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charts/style6.xml" ContentType="application/vnd.ms-office.chartstyle+xml"/>
  <Override PartName="/xl/drawings/drawing17.xml" ContentType="application/vnd.openxmlformats-officedocument.drawing+xml"/>
  <Override PartName="/xl/charts/chart109.xml" ContentType="application/vnd.openxmlformats-officedocument.drawingml.chart+xml"/>
  <Default Extension="xml" ContentType="application/xml"/>
  <Override PartName="/xl/drawings/drawing2.xml" ContentType="application/vnd.openxmlformats-officedocument.drawing+xml"/>
  <Override PartName="/xl/charts/chart49.xml" ContentType="application/vnd.openxmlformats-officedocument.drawingml.chart+xml"/>
  <Override PartName="/xl/charts/chart96.xml" ContentType="application/vnd.openxmlformats-officedocument.drawingml.chart+xml"/>
  <Override PartName="/xl/charts/colors13.xml" ContentType="application/vnd.ms-office.chartcolorstyle+xml"/>
  <Override PartName="/xl/charts/colors9.xml" ContentType="application/vnd.ms-office.chartcolorstyle+xml"/>
  <Override PartName="/xl/charts/style14.xml" ContentType="application/vnd.ms-office.chartstyle+xml"/>
  <Override PartName="/xl/worksheets/sheet3.xml" ContentType="application/vnd.openxmlformats-officedocument.spreadsheetml.worksheet+xml"/>
  <Override PartName="/xl/charts/chart27.xml" ContentType="application/vnd.openxmlformats-officedocument.drawingml.chart+xml"/>
  <Override PartName="/xl/charts/chart38.xml" ContentType="application/vnd.openxmlformats-officedocument.drawingml.chart+xml"/>
  <Override PartName="/xl/charts/chart74.xml" ContentType="application/vnd.openxmlformats-officedocument.drawingml.chart+xml"/>
  <Override PartName="/xl/charts/chart85.xml" ContentType="application/vnd.openxmlformats-officedocument.drawingml.chart+xml"/>
  <Override PartName="/xl/charts/chart16.xml" ContentType="application/vnd.openxmlformats-officedocument.drawingml.chart+xml"/>
  <Override PartName="/xl/charts/chart63.xml" ContentType="application/vnd.openxmlformats-officedocument.drawingml.chart+xml"/>
  <Override PartName="/xl/drawings/drawing20.xml" ContentType="application/vnd.openxmlformats-officedocument.drawing+xml"/>
  <Override PartName="/xl/charts/chart112.xml" ContentType="application/vnd.openxmlformats-officedocument.drawingml.chart+xml"/>
  <Override PartName="/xl/worksheets/sheet29.xml" ContentType="application/vnd.openxmlformats-officedocument.spreadsheetml.worksheet+xml"/>
  <Override PartName="/xl/charts/chart52.xml" ContentType="application/vnd.openxmlformats-officedocument.drawingml.chart+xml"/>
  <Override PartName="/xl/charts/chart101.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ctrlProps/ctrlProp2.xml" ContentType="application/vnd.ms-excel.controlproperties+xml"/>
  <Override PartName="/xl/charts/colors1.xml" ContentType="application/vnd.ms-office.chartcolorstyle+xml"/>
  <Default Extension="png" ContentType="image/png"/>
  <Override PartName="/xl/worksheets/sheet14.xml" ContentType="application/vnd.openxmlformats-officedocument.spreadsheetml.worksheet+xml"/>
  <Override PartName="/xl/worksheets/sheet32.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charts/style19.xml" ContentType="application/vnd.ms-office.chartstyle+xml"/>
  <Override PartName="/xl/charts/colors18.xml" ContentType="application/vnd.ms-office.chartcolorstyle+xml"/>
  <Override PartName="/xl/charts/style7.xml" ContentType="application/vnd.ms-office.chartstyle+xml"/>
  <Override PartName="/xl/worksheets/sheet8.xml" ContentType="application/vnd.openxmlformats-officedocument.spreadsheetml.worksheet+xml"/>
  <Override PartName="/xl/worksheets/sheet21.xml" ContentType="application/vnd.openxmlformats-officedocument.spreadsheetml.worksheet+xml"/>
  <Default Extension="emf" ContentType="image/x-emf"/>
  <Override PartName="/xl/charts/chart79.xml" ContentType="application/vnd.openxmlformats-officedocument.drawingml.chart+xml"/>
  <Override PartName="/xl/charts/chart97.xml" ContentType="application/vnd.openxmlformats-officedocument.drawingml.chart+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charts/chart39.xml" ContentType="application/vnd.openxmlformats-officedocument.drawingml.chart+xml"/>
  <Override PartName="/xl/charts/chart57.xml" ContentType="application/vnd.openxmlformats-officedocument.drawingml.chart+xml"/>
  <Override PartName="/xl/charts/chart68.xml" ContentType="application/vnd.openxmlformats-officedocument.drawingml.chart+xml"/>
  <Override PartName="/xl/charts/chart86.xml" ContentType="application/vnd.openxmlformats-officedocument.drawingml.chart+xml"/>
  <Override PartName="/xl/drawings/drawing25.xml" ContentType="application/vnd.openxmlformats-officedocument.drawing+xml"/>
  <Override PartName="/xl/charts/colors14.xml" ContentType="application/vnd.ms-office.chartcolorstyle+xml"/>
  <Override PartName="/xl/charts/style3.xml" ContentType="application/vnd.ms-office.chartstyle+xml"/>
  <Override PartName="/xl/charts/style15.xml" ContentType="application/vnd.ms-office.chartstyle+xml"/>
  <Override PartName="/docProps/app.xml" ContentType="application/vnd.openxmlformats-officedocument.extended-properties+xml"/>
  <Override PartName="/xl/charts/chart28.xml" ContentType="application/vnd.openxmlformats-officedocument.drawingml.chart+xml"/>
  <Override PartName="/xl/charts/chart46.xml" ContentType="application/vnd.openxmlformats-officedocument.drawingml.chart+xml"/>
  <Override PartName="/xl/charts/chart75.xml" ContentType="application/vnd.openxmlformats-officedocument.drawingml.chart+xml"/>
  <Override PartName="/xl/drawings/drawing14.xml" ContentType="application/vnd.openxmlformats-officedocument.drawing+xml"/>
  <Override PartName="/xl/charts/chart93.xml" ContentType="application/vnd.openxmlformats-officedocument.drawingml.chart+xml"/>
  <Override PartName="/xl/charts/chart106.xml" ContentType="application/vnd.openxmlformats-officedocument.drawingml.chart+xml"/>
  <Override PartName="/xl/charts/colors6.xml" ContentType="application/vnd.ms-office.chartcolorstyle+xml"/>
  <Override PartName="/xl/charts/style22.xml" ContentType="application/vnd.ms-office.chartstyle+xml"/>
  <Override PartName="/xl/charts/colors21.xml" ContentType="application/vnd.ms-office.chartcolorstyle+xml"/>
  <Override PartName="/xl/ctrlProps/ctrlProp7.xml" ContentType="application/vnd.ms-excel.controlproperties+xml"/>
  <Override PartName="/xl/charts/chart17.xml" ContentType="application/vnd.openxmlformats-officedocument.drawingml.chart+xml"/>
  <Override PartName="/xl/charts/chart35.xml" ContentType="application/vnd.openxmlformats-officedocument.drawingml.chart+xml"/>
  <Default Extension="vml" ContentType="application/vnd.openxmlformats-officedocument.vmlDrawing"/>
  <Override PartName="/xl/charts/chart53.xml" ContentType="application/vnd.openxmlformats-officedocument.drawingml.chart+xml"/>
  <Override PartName="/xl/charts/chart64.xml" ContentType="application/vnd.openxmlformats-officedocument.drawingml.chart+xml"/>
  <Override PartName="/xl/charts/chart82.xml" ContentType="application/vnd.openxmlformats-officedocument.drawingml.chart+xml"/>
  <Override PartName="/xl/drawings/drawing21.xml" ContentType="application/vnd.openxmlformats-officedocument.drawing+xml"/>
  <Override PartName="/xl/charts/chart113.xml" ContentType="application/vnd.openxmlformats-officedocument.drawingml.chart+xml"/>
  <Override PartName="/xl/calcChain.xml" ContentType="application/vnd.openxmlformats-officedocument.spreadsheetml.calcChain+xml"/>
  <Override PartName="/xl/charts/colors10.xml" ContentType="application/vnd.ms-office.chartcolorstyle+xml"/>
  <Override PartName="/xl/charts/style11.xml" ContentType="application/vnd.ms-office.chartstyle+xml"/>
  <Override PartName="/xl/worksheets/sheet19.xml" ContentType="application/vnd.openxmlformats-officedocument.spreadsheetml.worksheet+xml"/>
  <Override PartName="/xl/charts/chart13.xml" ContentType="application/vnd.openxmlformats-officedocument.drawingml.chart+xml"/>
  <Override PartName="/xl/charts/chart24.xml" ContentType="application/vnd.openxmlformats-officedocument.drawingml.chart+xml"/>
  <Override PartName="/xl/charts/chart42.xml" ContentType="application/vnd.openxmlformats-officedocument.drawingml.chart+xml"/>
  <Override PartName="/xl/drawings/drawing10.xml" ContentType="application/vnd.openxmlformats-officedocument.drawing+xml"/>
  <Override PartName="/xl/charts/chart71.xml" ContentType="application/vnd.openxmlformats-officedocument.drawingml.chart+xml"/>
  <Override PartName="/xl/charts/chart102.xml" ContentType="application/vnd.openxmlformats-officedocument.drawingml.chart+xml"/>
  <Override PartName="/xl/ctrlProps/ctrlProp3.xml" ContentType="application/vnd.ms-excel.controlproperties+xml"/>
  <Override PartName="/xl/charts/colors2.xml" ContentType="application/vnd.ms-office.chartcolorstyle+xml"/>
  <Override PartName="/xl/worksheets/sheet26.xml" ContentType="application/vnd.openxmlformats-officedocument.spreadsheetml.worksheet+xml"/>
  <Override PartName="/xl/worksheets/sheet37.xml" ContentType="application/vnd.openxmlformats-officedocument.spreadsheetml.worksheet+xml"/>
  <Override PartName="/xl/charts/chart31.xml" ContentType="application/vnd.openxmlformats-officedocument.drawingml.chart+xml"/>
  <Override PartName="/xl/charts/chart60.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charts/colors19.xml" ContentType="application/vnd.ms-office.chartcolorstyle+xml"/>
  <Override PartName="/xl/charts/style8.xml" ContentType="application/vnd.ms-office.chartstyle+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ml.chartshapes+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charts/chart69.xml" ContentType="application/vnd.openxmlformats-officedocument.drawingml.chart+xml"/>
  <Override PartName="/xl/charts/chart98.xml" ContentType="application/vnd.openxmlformats-officedocument.drawingml.chart+xml"/>
  <Override PartName="/xl/charts/style16.xml" ContentType="application/vnd.ms-office.chartstyle+xml"/>
  <Override PartName="/xl/charts/colors15.xml" ContentType="application/vnd.ms-office.chartcolorstyle+xml"/>
  <Override PartName="/xl/charts/style4.xml" ContentType="application/vnd.ms-office.chartstyle+xml"/>
  <Default Extension="rels" ContentType="application/vnd.openxmlformats-package.relationships+xml"/>
  <Override PartName="/xl/worksheets/sheet5.xml" ContentType="application/vnd.openxmlformats-officedocument.spreadsheetml.worksheet+xml"/>
  <Override PartName="/xl/charts/chart29.xml" ContentType="application/vnd.openxmlformats-officedocument.drawingml.chart+xml"/>
  <Override PartName="/xl/charts/chart58.xml" ContentType="application/vnd.openxmlformats-officedocument.drawingml.chart+xml"/>
  <Override PartName="/xl/charts/chart76.xml" ContentType="application/vnd.openxmlformats-officedocument.drawingml.chart+xml"/>
  <Override PartName="/xl/drawings/drawing15.xml" ContentType="application/vnd.openxmlformats-officedocument.drawing+xml"/>
  <Override PartName="/xl/charts/chart87.xml" ContentType="application/vnd.openxmlformats-officedocument.drawingml.chart+xml"/>
  <Override PartName="/xl/charts/chart107.xml" ContentType="application/vnd.openxmlformats-officedocument.drawingml.chart+xml"/>
  <Override PartName="/xl/charts/colors22.xml" ContentType="application/vnd.ms-office.chartcolorstyle+xml"/>
  <Override PartName="/xl/charts/style23.xml" ContentType="application/vnd.ms-office.chartstyle+xml"/>
  <Override PartName="/xl/charts/chart18.xml" ContentType="application/vnd.openxmlformats-officedocument.drawingml.chart+xml"/>
  <Override PartName="/xl/charts/chart36.xml" ContentType="application/vnd.openxmlformats-officedocument.drawingml.chart+xml"/>
  <Override PartName="/xl/charts/chart47.xml" ContentType="application/vnd.openxmlformats-officedocument.drawingml.chart+xml"/>
  <Override PartName="/xl/charts/chart65.xml" ContentType="application/vnd.openxmlformats-officedocument.drawingml.chart+xml"/>
  <Override PartName="/xl/charts/chart83.xml" ContentType="application/vnd.openxmlformats-officedocument.drawingml.chart+xml"/>
  <Override PartName="/xl/charts/chart94.xml" ContentType="application/vnd.openxmlformats-officedocument.drawingml.chart+xml"/>
  <Override PartName="/xl/drawings/drawing22.xml" ContentType="application/vnd.openxmlformats-officedocument.drawing+xml"/>
  <Override PartName="/xl/charts/chart114.xml" ContentType="application/vnd.openxmlformats-officedocument.drawingml.chart+xml"/>
  <Override PartName="/xl/charts/style12.xml" ContentType="application/vnd.ms-office.chartstyle+xml"/>
  <Override PartName="/xl/charts/colors11.xml" ContentType="application/vnd.ms-office.chartcolorstyle+xml"/>
  <Override PartName="/xl/charts/colors7.xml" ContentType="application/vnd.ms-office.chartcolorstyle+xml"/>
  <Override PartName="/xl/ctrlProps/ctrlProp8.xml" ContentType="application/vnd.ms-excel.controlproperties+xml"/>
  <Override PartName="/xl/worksheets/sheet1.xml" ContentType="application/vnd.openxmlformats-officedocument.spreadsheetml.worksheet+xml"/>
  <Override PartName="/xl/charts/chart25.xml" ContentType="application/vnd.openxmlformats-officedocument.drawingml.chart+xml"/>
  <Override PartName="/xl/charts/chart54.xml" ContentType="application/vnd.openxmlformats-officedocument.drawingml.chart+xml"/>
  <Override PartName="/xl/drawings/drawing11.xml" ContentType="application/vnd.openxmlformats-officedocument.drawing+xml"/>
  <Override PartName="/xl/charts/chart72.xml" ContentType="application/vnd.openxmlformats-officedocument.drawingml.chart+xml"/>
  <Override PartName="/xl/charts/chart103.xml" ContentType="application/vnd.openxmlformats-officedocument.drawingml.chart+xml"/>
  <Override PartName="/xl/worksheets/sheet38.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61.xml" ContentType="application/vnd.openxmlformats-officedocument.drawingml.chart+xml"/>
  <Override PartName="/xl/charts/chart90.xml" ContentType="application/vnd.openxmlformats-officedocument.drawingml.chart+xml"/>
  <Override PartName="/xl/charts/chart110.xml" ContentType="application/vnd.openxmlformats-officedocument.drawingml.chart+xml"/>
  <Override PartName="/xl/ctrlProps/ctrlProp4.xml" ContentType="application/vnd.ms-excel.controlproperties+xml"/>
  <Override PartName="/xl/charts/colors3.xml" ContentType="application/vnd.ms-office.chartcolorstyle+xml"/>
  <Override PartName="/xl/worksheets/sheet27.xml" ContentType="application/vnd.openxmlformats-officedocument.spreadsheetml.worksheet+xml"/>
  <Override PartName="/xl/charts/chart21.xml" ContentType="application/vnd.openxmlformats-officedocument.drawingml.chart+xml"/>
  <Override PartName="/xl/charts/chart50.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charts/style9.xml" ContentType="application/vnd.ms-office.chartstyle+xml"/>
  <Override PartName="/xl/worksheets/sheet23.xml" ContentType="application/vnd.openxmlformats-officedocument.spreadsheetml.worksheet+xml"/>
  <Override PartName="/xl/charts/chart99.xml" ContentType="application/vnd.openxmlformats-officedocument.drawingml.char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charts/chart3.xml" ContentType="application/vnd.openxmlformats-officedocument.drawingml.chart+xml"/>
  <Override PartName="/xl/charts/chart59.xml" ContentType="application/vnd.openxmlformats-officedocument.drawingml.chart+xml"/>
  <Override PartName="/xl/charts/chart88.xml" ContentType="application/vnd.openxmlformats-officedocument.drawingml.chart+xml"/>
  <Override PartName="/xl/charts/style17.xml" ContentType="application/vnd.ms-office.chartstyle+xml"/>
  <Override PartName="/xl/charts/colors16.xml" ContentType="application/vnd.ms-office.chartcolorstyle+xml"/>
  <Override PartName="/xl/charts/style5.xml" ContentType="application/vnd.ms-office.chartstyle+xml"/>
  <Override PartName="/xl/charts/chart48.xml" ContentType="application/vnd.openxmlformats-officedocument.drawingml.chart+xml"/>
  <Override PartName="/xl/charts/chart77.xml" ContentType="application/vnd.openxmlformats-officedocument.drawingml.chart+xml"/>
  <Override PartName="/xl/drawings/drawing16.xml" ContentType="application/vnd.openxmlformats-officedocument.drawing+xml"/>
  <Override PartName="/xl/charts/chart95.xml" ContentType="application/vnd.openxmlformats-officedocument.drawingml.chart+xml"/>
  <Override PartName="/xl/charts/chart108.xml" ContentType="application/vnd.openxmlformats-officedocument.drawingml.chart+xml"/>
  <Override PartName="/xl/charts/style1.xml" ContentType="application/vnd.ms-office.chartstyle+xml"/>
  <Override PartName="/xl/charts/colors8.xml" ContentType="application/vnd.ms-office.chartcolorstyle+xml"/>
  <Override PartName="/xl/charts/colors23.xml" ContentType="application/vnd.ms-office.chartcolorstyle+xml"/>
  <Override PartName="/xl/worksheets/sheet2.xml" ContentType="application/vnd.openxmlformats-officedocument.spreadsheetml.worksheet+xml"/>
  <Override PartName="/xl/drawings/drawing1.xml" ContentType="application/vnd.openxmlformats-officedocument.drawing+xml"/>
  <Override PartName="/xl/charts/chart19.xml" ContentType="application/vnd.openxmlformats-officedocument.drawingml.chart+xml"/>
  <Override PartName="/xl/charts/chart37.xml" ContentType="application/vnd.openxmlformats-officedocument.drawingml.chart+xml"/>
  <Override PartName="/xl/charts/chart55.xml" ContentType="application/vnd.openxmlformats-officedocument.drawingml.chart+xml"/>
  <Override PartName="/xl/charts/chart66.xml" ContentType="application/vnd.openxmlformats-officedocument.drawingml.chart+xml"/>
  <Override PartName="/xl/charts/chart84.xml" ContentType="application/vnd.openxmlformats-officedocument.drawingml.chart+xml"/>
  <Override PartName="/xl/drawings/drawing23.xml" ContentType="application/vnd.openxmlformats-officedocument.drawingml.chartshapes+xml"/>
  <Override PartName="/xl/charts/colors12.xml" ContentType="application/vnd.ms-office.chartcolorstyle+xml"/>
  <Override PartName="/xl/charts/style13.xml" ContentType="application/vnd.ms-office.chartstyle+xml"/>
  <Override PartName="/xl/charts/chart26.xml" ContentType="application/vnd.openxmlformats-officedocument.drawingml.chart+xml"/>
  <Override PartName="/xl/charts/chart44.xml" ContentType="application/vnd.openxmlformats-officedocument.drawingml.chart+xml"/>
  <Override PartName="/xl/drawings/drawing12.xml" ContentType="application/vnd.openxmlformats-officedocument.drawing+xml"/>
  <Override PartName="/xl/charts/chart73.xml" ContentType="application/vnd.openxmlformats-officedocument.drawingml.chart+xml"/>
  <Override PartName="/xl/charts/chart91.xml" ContentType="application/vnd.openxmlformats-officedocument.drawingml.chart+xml"/>
  <Override PartName="/xl/charts/chart104.xml" ContentType="application/vnd.openxmlformats-officedocument.drawingml.chart+xml"/>
  <Override PartName="/xl/charts/style20.xml" ContentType="application/vnd.ms-office.chartstyle+xml"/>
  <Override PartName="/xl/ctrlProps/ctrlProp5.xml" ContentType="application/vnd.ms-excel.controlproperties+xml"/>
  <Override PartName="/xl/charts/colors4.xml" ContentType="application/vnd.ms-office.chartcolorstyle+xml"/>
  <Override PartName="/xl/worksheets/sheet28.xml" ContentType="application/vnd.openxmlformats-officedocument.spreadsheetml.worksheet+xml"/>
  <Override PartName="/xl/worksheets/sheet39.xml" ContentType="application/vnd.openxmlformats-officedocument.spreadsheetml.worksheet+xml"/>
  <Override PartName="/xl/charts/chart15.xml" ContentType="application/vnd.openxmlformats-officedocument.drawingml.chart+xml"/>
  <Override PartName="/xl/charts/chart33.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harts/chart80.xml" ContentType="application/vnd.openxmlformats-officedocument.drawingml.chart+xml"/>
  <Override PartName="/xl/charts/chart111.xml" ContentType="application/vnd.openxmlformats-officedocument.drawingml.chart+xml"/>
  <Override PartName="/xl/worksheets/sheet17.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ctrlProps/ctrlProp1.xml" ContentType="application/vnd.ms-excel.controlproperties+xml"/>
  <Override PartName="/xl/drawings/drawing6.xml" ContentType="application/vnd.openxmlformats-officedocument.drawing+xml"/>
  <Override PartName="/xl/charts/colors17.xml" ContentType="application/vnd.ms-office.chartcolorstyle+xml"/>
  <Override PartName="/xl/charts/style18.xml" ContentType="application/vnd.ms-office.chartstyle+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harts/chart78.xml" ContentType="application/vnd.openxmlformats-officedocument.drawingml.chart+xml"/>
  <Override PartName="/xl/charts/chart89.xml" ContentType="application/vnd.openxmlformats-officedocument.drawingml.chart+xml"/>
  <Override PartName="/xl/charts/chart67.xml" ContentType="application/vnd.openxmlformats-officedocument.drawingml.chart+xml"/>
  <Override PartName="/xl/charts/style2.xml" ContentType="application/vnd.ms-office.chartstyle+xml"/>
  <Override PartName="/xl/charts/chart56.xml" ContentType="application/vnd.openxmlformats-officedocument.drawingml.chart+xml"/>
  <Override PartName="/xl/drawings/drawing13.xml" ContentType="application/vnd.openxmlformats-officedocument.drawing+xml"/>
  <Override PartName="/xl/charts/chart105.xml" ContentType="application/vnd.openxmlformats-officedocument.drawingml.chart+xml"/>
  <Override PartName="/xl/drawings/drawing24.xml" ContentType="application/vnd.openxmlformats-officedocument.drawing+xml"/>
  <Override PartName="/xl/charts/colors20.xml" ContentType="application/vnd.ms-office.chartcolorstyle+xml"/>
  <Override PartName="/xl/charts/style21.xml" ContentType="application/vnd.ms-office.chartstyle+xml"/>
  <Override PartName="/xl/charts/chart34.xml" ContentType="application/vnd.openxmlformats-officedocument.drawingml.chart+xml"/>
  <Override PartName="/xl/charts/chart45.xml" ContentType="application/vnd.openxmlformats-officedocument.drawingml.chart+xml"/>
  <Override PartName="/xl/charts/chart81.xml" ContentType="application/vnd.openxmlformats-officedocument.drawingml.chart+xml"/>
  <Override PartName="/xl/charts/chart92.xml" ContentType="application/vnd.openxmlformats-officedocument.drawingml.chart+xml"/>
  <Override PartName="/xl/ctrlProps/ctrlProp6.xml" ContentType="application/vnd.ms-excel.controlproperties+xml"/>
  <Override PartName="/xl/charts/style10.xml" ContentType="application/vnd.ms-office.chartstyle+xml"/>
  <Override PartName="/xl/charts/colors5.xml" ContentType="application/vnd.ms-office.chartcolorstyle+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worksheets/sheet36.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23256" windowHeight="11460" tabRatio="945"/>
  </bookViews>
  <sheets>
    <sheet name="Sommaire" sheetId="16" r:id="rId1"/>
    <sheet name="Mode d'emploi" sheetId="43" r:id="rId2"/>
    <sheet name="Outils d'analyse" sheetId="46" r:id="rId3"/>
    <sheet name="Data base" sheetId="1" r:id="rId4"/>
    <sheet name="Descrip- data base" sheetId="26" r:id="rId5"/>
    <sheet name="Descrip- Individus" sheetId="41" r:id="rId6"/>
    <sheet name="Descrip- Distrib variables" sheetId="70" r:id="rId7"/>
    <sheet name="Descrip-Classements critères" sheetId="72" r:id="rId8"/>
    <sheet name="Descrip- Palmares" sheetId="74" r:id="rId9"/>
    <sheet name="ACP-Analyse variables" sheetId="5" r:id="rId10"/>
    <sheet name="ACP-Interprétation des axes" sheetId="23" r:id="rId11"/>
    <sheet name="ACP-Analyse Individus" sheetId="2" r:id="rId12"/>
    <sheet name="ACP-Projections" sheetId="45" r:id="rId13"/>
    <sheet name="Classif. Dendrogramme" sheetId="8" r:id="rId14"/>
    <sheet name="Classif. 4 clusters" sheetId="55" r:id="rId15"/>
    <sheet name="Classif. 5 clusters" sheetId="56" r:id="rId16"/>
    <sheet name="Classif. 8 clusters" sheetId="57" r:id="rId17"/>
    <sheet name="ACP et Classif. 4 cluster" sheetId="47" r:id="rId18"/>
    <sheet name="ACP et Classif. 5 cluster" sheetId="50" r:id="rId19"/>
    <sheet name="ACP et Classif. 8 cluster" sheetId="51" r:id="rId20"/>
    <sheet name="Comparaison des classif. ACP" sheetId="40" r:id="rId21"/>
    <sheet name="Data ACM - 2 modalités" sheetId="54" r:id="rId22"/>
    <sheet name="ACM. Dendrogramme" sheetId="62" r:id="rId23"/>
    <sheet name="ACM. 2 modalités - Variables" sheetId="63" r:id="rId24"/>
    <sheet name="ACM. 2 modalités - Individus" sheetId="61" r:id="rId25"/>
    <sheet name="ACM. 2 modalités - Classif." sheetId="59" r:id="rId26"/>
    <sheet name="Data ACM - 3 modalités" sheetId="53" r:id="rId27"/>
    <sheet name="ACM. 3 modalités - Variables" sheetId="64" r:id="rId28"/>
    <sheet name="ACM. 3 modalités - Individus" sheetId="67" r:id="rId29"/>
    <sheet name="ACM. 3 modalités - Classif." sheetId="66" r:id="rId30"/>
    <sheet name="Conf" sheetId="6" state="hidden" r:id="rId31"/>
    <sheet name="Cluster du sud de la France" sheetId="68" r:id="rId32"/>
    <sheet name="Tanagra - Stat descriptive" sheetId="10" r:id="rId33"/>
    <sheet name="Tanagra - ACP variables" sheetId="4" r:id="rId34"/>
    <sheet name="Tanagra - ACP individus" sheetId="21" r:id="rId35"/>
    <sheet name="Tanagra - Classif. clusters" sheetId="7" r:id="rId36"/>
    <sheet name="Tanagra - ACP-Classif 4 cluster" sheetId="9" r:id="rId37"/>
    <sheet name="Tanagra - ACP-Classif 5 cluster" sheetId="35" r:id="rId38"/>
    <sheet name="Tanagra - ACP-Classif 8 cluster" sheetId="42" r:id="rId39"/>
  </sheets>
  <definedNames>
    <definedName name="_xlnm._FilterDatabase" localSheetId="24" hidden="1">'ACM. 2 modalités - Individus'!$A$5:$AB$5</definedName>
    <definedName name="_xlnm._FilterDatabase" localSheetId="28" hidden="1">'ACM. 3 modalités - Individus'!$A$5:$AB$5</definedName>
    <definedName name="_xlnm._FilterDatabase" localSheetId="17" hidden="1">'ACP et Classif. 4 cluster'!$B$173:$J$173</definedName>
    <definedName name="_xlnm._FilterDatabase" localSheetId="18" hidden="1">'ACP et Classif. 5 cluster'!$B$123:$J$123</definedName>
    <definedName name="_xlnm._FilterDatabase" localSheetId="19" hidden="1">'ACP et Classif. 8 cluster'!$B$130:$J$130</definedName>
    <definedName name="_xlnm._FilterDatabase" localSheetId="11" hidden="1">'ACP-Analyse Individus'!$A$3:$BE$3</definedName>
    <definedName name="_xlnm._FilterDatabase" localSheetId="9" hidden="1">'ACP-Analyse variables'!$A$45:$AW$45</definedName>
    <definedName name="_xlnm._FilterDatabase" localSheetId="12" hidden="1">'ACP-Projections'!$B$175:$G$175</definedName>
    <definedName name="_xlnm._FilterDatabase" localSheetId="3" hidden="1">'Data base'!$L$3:$L$3</definedName>
    <definedName name="_xlnm._FilterDatabase" localSheetId="5" hidden="1">'Descrip- Individus'!$B$3:$C$3</definedName>
    <definedName name="_xlnm._FilterDatabase" localSheetId="7" hidden="1">'Descrip-Classements critères'!$C$26:$D$26</definedName>
    <definedName name="_xlnm._FilterDatabase" localSheetId="34" hidden="1">'Tanagra - ACP individus'!$A$3:$AP$3</definedName>
    <definedName name="_xlnm._FilterDatabase" localSheetId="36" hidden="1">'Tanagra - ACP-Classif 4 cluster'!$A$3:$AQ$3</definedName>
    <definedName name="_xlnm._FilterDatabase" localSheetId="37" hidden="1">'Tanagra - ACP-Classif 5 cluster'!$A$3:$AQ$3</definedName>
    <definedName name="_xlnm._FilterDatabase" localSheetId="38" hidden="1">'Tanagra - ACP-Classif 8 cluster'!$A$3:$AQ$3</definedName>
    <definedName name="accessibilite">'Data base'!$B$9:$B$58</definedName>
    <definedName name="ACP_Variables_Axe1">'ACP-Analyse variables'!$F$46:$F$55</definedName>
    <definedName name="ACP_Variables_Axe2">'ACP-Analyse variables'!$G$46:$G$55</definedName>
    <definedName name="ACP_Variables_Axe3">'ACP-Analyse variables'!$H$46:$H$55</definedName>
    <definedName name="ACP_Variables_Axe4">'ACP-Analyse variables'!$I$46:$I$55</definedName>
    <definedName name="ACP_Variables_Axe5">'ACP-Analyse variables'!$J$46:$J$55</definedName>
    <definedName name="cadre_de_vie">'Data base'!$F$9:$F$58</definedName>
    <definedName name="culture">'Data base'!$G$9:$G$58</definedName>
    <definedName name="DepartementRegion">'Descrip- Individus'!$B$4:$C$90</definedName>
    <definedName name="dynamisme_economique">'Data base'!$C$9:$C$58</definedName>
    <definedName name="emploi">'Data base'!$D$9:$D$58</definedName>
    <definedName name="immobilier">'Data base'!$H$9:$H$58</definedName>
    <definedName name="meteo">'Data base'!$I$9:$I$58</definedName>
    <definedName name="offre_de_soins">'Data base'!$J$9:$J$58</definedName>
    <definedName name="securite">'Data base'!$K$9:$K$58</definedName>
    <definedName name="taille">'Data base'!$E$9:$E$58</definedName>
  </definedNames>
  <calcPr calcId="125725"/>
</workbook>
</file>

<file path=xl/calcChain.xml><?xml version="1.0" encoding="utf-8"?>
<calcChain xmlns="http://schemas.openxmlformats.org/spreadsheetml/2006/main">
  <c r="X58" i="1"/>
  <c r="Y58"/>
  <c r="X59"/>
  <c r="Y59"/>
  <c r="X60"/>
  <c r="Y60"/>
  <c r="X61"/>
  <c r="Y61"/>
  <c r="X62"/>
  <c r="Y62"/>
  <c r="X63"/>
  <c r="Y63"/>
  <c r="X64"/>
  <c r="Y64"/>
  <c r="X65"/>
  <c r="Y65"/>
  <c r="X66"/>
  <c r="Y66"/>
  <c r="X67"/>
  <c r="Y67"/>
  <c r="X68"/>
  <c r="Y68"/>
  <c r="X69"/>
  <c r="Y69"/>
  <c r="Y57"/>
  <c r="X57"/>
  <c r="Y53"/>
  <c r="X53"/>
  <c r="Y52"/>
  <c r="X52"/>
  <c r="Y51"/>
  <c r="X51"/>
  <c r="Y50"/>
  <c r="X50"/>
  <c r="Y49"/>
  <c r="X49"/>
  <c r="Y48"/>
  <c r="X48"/>
  <c r="Y47"/>
  <c r="X47"/>
  <c r="Y46"/>
  <c r="X46"/>
  <c r="Y45"/>
  <c r="X45"/>
  <c r="Y44"/>
  <c r="X44"/>
  <c r="Y43"/>
  <c r="X43"/>
  <c r="Y42"/>
  <c r="X42"/>
  <c r="Y24"/>
  <c r="Y25"/>
  <c r="Y26"/>
  <c r="Y27"/>
  <c r="Y28"/>
  <c r="Y29"/>
  <c r="Y30"/>
  <c r="Y31"/>
  <c r="Y32"/>
  <c r="Y33"/>
  <c r="Y34"/>
  <c r="Y35"/>
  <c r="Y36"/>
  <c r="Y37"/>
  <c r="Y38"/>
  <c r="X24"/>
  <c r="X25"/>
  <c r="X26"/>
  <c r="X27"/>
  <c r="X28"/>
  <c r="X29"/>
  <c r="X30"/>
  <c r="X31"/>
  <c r="X32"/>
  <c r="X33"/>
  <c r="X34"/>
  <c r="X35"/>
  <c r="X36"/>
  <c r="X37"/>
  <c r="X38"/>
  <c r="Y23"/>
  <c r="X23"/>
  <c r="Y12"/>
  <c r="Y13"/>
  <c r="Y14"/>
  <c r="Y15"/>
  <c r="Y16"/>
  <c r="Y17"/>
  <c r="Y18"/>
  <c r="Y19"/>
  <c r="Y11"/>
  <c r="X19"/>
  <c r="X18"/>
  <c r="X17"/>
  <c r="X16"/>
  <c r="X15"/>
  <c r="X14"/>
  <c r="X13"/>
  <c r="X12"/>
  <c r="X11"/>
  <c r="BB73" i="2" l="1"/>
  <c r="BB74"/>
  <c r="BB75"/>
  <c r="BB76"/>
  <c r="BB77"/>
  <c r="BB78"/>
  <c r="BB79"/>
  <c r="BB80"/>
  <c r="BB81"/>
  <c r="BB82"/>
  <c r="BB83"/>
  <c r="BB84"/>
  <c r="BB85"/>
  <c r="BB86"/>
  <c r="BB87"/>
  <c r="BB88"/>
  <c r="BB89"/>
  <c r="BB90"/>
  <c r="BB91"/>
  <c r="BB92"/>
  <c r="BB93"/>
  <c r="BB94"/>
  <c r="BB95"/>
  <c r="BB96"/>
  <c r="BB97"/>
  <c r="BB98"/>
  <c r="BB99"/>
  <c r="BB100"/>
  <c r="BB101"/>
  <c r="BB102"/>
  <c r="BB103"/>
  <c r="BB104"/>
  <c r="BB105"/>
  <c r="BB106"/>
  <c r="BB107"/>
  <c r="BB108"/>
  <c r="BB109"/>
  <c r="BD80"/>
  <c r="BD81"/>
  <c r="BD82"/>
  <c r="BD83"/>
  <c r="BD84"/>
  <c r="BD85"/>
  <c r="BD86"/>
  <c r="BD87"/>
  <c r="BD88"/>
  <c r="BD89"/>
  <c r="BD90"/>
  <c r="BD91"/>
  <c r="BD92"/>
  <c r="BD93"/>
  <c r="BD94"/>
  <c r="BD95"/>
  <c r="BD96"/>
  <c r="BD97"/>
  <c r="BD98"/>
  <c r="BD99"/>
  <c r="BD100"/>
  <c r="BD101"/>
  <c r="BD102"/>
  <c r="BD103"/>
  <c r="BD104"/>
  <c r="BD105"/>
  <c r="BD106"/>
  <c r="BD107"/>
  <c r="BD108"/>
  <c r="BD109"/>
  <c r="BF87"/>
  <c r="BF88"/>
  <c r="BF89"/>
  <c r="BF90"/>
  <c r="BF91"/>
  <c r="BF92"/>
  <c r="BF93"/>
  <c r="BF94"/>
  <c r="BF95"/>
  <c r="BF96"/>
  <c r="BF97"/>
  <c r="BF98"/>
  <c r="BF99"/>
  <c r="BF100"/>
  <c r="BF101"/>
  <c r="BF102"/>
  <c r="BF103"/>
  <c r="BF104"/>
  <c r="BF105"/>
  <c r="BF106"/>
  <c r="BF107"/>
  <c r="BF108"/>
  <c r="BF109"/>
  <c r="BH94"/>
  <c r="BH95"/>
  <c r="BH96"/>
  <c r="BH97"/>
  <c r="BH98"/>
  <c r="BH99"/>
  <c r="BH100"/>
  <c r="BH101"/>
  <c r="BH102"/>
  <c r="BH103"/>
  <c r="BH104"/>
  <c r="BH105"/>
  <c r="BH106"/>
  <c r="BH107"/>
  <c r="BH108"/>
  <c r="BH109"/>
  <c r="AP94"/>
  <c r="AP95"/>
  <c r="AP96"/>
  <c r="AP97"/>
  <c r="AP98"/>
  <c r="AP99"/>
  <c r="AP100"/>
  <c r="AP101"/>
  <c r="AP102"/>
  <c r="AP103"/>
  <c r="AP104"/>
  <c r="AP105"/>
  <c r="AP106"/>
  <c r="AP107"/>
  <c r="AP108"/>
  <c r="AP109"/>
  <c r="AN95"/>
  <c r="AN96"/>
  <c r="AN97"/>
  <c r="AN98"/>
  <c r="AN99"/>
  <c r="AN100"/>
  <c r="AN101"/>
  <c r="AN102"/>
  <c r="AN103"/>
  <c r="AN104"/>
  <c r="AN105"/>
  <c r="AN106"/>
  <c r="AN107"/>
  <c r="AN108"/>
  <c r="AN109"/>
  <c r="AJ96"/>
  <c r="AL96"/>
  <c r="AJ97"/>
  <c r="AL97"/>
  <c r="AJ98"/>
  <c r="AL98"/>
  <c r="AJ99"/>
  <c r="AL99"/>
  <c r="AJ100"/>
  <c r="AL100"/>
  <c r="AJ101"/>
  <c r="AL101"/>
  <c r="AJ102"/>
  <c r="AL102"/>
  <c r="AJ103"/>
  <c r="AL103"/>
  <c r="AJ104"/>
  <c r="AL104"/>
  <c r="AJ105"/>
  <c r="AL105"/>
  <c r="AJ106"/>
  <c r="AL106"/>
  <c r="AJ107"/>
  <c r="AL107"/>
  <c r="AJ108"/>
  <c r="AL108"/>
  <c r="AJ109"/>
  <c r="AL109"/>
  <c r="AZ61"/>
  <c r="AZ62"/>
  <c r="AZ63"/>
  <c r="AZ64"/>
  <c r="AZ65"/>
  <c r="AZ66"/>
  <c r="AZ67"/>
  <c r="AZ68"/>
  <c r="AZ69"/>
  <c r="AZ70"/>
  <c r="AZ71"/>
  <c r="AZ72"/>
  <c r="AZ73"/>
  <c r="AZ74"/>
  <c r="AZ75"/>
  <c r="AZ76"/>
  <c r="AZ77"/>
  <c r="AZ78"/>
  <c r="AZ79"/>
  <c r="AZ80"/>
  <c r="AZ81"/>
  <c r="AZ82"/>
  <c r="AZ83"/>
  <c r="AZ84"/>
  <c r="AZ85"/>
  <c r="AZ86"/>
  <c r="AZ87"/>
  <c r="AZ88"/>
  <c r="AZ89"/>
  <c r="AZ90"/>
  <c r="AZ91"/>
  <c r="AZ92"/>
  <c r="AZ93"/>
  <c r="AZ94"/>
  <c r="AZ95"/>
  <c r="AZ96"/>
  <c r="AZ97"/>
  <c r="AZ98"/>
  <c r="AZ99"/>
  <c r="AZ100"/>
  <c r="AZ101"/>
  <c r="AZ102"/>
  <c r="AZ103"/>
  <c r="AZ104"/>
  <c r="AZ105"/>
  <c r="AZ106"/>
  <c r="AZ107"/>
  <c r="AZ108"/>
  <c r="AZ109"/>
  <c r="AZ60"/>
  <c r="AN18"/>
  <c r="AN27"/>
  <c r="AN6"/>
  <c r="AN10"/>
  <c r="AN52"/>
  <c r="AN53"/>
  <c r="AN20"/>
  <c r="AN46"/>
  <c r="AN11"/>
  <c r="AN5"/>
  <c r="AN7"/>
  <c r="AN38"/>
  <c r="AN25"/>
  <c r="AN50"/>
  <c r="AN14"/>
  <c r="AN51"/>
  <c r="AN28"/>
  <c r="AN31"/>
  <c r="AN34"/>
  <c r="AN42"/>
  <c r="AN26"/>
  <c r="AN4"/>
  <c r="AN23"/>
  <c r="AN49"/>
  <c r="AN43"/>
  <c r="AN37"/>
  <c r="AN41"/>
  <c r="AN8"/>
  <c r="AN33"/>
  <c r="AN40"/>
  <c r="AN45"/>
  <c r="AN44"/>
  <c r="AN12"/>
  <c r="AN47"/>
  <c r="AN39"/>
  <c r="AN36"/>
  <c r="AN48"/>
  <c r="AN35"/>
  <c r="AN17"/>
  <c r="AN21"/>
  <c r="AN24"/>
  <c r="AN32"/>
  <c r="AN16"/>
  <c r="AN22"/>
  <c r="AN19"/>
  <c r="AN30"/>
  <c r="AN15"/>
  <c r="AN13"/>
  <c r="AN9"/>
  <c r="AM18"/>
  <c r="AM27"/>
  <c r="AM6"/>
  <c r="AM10"/>
  <c r="AM52"/>
  <c r="AM53"/>
  <c r="AM20"/>
  <c r="AM46"/>
  <c r="AM11"/>
  <c r="AM5"/>
  <c r="AM7"/>
  <c r="AM38"/>
  <c r="AM25"/>
  <c r="AM50"/>
  <c r="AM14"/>
  <c r="AM51"/>
  <c r="AM28"/>
  <c r="AM31"/>
  <c r="AM34"/>
  <c r="AM42"/>
  <c r="AM26"/>
  <c r="AM4"/>
  <c r="AM23"/>
  <c r="AM49"/>
  <c r="AM43"/>
  <c r="AM37"/>
  <c r="AM41"/>
  <c r="AM8"/>
  <c r="AM33"/>
  <c r="AM40"/>
  <c r="AM45"/>
  <c r="AM44"/>
  <c r="AM12"/>
  <c r="AM47"/>
  <c r="AM39"/>
  <c r="AM36"/>
  <c r="AM48"/>
  <c r="AM35"/>
  <c r="AM17"/>
  <c r="AM21"/>
  <c r="AM24"/>
  <c r="AM32"/>
  <c r="AM16"/>
  <c r="AM22"/>
  <c r="AM19"/>
  <c r="AM30"/>
  <c r="AM15"/>
  <c r="AM13"/>
  <c r="AM9"/>
  <c r="AN29"/>
  <c r="AM29"/>
  <c r="AP73" l="1"/>
  <c r="AP87"/>
  <c r="AP63"/>
  <c r="AP88"/>
  <c r="AP79"/>
  <c r="AP86"/>
  <c r="AP68"/>
  <c r="AP93"/>
  <c r="AP85"/>
  <c r="AP77"/>
  <c r="AP69"/>
  <c r="AP67"/>
  <c r="AP92"/>
  <c r="AP84"/>
  <c r="AP76"/>
  <c r="AP72"/>
  <c r="AP62"/>
  <c r="AP71"/>
  <c r="AP70"/>
  <c r="AP91"/>
  <c r="AP83"/>
  <c r="AN64"/>
  <c r="AP60"/>
  <c r="AP65"/>
  <c r="AP90"/>
  <c r="AP82"/>
  <c r="AP74"/>
  <c r="AP80"/>
  <c r="AP61"/>
  <c r="AP78"/>
  <c r="AP66"/>
  <c r="AP75"/>
  <c r="AP64"/>
  <c r="AP89"/>
  <c r="AP81"/>
  <c r="AN86"/>
  <c r="AN67"/>
  <c r="AN94"/>
  <c r="AN79"/>
  <c r="AN87"/>
  <c r="AN65"/>
  <c r="AN72"/>
  <c r="AN80"/>
  <c r="AN88"/>
  <c r="AN70"/>
  <c r="AN73"/>
  <c r="AN89"/>
  <c r="AN90"/>
  <c r="AN68"/>
  <c r="AN75"/>
  <c r="AN83"/>
  <c r="AN91"/>
  <c r="AN78"/>
  <c r="AN71"/>
  <c r="AN66"/>
  <c r="AN74"/>
  <c r="AN61"/>
  <c r="AN60"/>
  <c r="AN76"/>
  <c r="AN84"/>
  <c r="AN92"/>
  <c r="AN63"/>
  <c r="AN81"/>
  <c r="AN82"/>
  <c r="AN62"/>
  <c r="AN69"/>
  <c r="AN77"/>
  <c r="AN85"/>
  <c r="AN93"/>
  <c r="U10" i="1" l="1"/>
  <c r="U11"/>
  <c r="U12"/>
  <c r="U13"/>
  <c r="U14"/>
  <c r="U15"/>
  <c r="U16"/>
  <c r="U17"/>
  <c r="U18"/>
  <c r="U19"/>
  <c r="U20"/>
  <c r="U21"/>
  <c r="U22"/>
  <c r="U23"/>
  <c r="U24"/>
  <c r="U25"/>
  <c r="U26"/>
  <c r="U27"/>
  <c r="U28"/>
  <c r="U29"/>
  <c r="U30"/>
  <c r="U31"/>
  <c r="U32"/>
  <c r="U33"/>
  <c r="U34"/>
  <c r="U35"/>
  <c r="U36"/>
  <c r="U37"/>
  <c r="U38"/>
  <c r="U39"/>
  <c r="U40"/>
  <c r="U41"/>
  <c r="U42"/>
  <c r="U43"/>
  <c r="U44"/>
  <c r="U45"/>
  <c r="U46"/>
  <c r="U47"/>
  <c r="U48"/>
  <c r="U49"/>
  <c r="U50"/>
  <c r="U51"/>
  <c r="U52"/>
  <c r="U53"/>
  <c r="U54"/>
  <c r="U55"/>
  <c r="U56"/>
  <c r="U57"/>
  <c r="U58"/>
  <c r="U9"/>
  <c r="O55" i="74"/>
  <c r="I55"/>
  <c r="C55"/>
  <c r="AH25" i="72"/>
  <c r="AE25"/>
  <c r="AB25"/>
  <c r="Y25"/>
  <c r="V25"/>
  <c r="S25"/>
  <c r="P25"/>
  <c r="M25"/>
  <c r="D25"/>
  <c r="J25"/>
  <c r="G25"/>
  <c r="S10" i="1"/>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R10"/>
  <c r="R11"/>
  <c r="R12"/>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S9"/>
  <c r="R9"/>
  <c r="Q58"/>
  <c r="Q57"/>
  <c r="Q56"/>
  <c r="Q55"/>
  <c r="Q54"/>
  <c r="Q53"/>
  <c r="Q52"/>
  <c r="Q51"/>
  <c r="Q50"/>
  <c r="Q49"/>
  <c r="Q48"/>
  <c r="Q47"/>
  <c r="Q46"/>
  <c r="Q45"/>
  <c r="Q44"/>
  <c r="Q43"/>
  <c r="Q42"/>
  <c r="Q41"/>
  <c r="Q40"/>
  <c r="Q39"/>
  <c r="Q38"/>
  <c r="Q37"/>
  <c r="Q36"/>
  <c r="Q35"/>
  <c r="Q34"/>
  <c r="Q33"/>
  <c r="Q32"/>
  <c r="Q31"/>
  <c r="Q30"/>
  <c r="Q29"/>
  <c r="Q28"/>
  <c r="Q27"/>
  <c r="Q26"/>
  <c r="Q25"/>
  <c r="Q24"/>
  <c r="Q23"/>
  <c r="Q22"/>
  <c r="Q21"/>
  <c r="Q20"/>
  <c r="Q19"/>
  <c r="Q18"/>
  <c r="Q17"/>
  <c r="Q16"/>
  <c r="Q15"/>
  <c r="Q14"/>
  <c r="Q13"/>
  <c r="Q12"/>
  <c r="Q11"/>
  <c r="Q10"/>
  <c r="Q9"/>
  <c r="L6"/>
  <c r="L5"/>
  <c r="L4"/>
  <c r="J15" i="70"/>
  <c r="G17"/>
  <c r="F11"/>
  <c r="J14" i="26"/>
  <c r="J11"/>
  <c r="D5" i="70"/>
  <c r="J7" i="26"/>
  <c r="D11" i="70"/>
  <c r="K18"/>
  <c r="E10"/>
  <c r="C17"/>
  <c r="L15"/>
  <c r="J17"/>
  <c r="J6"/>
  <c r="L18"/>
  <c r="I15"/>
  <c r="J18"/>
  <c r="D6"/>
  <c r="J9" i="26"/>
  <c r="F18" i="70"/>
  <c r="J10"/>
  <c r="D15"/>
  <c r="G10"/>
  <c r="D8"/>
  <c r="F17"/>
  <c r="L6"/>
  <c r="F5"/>
  <c r="E5"/>
  <c r="C5"/>
  <c r="J5"/>
  <c r="E8"/>
  <c r="J8" i="26"/>
  <c r="G18" i="70"/>
  <c r="E18"/>
  <c r="J8"/>
  <c r="K5"/>
  <c r="J15" i="26"/>
  <c r="H10" i="70"/>
  <c r="F10"/>
  <c r="J10" i="26"/>
  <c r="C15" i="70"/>
  <c r="H6"/>
  <c r="I8"/>
  <c r="C11"/>
  <c r="C6"/>
  <c r="I17"/>
  <c r="K6"/>
  <c r="G15"/>
  <c r="I18"/>
  <c r="F8"/>
  <c r="G6"/>
  <c r="I10"/>
  <c r="F6"/>
  <c r="H5"/>
  <c r="L10"/>
  <c r="H15"/>
  <c r="L8"/>
  <c r="H11"/>
  <c r="E11"/>
  <c r="J12" i="26"/>
  <c r="D17" i="70"/>
  <c r="H18"/>
  <c r="K15"/>
  <c r="C18"/>
  <c r="L11"/>
  <c r="H17"/>
  <c r="F15"/>
  <c r="J11"/>
  <c r="D10"/>
  <c r="K11"/>
  <c r="E15"/>
  <c r="D18"/>
  <c r="I6"/>
  <c r="J6" i="26"/>
  <c r="K10" i="70"/>
  <c r="I11"/>
  <c r="G8"/>
  <c r="E6"/>
  <c r="C8"/>
  <c r="G5"/>
  <c r="G11"/>
  <c r="K17"/>
  <c r="E17"/>
  <c r="L5"/>
  <c r="C10"/>
  <c r="L17"/>
  <c r="I5"/>
  <c r="K8"/>
  <c r="J13" i="26"/>
  <c r="H8" i="70"/>
  <c r="C20" l="1"/>
  <c r="E14"/>
  <c r="L20"/>
  <c r="L21"/>
  <c r="L19"/>
  <c r="H14"/>
  <c r="F19"/>
  <c r="F21"/>
  <c r="G20"/>
  <c r="I14"/>
  <c r="G21"/>
  <c r="G19"/>
  <c r="K20"/>
  <c r="C21"/>
  <c r="C19"/>
  <c r="D21"/>
  <c r="D19"/>
  <c r="E20"/>
  <c r="E21"/>
  <c r="E19"/>
  <c r="F20"/>
  <c r="H20"/>
  <c r="J14"/>
  <c r="I20"/>
  <c r="C14"/>
  <c r="K14"/>
  <c r="I19"/>
  <c r="I21"/>
  <c r="K21"/>
  <c r="K19"/>
  <c r="D20"/>
  <c r="F14"/>
  <c r="G14"/>
  <c r="H19"/>
  <c r="H21"/>
  <c r="J20"/>
  <c r="D14"/>
  <c r="L14"/>
  <c r="J21"/>
  <c r="J19"/>
  <c r="M53" i="1"/>
  <c r="BJ18" i="2"/>
  <c r="BJ27"/>
  <c r="BJ6"/>
  <c r="BJ10"/>
  <c r="BJ52"/>
  <c r="BJ53"/>
  <c r="BJ20"/>
  <c r="BJ46"/>
  <c r="BJ11"/>
  <c r="BJ5"/>
  <c r="BJ7"/>
  <c r="BJ38"/>
  <c r="BJ25"/>
  <c r="BJ50"/>
  <c r="BJ14"/>
  <c r="BJ51"/>
  <c r="BJ28"/>
  <c r="BJ31"/>
  <c r="BJ34"/>
  <c r="BJ42"/>
  <c r="BJ26"/>
  <c r="BJ4"/>
  <c r="BJ23"/>
  <c r="BJ49"/>
  <c r="BJ43"/>
  <c r="BJ37"/>
  <c r="BJ41"/>
  <c r="BJ8"/>
  <c r="BJ33"/>
  <c r="BJ40"/>
  <c r="BJ45"/>
  <c r="BJ44"/>
  <c r="BJ12"/>
  <c r="BJ47"/>
  <c r="BJ39"/>
  <c r="BJ36"/>
  <c r="BJ48"/>
  <c r="BJ35"/>
  <c r="BJ17"/>
  <c r="BJ21"/>
  <c r="BJ24"/>
  <c r="BJ32"/>
  <c r="BJ16"/>
  <c r="BJ22"/>
  <c r="BJ19"/>
  <c r="BJ30"/>
  <c r="BJ15"/>
  <c r="BJ13"/>
  <c r="BJ9"/>
  <c r="BI18"/>
  <c r="BI27"/>
  <c r="BI6"/>
  <c r="BI10"/>
  <c r="BI52"/>
  <c r="BI53"/>
  <c r="BI20"/>
  <c r="BI46"/>
  <c r="BI11"/>
  <c r="BI5"/>
  <c r="BI7"/>
  <c r="BI38"/>
  <c r="BI25"/>
  <c r="BI50"/>
  <c r="BI14"/>
  <c r="BI51"/>
  <c r="BI28"/>
  <c r="BI31"/>
  <c r="BI34"/>
  <c r="BI42"/>
  <c r="BI26"/>
  <c r="BI4"/>
  <c r="BI23"/>
  <c r="BI49"/>
  <c r="BI43"/>
  <c r="BI37"/>
  <c r="BI41"/>
  <c r="BI8"/>
  <c r="BI33"/>
  <c r="BI40"/>
  <c r="BI45"/>
  <c r="BI44"/>
  <c r="BI12"/>
  <c r="BI47"/>
  <c r="BI39"/>
  <c r="BI36"/>
  <c r="BI48"/>
  <c r="BI35"/>
  <c r="BI17"/>
  <c r="BI21"/>
  <c r="BI24"/>
  <c r="BI32"/>
  <c r="BI16"/>
  <c r="BI22"/>
  <c r="BI19"/>
  <c r="BI30"/>
  <c r="BI15"/>
  <c r="BI13"/>
  <c r="BI9"/>
  <c r="BH18"/>
  <c r="BH27"/>
  <c r="BH6"/>
  <c r="BH10"/>
  <c r="BH52"/>
  <c r="BH53"/>
  <c r="BH20"/>
  <c r="BH46"/>
  <c r="BH11"/>
  <c r="BH5"/>
  <c r="BH7"/>
  <c r="BH38"/>
  <c r="BH25"/>
  <c r="BH50"/>
  <c r="BH14"/>
  <c r="BH51"/>
  <c r="BH28"/>
  <c r="BH31"/>
  <c r="BH34"/>
  <c r="BH42"/>
  <c r="BH26"/>
  <c r="BH4"/>
  <c r="BH23"/>
  <c r="BH49"/>
  <c r="BH43"/>
  <c r="BH37"/>
  <c r="BH41"/>
  <c r="BH8"/>
  <c r="BH33"/>
  <c r="BH40"/>
  <c r="BH45"/>
  <c r="BH44"/>
  <c r="BH12"/>
  <c r="BH47"/>
  <c r="BH39"/>
  <c r="BH36"/>
  <c r="BH48"/>
  <c r="BH35"/>
  <c r="BH17"/>
  <c r="BH21"/>
  <c r="BH24"/>
  <c r="BH32"/>
  <c r="BH16"/>
  <c r="BH22"/>
  <c r="BH19"/>
  <c r="BH30"/>
  <c r="BH15"/>
  <c r="BH13"/>
  <c r="BH9"/>
  <c r="BG18"/>
  <c r="BG27"/>
  <c r="BG6"/>
  <c r="BG10"/>
  <c r="BG52"/>
  <c r="BG53"/>
  <c r="BG20"/>
  <c r="BG46"/>
  <c r="BG11"/>
  <c r="BG5"/>
  <c r="BG7"/>
  <c r="BG38"/>
  <c r="BG25"/>
  <c r="BG50"/>
  <c r="BG14"/>
  <c r="BG51"/>
  <c r="BG28"/>
  <c r="BG31"/>
  <c r="BG34"/>
  <c r="BG42"/>
  <c r="BG26"/>
  <c r="BG4"/>
  <c r="BG23"/>
  <c r="BG49"/>
  <c r="BG43"/>
  <c r="BG37"/>
  <c r="BG41"/>
  <c r="BG8"/>
  <c r="BG33"/>
  <c r="BG40"/>
  <c r="BG45"/>
  <c r="BG44"/>
  <c r="BG12"/>
  <c r="BG47"/>
  <c r="BG39"/>
  <c r="BG36"/>
  <c r="BG48"/>
  <c r="BG35"/>
  <c r="BG17"/>
  <c r="BG21"/>
  <c r="BG24"/>
  <c r="BG32"/>
  <c r="BG16"/>
  <c r="BG22"/>
  <c r="BG19"/>
  <c r="BG30"/>
  <c r="BG15"/>
  <c r="BG13"/>
  <c r="BG9"/>
  <c r="BF18"/>
  <c r="BF27"/>
  <c r="BF6"/>
  <c r="BF10"/>
  <c r="BF52"/>
  <c r="BF53"/>
  <c r="BF20"/>
  <c r="BF46"/>
  <c r="BF11"/>
  <c r="BF5"/>
  <c r="BF7"/>
  <c r="BF38"/>
  <c r="BF25"/>
  <c r="BF50"/>
  <c r="BF14"/>
  <c r="BF51"/>
  <c r="BF28"/>
  <c r="BF31"/>
  <c r="BF34"/>
  <c r="BF42"/>
  <c r="BF26"/>
  <c r="BF4"/>
  <c r="BF23"/>
  <c r="BF49"/>
  <c r="BF43"/>
  <c r="BF37"/>
  <c r="BF41"/>
  <c r="BF8"/>
  <c r="BF33"/>
  <c r="BF40"/>
  <c r="BF45"/>
  <c r="BF44"/>
  <c r="BF12"/>
  <c r="BF47"/>
  <c r="BF39"/>
  <c r="BF36"/>
  <c r="BF48"/>
  <c r="BF35"/>
  <c r="BF17"/>
  <c r="BF21"/>
  <c r="BF24"/>
  <c r="BF32"/>
  <c r="BF16"/>
  <c r="BF22"/>
  <c r="BF19"/>
  <c r="BF30"/>
  <c r="BF15"/>
  <c r="BF13"/>
  <c r="BF9"/>
  <c r="BJ29"/>
  <c r="BI29"/>
  <c r="BH29"/>
  <c r="BG29"/>
  <c r="BF29"/>
  <c r="BD18"/>
  <c r="BD27"/>
  <c r="BD6"/>
  <c r="BD10"/>
  <c r="BD52"/>
  <c r="BD53"/>
  <c r="BD20"/>
  <c r="BD46"/>
  <c r="BD11"/>
  <c r="BD5"/>
  <c r="BD7"/>
  <c r="BD38"/>
  <c r="BD25"/>
  <c r="BD50"/>
  <c r="BD14"/>
  <c r="BD51"/>
  <c r="BD28"/>
  <c r="BD31"/>
  <c r="BD34"/>
  <c r="BD42"/>
  <c r="BD26"/>
  <c r="BD4"/>
  <c r="BD23"/>
  <c r="BD49"/>
  <c r="BD43"/>
  <c r="BD37"/>
  <c r="BD41"/>
  <c r="BD8"/>
  <c r="BD33"/>
  <c r="BD40"/>
  <c r="BD45"/>
  <c r="BD44"/>
  <c r="BD12"/>
  <c r="BD47"/>
  <c r="BD39"/>
  <c r="BD36"/>
  <c r="BD48"/>
  <c r="BD35"/>
  <c r="BD17"/>
  <c r="BD21"/>
  <c r="BD24"/>
  <c r="BD32"/>
  <c r="BD16"/>
  <c r="BD22"/>
  <c r="BD19"/>
  <c r="BD30"/>
  <c r="BD15"/>
  <c r="BD13"/>
  <c r="BD9"/>
  <c r="BC18"/>
  <c r="BC27"/>
  <c r="BC6"/>
  <c r="BC10"/>
  <c r="BC52"/>
  <c r="BC53"/>
  <c r="BC20"/>
  <c r="BC46"/>
  <c r="BC11"/>
  <c r="BC5"/>
  <c r="BC7"/>
  <c r="BC38"/>
  <c r="BC25"/>
  <c r="BC50"/>
  <c r="BC14"/>
  <c r="BC51"/>
  <c r="BC28"/>
  <c r="BC31"/>
  <c r="BC34"/>
  <c r="BC42"/>
  <c r="BC26"/>
  <c r="BC4"/>
  <c r="BC23"/>
  <c r="BC49"/>
  <c r="BC43"/>
  <c r="BC37"/>
  <c r="BC41"/>
  <c r="BC8"/>
  <c r="BC33"/>
  <c r="BC40"/>
  <c r="BC45"/>
  <c r="BC44"/>
  <c r="BC12"/>
  <c r="BC47"/>
  <c r="BC39"/>
  <c r="BC36"/>
  <c r="BC48"/>
  <c r="BC35"/>
  <c r="BC17"/>
  <c r="BC21"/>
  <c r="BC24"/>
  <c r="BC32"/>
  <c r="BC16"/>
  <c r="BC22"/>
  <c r="BC19"/>
  <c r="BC30"/>
  <c r="BC15"/>
  <c r="BC13"/>
  <c r="BC9"/>
  <c r="BD29"/>
  <c r="BC29"/>
  <c r="H9" i="70" a="1"/>
  <c r="D7" a="1"/>
  <c r="D9" a="1"/>
  <c r="F7" a="1"/>
  <c r="L7" a="1"/>
  <c r="L9" a="1"/>
  <c r="C7" a="1"/>
  <c r="F9" a="1"/>
  <c r="I7" a="1"/>
  <c r="G7" a="1"/>
  <c r="K7" a="1"/>
  <c r="G9" a="1"/>
  <c r="J7" a="1"/>
  <c r="J9" a="1"/>
  <c r="I9" a="1"/>
  <c r="E9" a="1"/>
  <c r="K9" a="1"/>
  <c r="E7" a="1"/>
  <c r="C9" a="1"/>
  <c r="H7" a="1"/>
  <c r="BH93" i="2" l="1"/>
  <c r="BH85"/>
  <c r="BH77"/>
  <c r="BH69"/>
  <c r="BH61"/>
  <c r="BH91"/>
  <c r="BH75"/>
  <c r="BH82"/>
  <c r="BH66"/>
  <c r="BH73"/>
  <c r="BH80"/>
  <c r="BH64"/>
  <c r="BH92"/>
  <c r="BH84"/>
  <c r="BH76"/>
  <c r="BH68"/>
  <c r="BH60"/>
  <c r="BH83"/>
  <c r="BH67"/>
  <c r="BH90"/>
  <c r="BH74"/>
  <c r="BH89"/>
  <c r="BH87"/>
  <c r="BH79"/>
  <c r="BH71"/>
  <c r="BH63"/>
  <c r="BH86"/>
  <c r="BH78"/>
  <c r="BH70"/>
  <c r="BH62"/>
  <c r="BH81"/>
  <c r="BH65"/>
  <c r="BH88"/>
  <c r="BH72"/>
  <c r="BF85"/>
  <c r="BF77"/>
  <c r="BF69"/>
  <c r="BF61"/>
  <c r="BF83"/>
  <c r="BF75"/>
  <c r="BF74"/>
  <c r="BF81"/>
  <c r="BF65"/>
  <c r="BF72"/>
  <c r="BF79"/>
  <c r="BF63"/>
  <c r="BF78"/>
  <c r="BF62"/>
  <c r="BF84"/>
  <c r="BF76"/>
  <c r="BF68"/>
  <c r="BF60"/>
  <c r="BF67"/>
  <c r="BF82"/>
  <c r="BF66"/>
  <c r="BF73"/>
  <c r="BF80"/>
  <c r="BF64"/>
  <c r="BF71"/>
  <c r="BF86"/>
  <c r="BF70"/>
  <c r="I7" i="70"/>
  <c r="H7"/>
  <c r="J7"/>
  <c r="I9"/>
  <c r="L9"/>
  <c r="F9"/>
  <c r="J9"/>
  <c r="F7"/>
  <c r="H9"/>
  <c r="E9"/>
  <c r="G9"/>
  <c r="L7"/>
  <c r="D7"/>
  <c r="C9"/>
  <c r="K9"/>
  <c r="E7"/>
  <c r="D9"/>
  <c r="K7"/>
  <c r="G7"/>
  <c r="C7"/>
  <c r="M10" i="1"/>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4"/>
  <c r="M55"/>
  <c r="M56"/>
  <c r="M57"/>
  <c r="M58"/>
  <c r="M9"/>
  <c r="H7" i="41" l="1"/>
  <c r="H6"/>
  <c r="H4"/>
  <c r="H5"/>
  <c r="J9" i="51"/>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I9"/>
  <c r="I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J8"/>
  <c r="I8"/>
  <c r="J7"/>
  <c r="I7"/>
  <c r="J4"/>
  <c r="J9" i="50" l="1"/>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8"/>
  <c r="J7"/>
  <c r="J7" i="47"/>
  <c r="I9" i="50"/>
  <c r="I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8"/>
  <c r="J4"/>
  <c r="I7"/>
  <c r="J4" i="47"/>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8"/>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9"/>
  <c r="I10"/>
  <c r="I11"/>
  <c r="I12"/>
  <c r="I13"/>
  <c r="I14"/>
  <c r="I15"/>
  <c r="I16"/>
  <c r="I8"/>
  <c r="I7"/>
  <c r="K63" i="1" l="1"/>
  <c r="J63"/>
  <c r="I63"/>
  <c r="H63"/>
  <c r="G63"/>
  <c r="F63"/>
  <c r="E63"/>
  <c r="D63"/>
  <c r="C63"/>
  <c r="B63"/>
  <c r="K62"/>
  <c r="J62"/>
  <c r="I62"/>
  <c r="H62"/>
  <c r="G62"/>
  <c r="F62"/>
  <c r="E62"/>
  <c r="D62"/>
  <c r="C62"/>
  <c r="B62"/>
  <c r="K61"/>
  <c r="J61"/>
  <c r="I61"/>
  <c r="H61"/>
  <c r="G61"/>
  <c r="F61"/>
  <c r="E61"/>
  <c r="D61"/>
  <c r="C61"/>
  <c r="B61"/>
  <c r="K60"/>
  <c r="J60"/>
  <c r="I60"/>
  <c r="H60"/>
  <c r="G60"/>
  <c r="F60"/>
  <c r="E60"/>
  <c r="D60"/>
  <c r="C60"/>
  <c r="B60"/>
  <c r="H5" i="45" l="1"/>
  <c r="G59"/>
  <c r="F59"/>
  <c r="G58"/>
  <c r="F58"/>
  <c r="G57"/>
  <c r="F57"/>
  <c r="G56"/>
  <c r="F56"/>
  <c r="G55"/>
  <c r="F55"/>
  <c r="G54"/>
  <c r="F54"/>
  <c r="G53"/>
  <c r="F53"/>
  <c r="G52"/>
  <c r="F52"/>
  <c r="G51"/>
  <c r="F51"/>
  <c r="G50"/>
  <c r="F50"/>
  <c r="G49"/>
  <c r="F49"/>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G28"/>
  <c r="F28"/>
  <c r="G27"/>
  <c r="F27"/>
  <c r="G26"/>
  <c r="F26"/>
  <c r="G25"/>
  <c r="F25"/>
  <c r="G24"/>
  <c r="F24"/>
  <c r="G23"/>
  <c r="F23"/>
  <c r="G22"/>
  <c r="F22"/>
  <c r="G21"/>
  <c r="F21"/>
  <c r="G20"/>
  <c r="F20"/>
  <c r="G19"/>
  <c r="F19"/>
  <c r="G18"/>
  <c r="F18"/>
  <c r="G17"/>
  <c r="F17"/>
  <c r="G16"/>
  <c r="F16"/>
  <c r="G15"/>
  <c r="F15"/>
  <c r="G14"/>
  <c r="F14"/>
  <c r="G13"/>
  <c r="F13"/>
  <c r="G12"/>
  <c r="F12"/>
  <c r="G11"/>
  <c r="F11"/>
  <c r="F10"/>
  <c r="G10"/>
  <c r="G9"/>
  <c r="F9"/>
  <c r="E5"/>
  <c r="D5"/>
  <c r="E4"/>
  <c r="D4"/>
  <c r="AG34"/>
  <c r="AF34"/>
  <c r="AE34"/>
  <c r="L206" i="57" l="1"/>
  <c r="K206"/>
  <c r="J206"/>
  <c r="I206"/>
  <c r="H206"/>
  <c r="G206"/>
  <c r="F206"/>
  <c r="E206"/>
  <c r="D206"/>
  <c r="C206"/>
  <c r="M294" i="59"/>
  <c r="L294"/>
  <c r="K294"/>
  <c r="J294"/>
  <c r="I294"/>
  <c r="H294"/>
  <c r="G294"/>
  <c r="F294"/>
  <c r="E294"/>
  <c r="D294"/>
  <c r="E291"/>
  <c r="F291"/>
  <c r="G291"/>
  <c r="H291"/>
  <c r="I291"/>
  <c r="J291"/>
  <c r="K291"/>
  <c r="L291"/>
  <c r="M291"/>
  <c r="D291"/>
  <c r="E284"/>
  <c r="F284"/>
  <c r="G284"/>
  <c r="H284"/>
  <c r="I284"/>
  <c r="J284"/>
  <c r="K284"/>
  <c r="L284"/>
  <c r="M284"/>
  <c r="D284"/>
  <c r="E280"/>
  <c r="F280"/>
  <c r="G280"/>
  <c r="H280"/>
  <c r="I280"/>
  <c r="J280"/>
  <c r="K280"/>
  <c r="L280"/>
  <c r="M280"/>
  <c r="D280"/>
  <c r="E272"/>
  <c r="F272"/>
  <c r="G272"/>
  <c r="H272"/>
  <c r="I272"/>
  <c r="J272"/>
  <c r="K272"/>
  <c r="L272"/>
  <c r="M272"/>
  <c r="D272"/>
  <c r="E267"/>
  <c r="F267"/>
  <c r="G267"/>
  <c r="H267"/>
  <c r="I267"/>
  <c r="J267"/>
  <c r="K267"/>
  <c r="L267"/>
  <c r="M267"/>
  <c r="D267"/>
  <c r="E256"/>
  <c r="F256"/>
  <c r="G256"/>
  <c r="H256"/>
  <c r="I256"/>
  <c r="J256"/>
  <c r="K256"/>
  <c r="L256"/>
  <c r="M256"/>
  <c r="D256"/>
  <c r="E250"/>
  <c r="F250"/>
  <c r="G250"/>
  <c r="H250"/>
  <c r="I250"/>
  <c r="J250"/>
  <c r="K250"/>
  <c r="L250"/>
  <c r="M250"/>
  <c r="D250"/>
  <c r="E241"/>
  <c r="F241"/>
  <c r="G241"/>
  <c r="H241"/>
  <c r="I241"/>
  <c r="J241"/>
  <c r="K241"/>
  <c r="L241"/>
  <c r="M241"/>
  <c r="D241"/>
  <c r="E366" i="66"/>
  <c r="F366"/>
  <c r="G366"/>
  <c r="H366"/>
  <c r="I366"/>
  <c r="J366"/>
  <c r="K366"/>
  <c r="L366"/>
  <c r="M366"/>
  <c r="D366"/>
  <c r="E357"/>
  <c r="F357"/>
  <c r="G357"/>
  <c r="H357"/>
  <c r="I357"/>
  <c r="J357"/>
  <c r="K357"/>
  <c r="L357"/>
  <c r="M357"/>
  <c r="D357"/>
  <c r="E350"/>
  <c r="F350"/>
  <c r="G350"/>
  <c r="H350"/>
  <c r="I350"/>
  <c r="J350"/>
  <c r="K350"/>
  <c r="L350"/>
  <c r="M350"/>
  <c r="D350"/>
  <c r="E343"/>
  <c r="F343"/>
  <c r="G343"/>
  <c r="H343"/>
  <c r="I343"/>
  <c r="J343"/>
  <c r="K343"/>
  <c r="L343"/>
  <c r="M343"/>
  <c r="D343"/>
  <c r="E336"/>
  <c r="F336"/>
  <c r="G336"/>
  <c r="H336"/>
  <c r="I336"/>
  <c r="J336"/>
  <c r="K336"/>
  <c r="L336"/>
  <c r="M336"/>
  <c r="D336"/>
  <c r="E328"/>
  <c r="F328"/>
  <c r="G328"/>
  <c r="H328"/>
  <c r="I328"/>
  <c r="J328"/>
  <c r="K328"/>
  <c r="L328"/>
  <c r="M328"/>
  <c r="D328"/>
  <c r="E324"/>
  <c r="F324"/>
  <c r="G324"/>
  <c r="H324"/>
  <c r="I324"/>
  <c r="J324"/>
  <c r="K324"/>
  <c r="L324"/>
  <c r="M324"/>
  <c r="D324"/>
  <c r="M319"/>
  <c r="L319"/>
  <c r="K319"/>
  <c r="J319"/>
  <c r="I319"/>
  <c r="H319"/>
  <c r="G319"/>
  <c r="F319"/>
  <c r="E319"/>
  <c r="D319"/>
  <c r="L203" i="57" l="1"/>
  <c r="K203"/>
  <c r="J203"/>
  <c r="I203"/>
  <c r="H203"/>
  <c r="G203"/>
  <c r="F203"/>
  <c r="E203"/>
  <c r="D203"/>
  <c r="C203"/>
  <c r="L196"/>
  <c r="K196"/>
  <c r="J196"/>
  <c r="I196"/>
  <c r="H196"/>
  <c r="G196"/>
  <c r="F196"/>
  <c r="E196"/>
  <c r="D196"/>
  <c r="C196"/>
  <c r="L192"/>
  <c r="K192"/>
  <c r="J192"/>
  <c r="I192"/>
  <c r="H192"/>
  <c r="G192"/>
  <c r="F192"/>
  <c r="E192"/>
  <c r="D192"/>
  <c r="C192"/>
  <c r="L184"/>
  <c r="K184"/>
  <c r="J184"/>
  <c r="I184"/>
  <c r="H184"/>
  <c r="G184"/>
  <c r="F184"/>
  <c r="E184"/>
  <c r="D184"/>
  <c r="C184"/>
  <c r="L174"/>
  <c r="K174"/>
  <c r="J174"/>
  <c r="I174"/>
  <c r="H174"/>
  <c r="G174"/>
  <c r="F174"/>
  <c r="E174"/>
  <c r="D174"/>
  <c r="C174"/>
  <c r="L167"/>
  <c r="K167"/>
  <c r="J167"/>
  <c r="I167"/>
  <c r="H167"/>
  <c r="G167"/>
  <c r="F167"/>
  <c r="E167"/>
  <c r="D167"/>
  <c r="C167"/>
  <c r="L160"/>
  <c r="K160"/>
  <c r="J160"/>
  <c r="I160"/>
  <c r="H160"/>
  <c r="G160"/>
  <c r="F160"/>
  <c r="E160"/>
  <c r="D160"/>
  <c r="C160"/>
  <c r="L151"/>
  <c r="K151"/>
  <c r="J151"/>
  <c r="I151"/>
  <c r="H151"/>
  <c r="G151"/>
  <c r="F151"/>
  <c r="E151"/>
  <c r="D151"/>
  <c r="C151"/>
  <c r="L149" i="56"/>
  <c r="K149"/>
  <c r="J149"/>
  <c r="I149"/>
  <c r="H149"/>
  <c r="G149"/>
  <c r="F149"/>
  <c r="E149"/>
  <c r="D149"/>
  <c r="C149"/>
  <c r="L140"/>
  <c r="K140"/>
  <c r="J140"/>
  <c r="I140"/>
  <c r="H140"/>
  <c r="G140"/>
  <c r="F140"/>
  <c r="E140"/>
  <c r="D140"/>
  <c r="C140"/>
  <c r="L134"/>
  <c r="K134"/>
  <c r="J134"/>
  <c r="I134"/>
  <c r="H134"/>
  <c r="G134"/>
  <c r="F134"/>
  <c r="E134"/>
  <c r="D134"/>
  <c r="C134"/>
  <c r="L121"/>
  <c r="K121"/>
  <c r="J121"/>
  <c r="I121"/>
  <c r="H121"/>
  <c r="G121"/>
  <c r="F121"/>
  <c r="E121"/>
  <c r="D121"/>
  <c r="C121"/>
  <c r="L104"/>
  <c r="K104"/>
  <c r="J104"/>
  <c r="I104"/>
  <c r="H104"/>
  <c r="G104"/>
  <c r="F104"/>
  <c r="E104"/>
  <c r="D104"/>
  <c r="C104"/>
  <c r="L130" i="55"/>
  <c r="K130"/>
  <c r="J130"/>
  <c r="I130"/>
  <c r="H130"/>
  <c r="G130"/>
  <c r="F130"/>
  <c r="E130"/>
  <c r="D130"/>
  <c r="C130"/>
  <c r="L116"/>
  <c r="K116"/>
  <c r="J116"/>
  <c r="I116"/>
  <c r="H116"/>
  <c r="G116"/>
  <c r="F116"/>
  <c r="E116"/>
  <c r="D116"/>
  <c r="C116"/>
  <c r="L103"/>
  <c r="K103"/>
  <c r="J103"/>
  <c r="I103"/>
  <c r="H103"/>
  <c r="G103"/>
  <c r="F103"/>
  <c r="E103"/>
  <c r="D103"/>
  <c r="C103"/>
  <c r="L86"/>
  <c r="K86"/>
  <c r="J86"/>
  <c r="I86"/>
  <c r="H86"/>
  <c r="G86"/>
  <c r="F86"/>
  <c r="E86"/>
  <c r="D86"/>
  <c r="C86"/>
  <c r="F70" i="51" l="1"/>
  <c r="E70"/>
  <c r="F69"/>
  <c r="E69"/>
  <c r="F68"/>
  <c r="E68"/>
  <c r="F67"/>
  <c r="E67"/>
  <c r="F66"/>
  <c r="E66"/>
  <c r="F65"/>
  <c r="E65"/>
  <c r="F64"/>
  <c r="E64"/>
  <c r="F63"/>
  <c r="E63"/>
  <c r="F62"/>
  <c r="E62"/>
  <c r="F61"/>
  <c r="E61"/>
  <c r="F60"/>
  <c r="E60"/>
  <c r="D59"/>
  <c r="F57"/>
  <c r="E57"/>
  <c r="F56"/>
  <c r="E56"/>
  <c r="F55"/>
  <c r="E55"/>
  <c r="F54"/>
  <c r="E54"/>
  <c r="F53"/>
  <c r="E53"/>
  <c r="F52"/>
  <c r="E52"/>
  <c r="F51"/>
  <c r="E51"/>
  <c r="F50"/>
  <c r="E50"/>
  <c r="F49"/>
  <c r="E49"/>
  <c r="F48"/>
  <c r="E48"/>
  <c r="F47"/>
  <c r="E47"/>
  <c r="F46"/>
  <c r="E46"/>
  <c r="F45"/>
  <c r="E45"/>
  <c r="F44"/>
  <c r="E44"/>
  <c r="F43"/>
  <c r="E43"/>
  <c r="F42"/>
  <c r="E42"/>
  <c r="F41"/>
  <c r="E41"/>
  <c r="F40"/>
  <c r="E40"/>
  <c r="F39"/>
  <c r="E39"/>
  <c r="F38"/>
  <c r="E38"/>
  <c r="F37"/>
  <c r="E37"/>
  <c r="F36"/>
  <c r="E36"/>
  <c r="F35"/>
  <c r="E35"/>
  <c r="F34"/>
  <c r="E34"/>
  <c r="F33"/>
  <c r="E33"/>
  <c r="F32"/>
  <c r="E32"/>
  <c r="F31"/>
  <c r="E31"/>
  <c r="F30"/>
  <c r="E30"/>
  <c r="F29"/>
  <c r="E29"/>
  <c r="F28"/>
  <c r="E28"/>
  <c r="F27"/>
  <c r="E27"/>
  <c r="F26"/>
  <c r="E26"/>
  <c r="F25"/>
  <c r="E25"/>
  <c r="F24"/>
  <c r="E24"/>
  <c r="F23"/>
  <c r="E23"/>
  <c r="F22"/>
  <c r="E22"/>
  <c r="F21"/>
  <c r="E21"/>
  <c r="F20"/>
  <c r="E20"/>
  <c r="F19"/>
  <c r="E19"/>
  <c r="F18"/>
  <c r="E18"/>
  <c r="F17"/>
  <c r="E17"/>
  <c r="F16"/>
  <c r="E16"/>
  <c r="F15"/>
  <c r="E15"/>
  <c r="F14"/>
  <c r="E14"/>
  <c r="F13"/>
  <c r="E13"/>
  <c r="F12"/>
  <c r="E12"/>
  <c r="F11"/>
  <c r="E11"/>
  <c r="F10"/>
  <c r="E10"/>
  <c r="F9"/>
  <c r="E9"/>
  <c r="F8"/>
  <c r="E8"/>
  <c r="F7"/>
  <c r="E7"/>
  <c r="D6"/>
  <c r="F70" i="50"/>
  <c r="E70"/>
  <c r="F69"/>
  <c r="E69"/>
  <c r="F68"/>
  <c r="E68"/>
  <c r="F67"/>
  <c r="E67"/>
  <c r="F66"/>
  <c r="E66"/>
  <c r="F65"/>
  <c r="E65"/>
  <c r="F64"/>
  <c r="E64"/>
  <c r="F63"/>
  <c r="E63"/>
  <c r="F62"/>
  <c r="E62"/>
  <c r="F61"/>
  <c r="E61"/>
  <c r="F60"/>
  <c r="E60"/>
  <c r="D59"/>
  <c r="F57"/>
  <c r="E57"/>
  <c r="F56"/>
  <c r="E56"/>
  <c r="F55"/>
  <c r="E55"/>
  <c r="F54"/>
  <c r="E54"/>
  <c r="F53"/>
  <c r="E53"/>
  <c r="F52"/>
  <c r="E52"/>
  <c r="F51"/>
  <c r="E51"/>
  <c r="F50"/>
  <c r="E50"/>
  <c r="F49"/>
  <c r="E49"/>
  <c r="F48"/>
  <c r="E48"/>
  <c r="F47"/>
  <c r="E47"/>
  <c r="F46"/>
  <c r="E46"/>
  <c r="F45"/>
  <c r="E45"/>
  <c r="F44"/>
  <c r="E44"/>
  <c r="F43"/>
  <c r="E43"/>
  <c r="F42"/>
  <c r="E42"/>
  <c r="F41"/>
  <c r="E41"/>
  <c r="F40"/>
  <c r="E40"/>
  <c r="F39"/>
  <c r="E39"/>
  <c r="F38"/>
  <c r="E38"/>
  <c r="F37"/>
  <c r="E37"/>
  <c r="F36"/>
  <c r="E36"/>
  <c r="F35"/>
  <c r="E35"/>
  <c r="F34"/>
  <c r="E34"/>
  <c r="F33"/>
  <c r="E33"/>
  <c r="F32"/>
  <c r="E32"/>
  <c r="F31"/>
  <c r="E31"/>
  <c r="F30"/>
  <c r="E30"/>
  <c r="F29"/>
  <c r="E29"/>
  <c r="F28"/>
  <c r="E28"/>
  <c r="F27"/>
  <c r="E27"/>
  <c r="F26"/>
  <c r="E26"/>
  <c r="F25"/>
  <c r="E25"/>
  <c r="F24"/>
  <c r="E24"/>
  <c r="F23"/>
  <c r="E23"/>
  <c r="F22"/>
  <c r="E22"/>
  <c r="F21"/>
  <c r="E21"/>
  <c r="F20"/>
  <c r="E20"/>
  <c r="F19"/>
  <c r="E19"/>
  <c r="F18"/>
  <c r="E18"/>
  <c r="F17"/>
  <c r="E17"/>
  <c r="F16"/>
  <c r="E16"/>
  <c r="F15"/>
  <c r="E15"/>
  <c r="F14"/>
  <c r="E14"/>
  <c r="F13"/>
  <c r="E13"/>
  <c r="F12"/>
  <c r="E12"/>
  <c r="F11"/>
  <c r="E11"/>
  <c r="F10"/>
  <c r="E10"/>
  <c r="F9"/>
  <c r="E9"/>
  <c r="F8"/>
  <c r="E8"/>
  <c r="F7"/>
  <c r="E7"/>
  <c r="D6"/>
  <c r="D6" i="47"/>
  <c r="H8" i="54"/>
  <c r="D7" i="53"/>
  <c r="K4"/>
  <c r="L4" i="54"/>
  <c r="K7"/>
  <c r="H6" i="53"/>
  <c r="C8"/>
  <c r="D8"/>
  <c r="G5" i="54"/>
  <c r="L6" i="53"/>
  <c r="K6" i="54"/>
  <c r="I7"/>
  <c r="L5" i="53"/>
  <c r="I4"/>
  <c r="E4"/>
  <c r="C6" i="54"/>
  <c r="J7"/>
  <c r="I6"/>
  <c r="I8"/>
  <c r="K5"/>
  <c r="D5" i="53"/>
  <c r="H5" i="54"/>
  <c r="I6" i="53"/>
  <c r="F8" i="54"/>
  <c r="H8" i="53"/>
  <c r="D4"/>
  <c r="H5"/>
  <c r="G4"/>
  <c r="C8" i="54"/>
  <c r="G4"/>
  <c r="C4" i="53"/>
  <c r="J4" i="54"/>
  <c r="F6"/>
  <c r="E6" i="53"/>
  <c r="D6"/>
  <c r="F7"/>
  <c r="C4" i="54"/>
  <c r="J8"/>
  <c r="K7" i="53"/>
  <c r="I8"/>
  <c r="J7"/>
  <c r="E6" i="54"/>
  <c r="F5" i="53"/>
  <c r="G8" i="54"/>
  <c r="G6"/>
  <c r="L7"/>
  <c r="H4"/>
  <c r="H4" i="53"/>
  <c r="E5" i="54"/>
  <c r="L8"/>
  <c r="D5"/>
  <c r="H7" i="53"/>
  <c r="I4" i="54"/>
  <c r="I5"/>
  <c r="J6"/>
  <c r="E7"/>
  <c r="D4"/>
  <c r="K6" i="53"/>
  <c r="F5" i="54"/>
  <c r="J6" i="53"/>
  <c r="D7" i="54"/>
  <c r="F4" i="53"/>
  <c r="K8" i="54"/>
  <c r="L6"/>
  <c r="E8"/>
  <c r="C7" i="53"/>
  <c r="K4" i="54"/>
  <c r="F6" i="53"/>
  <c r="I7"/>
  <c r="E5"/>
  <c r="G6"/>
  <c r="G8"/>
  <c r="G7"/>
  <c r="E7"/>
  <c r="C5"/>
  <c r="J5" i="54"/>
  <c r="J8" i="53"/>
  <c r="J5"/>
  <c r="C7" i="54"/>
  <c r="H6"/>
  <c r="C5"/>
  <c r="G5" i="53"/>
  <c r="G7" i="54"/>
  <c r="K5" i="53"/>
  <c r="H7" i="54"/>
  <c r="L5"/>
  <c r="K8" i="53"/>
  <c r="D8" i="54"/>
  <c r="L8" i="53"/>
  <c r="F8"/>
  <c r="L4"/>
  <c r="F4" i="54"/>
  <c r="F7"/>
  <c r="I5" i="53"/>
  <c r="C6"/>
  <c r="D6" i="54"/>
  <c r="J4" i="53"/>
  <c r="E4" i="54"/>
  <c r="L7" i="53"/>
  <c r="E8"/>
  <c r="H16" i="50" l="1"/>
  <c r="H20" i="51"/>
  <c r="H26"/>
  <c r="H41"/>
  <c r="H51"/>
  <c r="G32" i="50"/>
  <c r="G44"/>
  <c r="G49"/>
  <c r="G48" i="51"/>
  <c r="G12"/>
  <c r="G57"/>
  <c r="H32" i="50"/>
  <c r="H44"/>
  <c r="H57"/>
  <c r="H32" i="51"/>
  <c r="H49" i="50"/>
  <c r="G57"/>
  <c r="G16"/>
  <c r="G32" i="51"/>
  <c r="H12"/>
  <c r="H48"/>
  <c r="H57"/>
  <c r="G20"/>
  <c r="G26"/>
  <c r="G41"/>
  <c r="G51"/>
  <c r="E58" i="54"/>
  <c r="E42"/>
  <c r="E26"/>
  <c r="E56"/>
  <c r="E19"/>
  <c r="E39"/>
  <c r="E52"/>
  <c r="E43"/>
  <c r="E60"/>
  <c r="E27"/>
  <c r="E31"/>
  <c r="E65"/>
  <c r="E54"/>
  <c r="E38"/>
  <c r="E22"/>
  <c r="E51"/>
  <c r="E53"/>
  <c r="E24"/>
  <c r="E47"/>
  <c r="E25"/>
  <c r="E41"/>
  <c r="E64"/>
  <c r="E45"/>
  <c r="E28"/>
  <c r="E66"/>
  <c r="E50"/>
  <c r="E34"/>
  <c r="E18"/>
  <c r="E33"/>
  <c r="E49"/>
  <c r="E67"/>
  <c r="E21"/>
  <c r="E23"/>
  <c r="E36"/>
  <c r="E32"/>
  <c r="E40"/>
  <c r="E37"/>
  <c r="E62"/>
  <c r="E46"/>
  <c r="E30"/>
  <c r="E61"/>
  <c r="E20"/>
  <c r="E44"/>
  <c r="E57"/>
  <c r="E48"/>
  <c r="E63"/>
  <c r="E29"/>
  <c r="E59"/>
  <c r="E35"/>
  <c r="E55"/>
  <c r="G53"/>
  <c r="G37"/>
  <c r="G21"/>
  <c r="G40"/>
  <c r="G28"/>
  <c r="G39"/>
  <c r="G22"/>
  <c r="G27"/>
  <c r="G31"/>
  <c r="G52"/>
  <c r="G20"/>
  <c r="G32"/>
  <c r="G41"/>
  <c r="G44"/>
  <c r="G54"/>
  <c r="G65"/>
  <c r="G49"/>
  <c r="G33"/>
  <c r="G48"/>
  <c r="G35"/>
  <c r="G26"/>
  <c r="G34"/>
  <c r="G67"/>
  <c r="G64"/>
  <c r="G56"/>
  <c r="G47"/>
  <c r="G18"/>
  <c r="G30"/>
  <c r="G36"/>
  <c r="G63"/>
  <c r="G19"/>
  <c r="G61"/>
  <c r="G45"/>
  <c r="G29"/>
  <c r="G43"/>
  <c r="G58"/>
  <c r="G66"/>
  <c r="G24"/>
  <c r="G62"/>
  <c r="G59"/>
  <c r="G51"/>
  <c r="G42"/>
  <c r="G55"/>
  <c r="G60"/>
  <c r="G57"/>
  <c r="G25"/>
  <c r="G38"/>
  <c r="G23"/>
  <c r="G46"/>
  <c r="G50"/>
  <c r="D67"/>
  <c r="D51"/>
  <c r="D35"/>
  <c r="D19"/>
  <c r="D46"/>
  <c r="D38"/>
  <c r="D32"/>
  <c r="D61"/>
  <c r="D52"/>
  <c r="D64"/>
  <c r="D41"/>
  <c r="D37"/>
  <c r="D40"/>
  <c r="D63"/>
  <c r="D47"/>
  <c r="D31"/>
  <c r="D66"/>
  <c r="D58"/>
  <c r="D34"/>
  <c r="D18"/>
  <c r="D56"/>
  <c r="D21"/>
  <c r="D49"/>
  <c r="D36"/>
  <c r="D26"/>
  <c r="D28"/>
  <c r="D59"/>
  <c r="D43"/>
  <c r="D27"/>
  <c r="D62"/>
  <c r="D50"/>
  <c r="D65"/>
  <c r="D22"/>
  <c r="D33"/>
  <c r="D53"/>
  <c r="D44"/>
  <c r="D29"/>
  <c r="D24"/>
  <c r="D55"/>
  <c r="D39"/>
  <c r="D23"/>
  <c r="D54"/>
  <c r="D42"/>
  <c r="D60"/>
  <c r="D20"/>
  <c r="D57"/>
  <c r="D48"/>
  <c r="D25"/>
  <c r="D30"/>
  <c r="D45"/>
  <c r="K67"/>
  <c r="K51"/>
  <c r="K35"/>
  <c r="K19"/>
  <c r="K46"/>
  <c r="K45"/>
  <c r="K28"/>
  <c r="K37"/>
  <c r="K38"/>
  <c r="K20"/>
  <c r="K26"/>
  <c r="K32"/>
  <c r="K52"/>
  <c r="K63"/>
  <c r="K47"/>
  <c r="K31"/>
  <c r="K54"/>
  <c r="K64"/>
  <c r="K40"/>
  <c r="K41"/>
  <c r="K18"/>
  <c r="K33"/>
  <c r="K62"/>
  <c r="K24"/>
  <c r="K34"/>
  <c r="K25"/>
  <c r="K59"/>
  <c r="K43"/>
  <c r="K27"/>
  <c r="K49"/>
  <c r="K60"/>
  <c r="K30"/>
  <c r="K36"/>
  <c r="K65"/>
  <c r="K56"/>
  <c r="K53"/>
  <c r="K61"/>
  <c r="K21"/>
  <c r="K55"/>
  <c r="K39"/>
  <c r="K23"/>
  <c r="K44"/>
  <c r="K50"/>
  <c r="K29"/>
  <c r="K42"/>
  <c r="K66"/>
  <c r="K22"/>
  <c r="K48"/>
  <c r="K58"/>
  <c r="K57"/>
  <c r="H65"/>
  <c r="H49"/>
  <c r="H33"/>
  <c r="H60"/>
  <c r="H52"/>
  <c r="H32"/>
  <c r="H24"/>
  <c r="H58"/>
  <c r="H62"/>
  <c r="H61"/>
  <c r="H45"/>
  <c r="H29"/>
  <c r="H44"/>
  <c r="H48"/>
  <c r="H66"/>
  <c r="H23"/>
  <c r="H28"/>
  <c r="H35"/>
  <c r="H57"/>
  <c r="H41"/>
  <c r="H25"/>
  <c r="H64"/>
  <c r="H40"/>
  <c r="H39"/>
  <c r="H22"/>
  <c r="H26"/>
  <c r="H27"/>
  <c r="H51"/>
  <c r="H43"/>
  <c r="H30"/>
  <c r="H53"/>
  <c r="H37"/>
  <c r="H21"/>
  <c r="H56"/>
  <c r="H36"/>
  <c r="H34"/>
  <c r="H63"/>
  <c r="H67"/>
  <c r="H59"/>
  <c r="H46"/>
  <c r="H38"/>
  <c r="H47"/>
  <c r="H54"/>
  <c r="H55"/>
  <c r="H31"/>
  <c r="H50"/>
  <c r="H20"/>
  <c r="H42"/>
  <c r="H18"/>
  <c r="H19"/>
  <c r="J52"/>
  <c r="J36"/>
  <c r="J20"/>
  <c r="J47"/>
  <c r="J43"/>
  <c r="J27"/>
  <c r="J30"/>
  <c r="J49"/>
  <c r="J18"/>
  <c r="J22"/>
  <c r="J65"/>
  <c r="J19"/>
  <c r="J48"/>
  <c r="J67"/>
  <c r="J35"/>
  <c r="J26"/>
  <c r="J45"/>
  <c r="J34"/>
  <c r="J61"/>
  <c r="J40"/>
  <c r="J53"/>
  <c r="J29"/>
  <c r="J37"/>
  <c r="J64"/>
  <c r="J32"/>
  <c r="J39"/>
  <c r="J46"/>
  <c r="J66"/>
  <c r="J62"/>
  <c r="J56"/>
  <c r="J55"/>
  <c r="J50"/>
  <c r="J33"/>
  <c r="J60"/>
  <c r="J44"/>
  <c r="J28"/>
  <c r="J63"/>
  <c r="J59"/>
  <c r="J58"/>
  <c r="J25"/>
  <c r="J41"/>
  <c r="J31"/>
  <c r="J38"/>
  <c r="J21"/>
  <c r="J42"/>
  <c r="J23"/>
  <c r="J24"/>
  <c r="J51"/>
  <c r="J54"/>
  <c r="J57"/>
  <c r="F58"/>
  <c r="F42"/>
  <c r="F26"/>
  <c r="F57"/>
  <c r="F37"/>
  <c r="F47"/>
  <c r="F44"/>
  <c r="F48"/>
  <c r="F24"/>
  <c r="F36"/>
  <c r="F31"/>
  <c r="F33"/>
  <c r="F54"/>
  <c r="F38"/>
  <c r="F22"/>
  <c r="F53"/>
  <c r="F61"/>
  <c r="F21"/>
  <c r="F23"/>
  <c r="F43"/>
  <c r="F40"/>
  <c r="F29"/>
  <c r="F55"/>
  <c r="F28"/>
  <c r="F66"/>
  <c r="F50"/>
  <c r="F34"/>
  <c r="F18"/>
  <c r="F49"/>
  <c r="F45"/>
  <c r="F20"/>
  <c r="F67"/>
  <c r="F39"/>
  <c r="F35"/>
  <c r="F27"/>
  <c r="F56"/>
  <c r="F64"/>
  <c r="F62"/>
  <c r="F46"/>
  <c r="F30"/>
  <c r="F65"/>
  <c r="F41"/>
  <c r="F52"/>
  <c r="F19"/>
  <c r="F63"/>
  <c r="F25"/>
  <c r="F60"/>
  <c r="F59"/>
  <c r="F51"/>
  <c r="F32"/>
  <c r="C59"/>
  <c r="C43"/>
  <c r="C27"/>
  <c r="C42"/>
  <c r="C56"/>
  <c r="C22"/>
  <c r="C60"/>
  <c r="C57"/>
  <c r="C44"/>
  <c r="C40"/>
  <c r="C55"/>
  <c r="C39"/>
  <c r="C23"/>
  <c r="C37"/>
  <c r="C33"/>
  <c r="C20"/>
  <c r="C38"/>
  <c r="C21"/>
  <c r="C25"/>
  <c r="C28"/>
  <c r="C67"/>
  <c r="C35"/>
  <c r="C66"/>
  <c r="C58"/>
  <c r="C54"/>
  <c r="C46"/>
  <c r="C53"/>
  <c r="C30"/>
  <c r="C63"/>
  <c r="C31"/>
  <c r="C61"/>
  <c r="C65"/>
  <c r="C49"/>
  <c r="C41"/>
  <c r="C48"/>
  <c r="C24"/>
  <c r="C18"/>
  <c r="C51"/>
  <c r="C19"/>
  <c r="C62"/>
  <c r="C32"/>
  <c r="C50"/>
  <c r="C36"/>
  <c r="C26"/>
  <c r="C47"/>
  <c r="C64"/>
  <c r="C52"/>
  <c r="C34"/>
  <c r="C45"/>
  <c r="C29"/>
  <c r="L67"/>
  <c r="L51"/>
  <c r="L35"/>
  <c r="L19"/>
  <c r="L38"/>
  <c r="L54"/>
  <c r="L30"/>
  <c r="L60"/>
  <c r="L64"/>
  <c r="L61"/>
  <c r="L53"/>
  <c r="L25"/>
  <c r="L49"/>
  <c r="L63"/>
  <c r="L47"/>
  <c r="L31"/>
  <c r="L58"/>
  <c r="L34"/>
  <c r="L46"/>
  <c r="L29"/>
  <c r="L33"/>
  <c r="L18"/>
  <c r="L56"/>
  <c r="L48"/>
  <c r="L21"/>
  <c r="L44"/>
  <c r="L59"/>
  <c r="L27"/>
  <c r="L66"/>
  <c r="L28"/>
  <c r="L65"/>
  <c r="L26"/>
  <c r="L55"/>
  <c r="L23"/>
  <c r="L62"/>
  <c r="L37"/>
  <c r="L32"/>
  <c r="L24"/>
  <c r="L43"/>
  <c r="L50"/>
  <c r="L45"/>
  <c r="L41"/>
  <c r="L22"/>
  <c r="L57"/>
  <c r="L39"/>
  <c r="L42"/>
  <c r="L40"/>
  <c r="L36"/>
  <c r="L20"/>
  <c r="L52"/>
  <c r="I60"/>
  <c r="I44"/>
  <c r="I28"/>
  <c r="I62"/>
  <c r="I55"/>
  <c r="I53"/>
  <c r="I59"/>
  <c r="I31"/>
  <c r="I41"/>
  <c r="I38"/>
  <c r="I23"/>
  <c r="I42"/>
  <c r="I21"/>
  <c r="I64"/>
  <c r="I32"/>
  <c r="I25"/>
  <c r="I46"/>
  <c r="I47"/>
  <c r="I56"/>
  <c r="I40"/>
  <c r="I24"/>
  <c r="I57"/>
  <c r="I30"/>
  <c r="I27"/>
  <c r="I54"/>
  <c r="I29"/>
  <c r="I18"/>
  <c r="I33"/>
  <c r="I22"/>
  <c r="I37"/>
  <c r="I48"/>
  <c r="I49"/>
  <c r="I45"/>
  <c r="I61"/>
  <c r="I52"/>
  <c r="I36"/>
  <c r="I20"/>
  <c r="I35"/>
  <c r="I63"/>
  <c r="I26"/>
  <c r="I50"/>
  <c r="I51"/>
  <c r="I66"/>
  <c r="I19"/>
  <c r="I65"/>
  <c r="I39"/>
  <c r="I67"/>
  <c r="I58"/>
  <c r="I43"/>
  <c r="I34"/>
  <c r="E69" i="53"/>
  <c r="E65"/>
  <c r="E61"/>
  <c r="E57"/>
  <c r="E53"/>
  <c r="E49"/>
  <c r="E45"/>
  <c r="E41"/>
  <c r="E37"/>
  <c r="E33"/>
  <c r="E29"/>
  <c r="E25"/>
  <c r="E21"/>
  <c r="E67"/>
  <c r="E63"/>
  <c r="E59"/>
  <c r="E55"/>
  <c r="E64"/>
  <c r="E62"/>
  <c r="E50"/>
  <c r="E39"/>
  <c r="E34"/>
  <c r="E31"/>
  <c r="E27"/>
  <c r="E22"/>
  <c r="E42"/>
  <c r="E43"/>
  <c r="E68"/>
  <c r="E66"/>
  <c r="E48"/>
  <c r="E44"/>
  <c r="E35"/>
  <c r="E30"/>
  <c r="E70"/>
  <c r="E51"/>
  <c r="E40"/>
  <c r="E26"/>
  <c r="E36"/>
  <c r="E47"/>
  <c r="E60"/>
  <c r="E32"/>
  <c r="E23"/>
  <c r="E52"/>
  <c r="E46"/>
  <c r="E28"/>
  <c r="E56"/>
  <c r="E54"/>
  <c r="E24"/>
  <c r="E58"/>
  <c r="E38"/>
  <c r="F69"/>
  <c r="F65"/>
  <c r="F61"/>
  <c r="F57"/>
  <c r="F53"/>
  <c r="F49"/>
  <c r="F45"/>
  <c r="F41"/>
  <c r="F37"/>
  <c r="F33"/>
  <c r="F29"/>
  <c r="F25"/>
  <c r="F21"/>
  <c r="F60"/>
  <c r="F52"/>
  <c r="F68"/>
  <c r="F64"/>
  <c r="F56"/>
  <c r="F48"/>
  <c r="F67"/>
  <c r="F63"/>
  <c r="F59"/>
  <c r="F55"/>
  <c r="F51"/>
  <c r="F47"/>
  <c r="F43"/>
  <c r="F39"/>
  <c r="F35"/>
  <c r="F31"/>
  <c r="F27"/>
  <c r="F23"/>
  <c r="F66"/>
  <c r="F44"/>
  <c r="F30"/>
  <c r="F36"/>
  <c r="F22"/>
  <c r="F58"/>
  <c r="F38"/>
  <c r="F62"/>
  <c r="F70"/>
  <c r="F40"/>
  <c r="F26"/>
  <c r="F32"/>
  <c r="F46"/>
  <c r="F28"/>
  <c r="F54"/>
  <c r="F42"/>
  <c r="F24"/>
  <c r="F50"/>
  <c r="F34"/>
  <c r="G68"/>
  <c r="G64"/>
  <c r="G60"/>
  <c r="G56"/>
  <c r="G52"/>
  <c r="G48"/>
  <c r="G44"/>
  <c r="G40"/>
  <c r="G36"/>
  <c r="G32"/>
  <c r="G28"/>
  <c r="G24"/>
  <c r="G70"/>
  <c r="G66"/>
  <c r="G62"/>
  <c r="G58"/>
  <c r="G54"/>
  <c r="G35"/>
  <c r="G26"/>
  <c r="G21"/>
  <c r="G57"/>
  <c r="G27"/>
  <c r="G63"/>
  <c r="G50"/>
  <c r="G34"/>
  <c r="G29"/>
  <c r="G39"/>
  <c r="G55"/>
  <c r="G53"/>
  <c r="G51"/>
  <c r="G31"/>
  <c r="G22"/>
  <c r="G59"/>
  <c r="G45"/>
  <c r="G61"/>
  <c r="G46"/>
  <c r="G41"/>
  <c r="G23"/>
  <c r="G43"/>
  <c r="G67"/>
  <c r="G65"/>
  <c r="G49"/>
  <c r="G42"/>
  <c r="G37"/>
  <c r="G69"/>
  <c r="G47"/>
  <c r="G38"/>
  <c r="G33"/>
  <c r="G30"/>
  <c r="G25"/>
  <c r="H68"/>
  <c r="H64"/>
  <c r="H60"/>
  <c r="H56"/>
  <c r="H52"/>
  <c r="H48"/>
  <c r="H44"/>
  <c r="H40"/>
  <c r="H36"/>
  <c r="H32"/>
  <c r="H28"/>
  <c r="H24"/>
  <c r="H67"/>
  <c r="H63"/>
  <c r="H55"/>
  <c r="H47"/>
  <c r="H59"/>
  <c r="H51"/>
  <c r="H70"/>
  <c r="H66"/>
  <c r="H62"/>
  <c r="H58"/>
  <c r="H54"/>
  <c r="H50"/>
  <c r="H46"/>
  <c r="H42"/>
  <c r="H38"/>
  <c r="H34"/>
  <c r="H30"/>
  <c r="H26"/>
  <c r="H22"/>
  <c r="H53"/>
  <c r="H31"/>
  <c r="H61"/>
  <c r="H41"/>
  <c r="H49"/>
  <c r="H37"/>
  <c r="H25"/>
  <c r="H57"/>
  <c r="H45"/>
  <c r="H27"/>
  <c r="H23"/>
  <c r="H65"/>
  <c r="H39"/>
  <c r="H35"/>
  <c r="H69"/>
  <c r="H33"/>
  <c r="H43"/>
  <c r="H29"/>
  <c r="H21"/>
  <c r="I67"/>
  <c r="I63"/>
  <c r="I59"/>
  <c r="I55"/>
  <c r="I51"/>
  <c r="I47"/>
  <c r="I43"/>
  <c r="I39"/>
  <c r="I35"/>
  <c r="I31"/>
  <c r="I27"/>
  <c r="I23"/>
  <c r="I69"/>
  <c r="I65"/>
  <c r="I61"/>
  <c r="I57"/>
  <c r="I53"/>
  <c r="I70"/>
  <c r="I68"/>
  <c r="I48"/>
  <c r="I45"/>
  <c r="I40"/>
  <c r="I22"/>
  <c r="I49"/>
  <c r="I46"/>
  <c r="I42"/>
  <c r="I28"/>
  <c r="I41"/>
  <c r="I36"/>
  <c r="I37"/>
  <c r="I32"/>
  <c r="I33"/>
  <c r="I60"/>
  <c r="I30"/>
  <c r="I66"/>
  <c r="I44"/>
  <c r="I26"/>
  <c r="I54"/>
  <c r="I52"/>
  <c r="I38"/>
  <c r="I29"/>
  <c r="I24"/>
  <c r="I58"/>
  <c r="I56"/>
  <c r="I50"/>
  <c r="I34"/>
  <c r="I25"/>
  <c r="I62"/>
  <c r="I21"/>
  <c r="I64"/>
  <c r="J67"/>
  <c r="J63"/>
  <c r="J59"/>
  <c r="J55"/>
  <c r="J51"/>
  <c r="J47"/>
  <c r="J43"/>
  <c r="J39"/>
  <c r="J35"/>
  <c r="J31"/>
  <c r="J27"/>
  <c r="J23"/>
  <c r="J70"/>
  <c r="J58"/>
  <c r="J50"/>
  <c r="J66"/>
  <c r="J62"/>
  <c r="J54"/>
  <c r="J69"/>
  <c r="J65"/>
  <c r="J61"/>
  <c r="J57"/>
  <c r="J53"/>
  <c r="J49"/>
  <c r="J45"/>
  <c r="J41"/>
  <c r="J37"/>
  <c r="J33"/>
  <c r="J29"/>
  <c r="J25"/>
  <c r="J21"/>
  <c r="J36"/>
  <c r="J28"/>
  <c r="J52"/>
  <c r="J24"/>
  <c r="J44"/>
  <c r="J68"/>
  <c r="J22"/>
  <c r="J46"/>
  <c r="J32"/>
  <c r="J42"/>
  <c r="J38"/>
  <c r="J26"/>
  <c r="J48"/>
  <c r="J40"/>
  <c r="J56"/>
  <c r="J34"/>
  <c r="J60"/>
  <c r="J30"/>
  <c r="J64"/>
  <c r="C70"/>
  <c r="C66"/>
  <c r="C62"/>
  <c r="C58"/>
  <c r="C54"/>
  <c r="C50"/>
  <c r="C46"/>
  <c r="C42"/>
  <c r="C38"/>
  <c r="C34"/>
  <c r="C30"/>
  <c r="C26"/>
  <c r="C22"/>
  <c r="C68"/>
  <c r="C64"/>
  <c r="C60"/>
  <c r="C56"/>
  <c r="C47"/>
  <c r="C29"/>
  <c r="C53"/>
  <c r="C44"/>
  <c r="C39"/>
  <c r="C40"/>
  <c r="C35"/>
  <c r="C33"/>
  <c r="C43"/>
  <c r="C25"/>
  <c r="C48"/>
  <c r="C57"/>
  <c r="C55"/>
  <c r="C52"/>
  <c r="C23"/>
  <c r="C24"/>
  <c r="C61"/>
  <c r="C59"/>
  <c r="C51"/>
  <c r="C45"/>
  <c r="C36"/>
  <c r="C31"/>
  <c r="C65"/>
  <c r="C63"/>
  <c r="C49"/>
  <c r="C41"/>
  <c r="C32"/>
  <c r="C27"/>
  <c r="C69"/>
  <c r="C67"/>
  <c r="C37"/>
  <c r="C28"/>
  <c r="K70"/>
  <c r="K66"/>
  <c r="K62"/>
  <c r="K58"/>
  <c r="K54"/>
  <c r="K50"/>
  <c r="K46"/>
  <c r="K42"/>
  <c r="K38"/>
  <c r="K34"/>
  <c r="K30"/>
  <c r="K26"/>
  <c r="K22"/>
  <c r="K68"/>
  <c r="K64"/>
  <c r="K60"/>
  <c r="K56"/>
  <c r="K52"/>
  <c r="K57"/>
  <c r="K55"/>
  <c r="K51"/>
  <c r="K41"/>
  <c r="K32"/>
  <c r="K27"/>
  <c r="K33"/>
  <c r="K24"/>
  <c r="K67"/>
  <c r="K36"/>
  <c r="K61"/>
  <c r="K59"/>
  <c r="K49"/>
  <c r="K37"/>
  <c r="K28"/>
  <c r="K23"/>
  <c r="K65"/>
  <c r="K63"/>
  <c r="K69"/>
  <c r="K29"/>
  <c r="K35"/>
  <c r="K31"/>
  <c r="K47"/>
  <c r="K43"/>
  <c r="K25"/>
  <c r="K44"/>
  <c r="K39"/>
  <c r="K21"/>
  <c r="K48"/>
  <c r="K40"/>
  <c r="K53"/>
  <c r="K45"/>
  <c r="D70"/>
  <c r="D66"/>
  <c r="D62"/>
  <c r="D58"/>
  <c r="D54"/>
  <c r="D50"/>
  <c r="D46"/>
  <c r="D42"/>
  <c r="D38"/>
  <c r="D34"/>
  <c r="D30"/>
  <c r="D26"/>
  <c r="D22"/>
  <c r="D69"/>
  <c r="D65"/>
  <c r="D57"/>
  <c r="D49"/>
  <c r="D61"/>
  <c r="D53"/>
  <c r="D68"/>
  <c r="D64"/>
  <c r="D60"/>
  <c r="D56"/>
  <c r="D52"/>
  <c r="D48"/>
  <c r="D44"/>
  <c r="D40"/>
  <c r="D36"/>
  <c r="D32"/>
  <c r="D28"/>
  <c r="D24"/>
  <c r="D43"/>
  <c r="D25"/>
  <c r="D59"/>
  <c r="D45"/>
  <c r="D31"/>
  <c r="D47"/>
  <c r="D39"/>
  <c r="D21"/>
  <c r="D55"/>
  <c r="D35"/>
  <c r="D51"/>
  <c r="D33"/>
  <c r="D63"/>
  <c r="D41"/>
  <c r="D27"/>
  <c r="D67"/>
  <c r="D37"/>
  <c r="D23"/>
  <c r="D29"/>
  <c r="L70"/>
  <c r="L66"/>
  <c r="L62"/>
  <c r="L58"/>
  <c r="L54"/>
  <c r="L50"/>
  <c r="L46"/>
  <c r="L42"/>
  <c r="L38"/>
  <c r="L34"/>
  <c r="L30"/>
  <c r="L26"/>
  <c r="L22"/>
  <c r="L61"/>
  <c r="L53"/>
  <c r="L69"/>
  <c r="L65"/>
  <c r="L57"/>
  <c r="L49"/>
  <c r="L68"/>
  <c r="L64"/>
  <c r="L60"/>
  <c r="L56"/>
  <c r="L52"/>
  <c r="L48"/>
  <c r="L44"/>
  <c r="L40"/>
  <c r="L36"/>
  <c r="L32"/>
  <c r="L28"/>
  <c r="L24"/>
  <c r="L59"/>
  <c r="L37"/>
  <c r="L23"/>
  <c r="L67"/>
  <c r="L47"/>
  <c r="L51"/>
  <c r="L27"/>
  <c r="L63"/>
  <c r="L33"/>
  <c r="L29"/>
  <c r="L43"/>
  <c r="L25"/>
  <c r="L55"/>
  <c r="L39"/>
  <c r="L21"/>
  <c r="L35"/>
  <c r="L45"/>
  <c r="L31"/>
  <c r="L41"/>
  <c r="C21"/>
  <c r="F57" i="47"/>
  <c r="E57"/>
  <c r="F56"/>
  <c r="E56"/>
  <c r="F55"/>
  <c r="E55"/>
  <c r="F54"/>
  <c r="E54"/>
  <c r="F53"/>
  <c r="E53"/>
  <c r="F52"/>
  <c r="E52"/>
  <c r="F51"/>
  <c r="E51"/>
  <c r="F50"/>
  <c r="E50"/>
  <c r="F49"/>
  <c r="E49"/>
  <c r="F48"/>
  <c r="E48"/>
  <c r="F47"/>
  <c r="E47"/>
  <c r="F46"/>
  <c r="E46"/>
  <c r="F45"/>
  <c r="E45"/>
  <c r="F44"/>
  <c r="E44"/>
  <c r="F43"/>
  <c r="E43"/>
  <c r="F42"/>
  <c r="E42"/>
  <c r="F41"/>
  <c r="E41"/>
  <c r="F40"/>
  <c r="E40"/>
  <c r="F39"/>
  <c r="E39"/>
  <c r="F38"/>
  <c r="E38"/>
  <c r="F37"/>
  <c r="E37"/>
  <c r="F36"/>
  <c r="E36"/>
  <c r="F35"/>
  <c r="E35"/>
  <c r="F34"/>
  <c r="E34"/>
  <c r="F33"/>
  <c r="E33"/>
  <c r="F32"/>
  <c r="E32"/>
  <c r="F31"/>
  <c r="E31"/>
  <c r="F30"/>
  <c r="E30"/>
  <c r="F29"/>
  <c r="E29"/>
  <c r="F28"/>
  <c r="E28"/>
  <c r="F27"/>
  <c r="E27"/>
  <c r="F26"/>
  <c r="E26"/>
  <c r="F25"/>
  <c r="E25"/>
  <c r="F24"/>
  <c r="E24"/>
  <c r="F23"/>
  <c r="E23"/>
  <c r="F22"/>
  <c r="E22"/>
  <c r="F21"/>
  <c r="E21"/>
  <c r="F20"/>
  <c r="E20"/>
  <c r="F19"/>
  <c r="E19"/>
  <c r="F18"/>
  <c r="E18"/>
  <c r="F17"/>
  <c r="E17"/>
  <c r="F16"/>
  <c r="E16"/>
  <c r="F15"/>
  <c r="E15"/>
  <c r="F14"/>
  <c r="E14"/>
  <c r="F13"/>
  <c r="E13"/>
  <c r="F12"/>
  <c r="E12"/>
  <c r="F11"/>
  <c r="E11"/>
  <c r="F10"/>
  <c r="E10"/>
  <c r="F9"/>
  <c r="E9"/>
  <c r="F8"/>
  <c r="E8"/>
  <c r="F70"/>
  <c r="E70"/>
  <c r="F69"/>
  <c r="E69"/>
  <c r="F68"/>
  <c r="E68"/>
  <c r="F67"/>
  <c r="E67"/>
  <c r="F66"/>
  <c r="E66"/>
  <c r="F65"/>
  <c r="E65"/>
  <c r="F64"/>
  <c r="E64"/>
  <c r="F63"/>
  <c r="E63"/>
  <c r="F62"/>
  <c r="E62"/>
  <c r="F61"/>
  <c r="E61"/>
  <c r="F60"/>
  <c r="E60"/>
  <c r="D59"/>
  <c r="F7"/>
  <c r="E7"/>
  <c r="G32" l="1"/>
  <c r="G44"/>
  <c r="G57"/>
  <c r="G16"/>
  <c r="H32"/>
  <c r="H44"/>
  <c r="H57"/>
  <c r="H16"/>
  <c r="R15" i="54"/>
  <c r="R14"/>
  <c r="P15"/>
  <c r="P14"/>
  <c r="Q15"/>
  <c r="Q14"/>
  <c r="O15"/>
  <c r="O14"/>
  <c r="V14"/>
  <c r="V15"/>
  <c r="W14"/>
  <c r="W15"/>
  <c r="X14"/>
  <c r="X15"/>
  <c r="U14"/>
  <c r="U15"/>
  <c r="T14"/>
  <c r="T15"/>
  <c r="S14"/>
  <c r="S15"/>
  <c r="T16" i="53"/>
  <c r="T18"/>
  <c r="T17"/>
  <c r="U17"/>
  <c r="U16"/>
  <c r="U18"/>
  <c r="R17"/>
  <c r="R16"/>
  <c r="R18"/>
  <c r="Q17"/>
  <c r="Q18"/>
  <c r="Q16"/>
  <c r="O18"/>
  <c r="O17"/>
  <c r="W18"/>
  <c r="W17"/>
  <c r="W16"/>
  <c r="S16"/>
  <c r="S18"/>
  <c r="S17"/>
  <c r="P18"/>
  <c r="P17"/>
  <c r="P16"/>
  <c r="X18"/>
  <c r="X17"/>
  <c r="X16"/>
  <c r="V16"/>
  <c r="V18"/>
  <c r="V17"/>
  <c r="O16"/>
  <c r="AB33" i="45"/>
  <c r="C8"/>
  <c r="AD34"/>
  <c r="AC34"/>
  <c r="AD44"/>
  <c r="AF44" s="1"/>
  <c r="AH44" s="1"/>
  <c r="AC44"/>
  <c r="AE44" s="1"/>
  <c r="AD43"/>
  <c r="AF43" s="1"/>
  <c r="AH43" s="1"/>
  <c r="AC43"/>
  <c r="AE43" s="1"/>
  <c r="AD42"/>
  <c r="AF42" s="1"/>
  <c r="AH42" s="1"/>
  <c r="AC42"/>
  <c r="AE42" s="1"/>
  <c r="AD41"/>
  <c r="AF41" s="1"/>
  <c r="AH41" s="1"/>
  <c r="AC41"/>
  <c r="AE41" s="1"/>
  <c r="AD40"/>
  <c r="AF40" s="1"/>
  <c r="AH40" s="1"/>
  <c r="AC40"/>
  <c r="AE40" s="1"/>
  <c r="AD39"/>
  <c r="AF39" s="1"/>
  <c r="AH39" s="1"/>
  <c r="AC39"/>
  <c r="AE39" s="1"/>
  <c r="AD38"/>
  <c r="AF38" s="1"/>
  <c r="AH38" s="1"/>
  <c r="AC38"/>
  <c r="AE38" s="1"/>
  <c r="AD37"/>
  <c r="AF37" s="1"/>
  <c r="AH37" s="1"/>
  <c r="AC37"/>
  <c r="AE37" s="1"/>
  <c r="AD36"/>
  <c r="AF36" s="1"/>
  <c r="AH36" s="1"/>
  <c r="AC36"/>
  <c r="AE36" s="1"/>
  <c r="AD35"/>
  <c r="AF35" s="1"/>
  <c r="AH35" s="1"/>
  <c r="AC35"/>
  <c r="AE35" s="1"/>
  <c r="E59"/>
  <c r="D59"/>
  <c r="E58"/>
  <c r="D58"/>
  <c r="E57"/>
  <c r="D57"/>
  <c r="E56"/>
  <c r="D56"/>
  <c r="E55"/>
  <c r="D55"/>
  <c r="E54"/>
  <c r="D54"/>
  <c r="E53"/>
  <c r="D53"/>
  <c r="E52"/>
  <c r="D52"/>
  <c r="E51"/>
  <c r="D51"/>
  <c r="E50"/>
  <c r="D50"/>
  <c r="E49"/>
  <c r="D49"/>
  <c r="E48"/>
  <c r="D48"/>
  <c r="E47"/>
  <c r="D47"/>
  <c r="E46"/>
  <c r="D46"/>
  <c r="E45"/>
  <c r="D45"/>
  <c r="E44"/>
  <c r="D44"/>
  <c r="E43"/>
  <c r="D43"/>
  <c r="E42"/>
  <c r="D42"/>
  <c r="E41"/>
  <c r="D41"/>
  <c r="E40"/>
  <c r="D40"/>
  <c r="E39"/>
  <c r="D39"/>
  <c r="E38"/>
  <c r="D38"/>
  <c r="E37"/>
  <c r="D37"/>
  <c r="E36"/>
  <c r="D36"/>
  <c r="E35"/>
  <c r="D35"/>
  <c r="E34"/>
  <c r="D34"/>
  <c r="E33"/>
  <c r="D33"/>
  <c r="E32"/>
  <c r="D32"/>
  <c r="E31"/>
  <c r="D31"/>
  <c r="E30"/>
  <c r="D30"/>
  <c r="E29"/>
  <c r="D29"/>
  <c r="E28"/>
  <c r="D28"/>
  <c r="E27"/>
  <c r="D27"/>
  <c r="E26"/>
  <c r="D26"/>
  <c r="E25"/>
  <c r="D25"/>
  <c r="E24"/>
  <c r="D24"/>
  <c r="E23"/>
  <c r="D23"/>
  <c r="E22"/>
  <c r="D22"/>
  <c r="E21"/>
  <c r="D21"/>
  <c r="E20"/>
  <c r="D20"/>
  <c r="E19"/>
  <c r="D19"/>
  <c r="E18"/>
  <c r="D18"/>
  <c r="E17"/>
  <c r="D17"/>
  <c r="E16"/>
  <c r="D16"/>
  <c r="E15"/>
  <c r="D15"/>
  <c r="E14"/>
  <c r="D14"/>
  <c r="E13"/>
  <c r="D13"/>
  <c r="E12"/>
  <c r="D12"/>
  <c r="E11"/>
  <c r="D11"/>
  <c r="E10"/>
  <c r="D10"/>
  <c r="E9"/>
  <c r="D9"/>
  <c r="AG38" l="1"/>
  <c r="AI38" s="1"/>
  <c r="AG42"/>
  <c r="AI42" s="1"/>
  <c r="AG35"/>
  <c r="AI35" s="1"/>
  <c r="AG39"/>
  <c r="AI39" s="1"/>
  <c r="AG43"/>
  <c r="AI43" s="1"/>
  <c r="AG36"/>
  <c r="AI36" s="1"/>
  <c r="AG40"/>
  <c r="AI40" s="1"/>
  <c r="AG44"/>
  <c r="AI44" s="1"/>
  <c r="AG37"/>
  <c r="AI37" s="1"/>
  <c r="AG41"/>
  <c r="AI41" s="1"/>
  <c r="AI57" i="5"/>
  <c r="AH57"/>
  <c r="AG57"/>
  <c r="AF57"/>
  <c r="AE57"/>
  <c r="AD57"/>
  <c r="AC57"/>
  <c r="AB57"/>
  <c r="AA57"/>
  <c r="Z57"/>
  <c r="BE53"/>
  <c r="AE80" i="4" l="1"/>
  <c r="AC60" i="2" l="1"/>
  <c r="AD60"/>
  <c r="AE60"/>
  <c r="AF60"/>
  <c r="AG60"/>
  <c r="AC61"/>
  <c r="AD61"/>
  <c r="AE61"/>
  <c r="AF61"/>
  <c r="AG61"/>
  <c r="AC62"/>
  <c r="AD62"/>
  <c r="AE62"/>
  <c r="AF62"/>
  <c r="AG62"/>
  <c r="AC63"/>
  <c r="AD63"/>
  <c r="AE63"/>
  <c r="AF63"/>
  <c r="AG63"/>
  <c r="AC64"/>
  <c r="AD64"/>
  <c r="AE64"/>
  <c r="AF64"/>
  <c r="AG64"/>
  <c r="AC65"/>
  <c r="AD65"/>
  <c r="AE65"/>
  <c r="AF65"/>
  <c r="AG65"/>
  <c r="AC66"/>
  <c r="AD66"/>
  <c r="AE66"/>
  <c r="AF66"/>
  <c r="AG66"/>
  <c r="AC67"/>
  <c r="AD67"/>
  <c r="AE67"/>
  <c r="AF67"/>
  <c r="AG67"/>
  <c r="AC68"/>
  <c r="AD68"/>
  <c r="AE68"/>
  <c r="AF68"/>
  <c r="AG68"/>
  <c r="AC69"/>
  <c r="AD69"/>
  <c r="AE69"/>
  <c r="AF69"/>
  <c r="AG69"/>
  <c r="AC70"/>
  <c r="AD70"/>
  <c r="AE70"/>
  <c r="AF70"/>
  <c r="AG70"/>
  <c r="AC71"/>
  <c r="AD71"/>
  <c r="AE71"/>
  <c r="AF71"/>
  <c r="AG71"/>
  <c r="AC72"/>
  <c r="AD72"/>
  <c r="AE72"/>
  <c r="AF72"/>
  <c r="AG72"/>
  <c r="AC73"/>
  <c r="AD73"/>
  <c r="AE73"/>
  <c r="AF73"/>
  <c r="AG73"/>
  <c r="AC74"/>
  <c r="AD74"/>
  <c r="AE74"/>
  <c r="AF74"/>
  <c r="AG74"/>
  <c r="AC75"/>
  <c r="AD75"/>
  <c r="AE75"/>
  <c r="AF75"/>
  <c r="AG75"/>
  <c r="AC76"/>
  <c r="AD76"/>
  <c r="AE76"/>
  <c r="AF76"/>
  <c r="AG76"/>
  <c r="AC77"/>
  <c r="AD77"/>
  <c r="AE77"/>
  <c r="AF77"/>
  <c r="AG77"/>
  <c r="AC78"/>
  <c r="AD78"/>
  <c r="AE78"/>
  <c r="AF78"/>
  <c r="AG78"/>
  <c r="AC79"/>
  <c r="AD79"/>
  <c r="AE79"/>
  <c r="AF79"/>
  <c r="AG79"/>
  <c r="AC80"/>
  <c r="AD80"/>
  <c r="AE80"/>
  <c r="AF80"/>
  <c r="AG80"/>
  <c r="AC81"/>
  <c r="AD81"/>
  <c r="AE81"/>
  <c r="AF81"/>
  <c r="AG81"/>
  <c r="AC82"/>
  <c r="AD82"/>
  <c r="AE82"/>
  <c r="AF82"/>
  <c r="AG82"/>
  <c r="AC83"/>
  <c r="AD83"/>
  <c r="AE83"/>
  <c r="AF83"/>
  <c r="AG83"/>
  <c r="AC84"/>
  <c r="AD84"/>
  <c r="AE84"/>
  <c r="AF84"/>
  <c r="AG84"/>
  <c r="AC85"/>
  <c r="AD85"/>
  <c r="AE85"/>
  <c r="AF85"/>
  <c r="AG85"/>
  <c r="AC86"/>
  <c r="AD86"/>
  <c r="AE86"/>
  <c r="AF86"/>
  <c r="AG86"/>
  <c r="AC87"/>
  <c r="AD87"/>
  <c r="AE87"/>
  <c r="AF87"/>
  <c r="AG87"/>
  <c r="AC88"/>
  <c r="AD88"/>
  <c r="AE88"/>
  <c r="AF88"/>
  <c r="AG88"/>
  <c r="AC89"/>
  <c r="AD89"/>
  <c r="AE89"/>
  <c r="AF89"/>
  <c r="AG89"/>
  <c r="AC90"/>
  <c r="AD90"/>
  <c r="AE90"/>
  <c r="AF90"/>
  <c r="AG90"/>
  <c r="AC91"/>
  <c r="AD91"/>
  <c r="AE91"/>
  <c r="AF91"/>
  <c r="AG91"/>
  <c r="AC92"/>
  <c r="AD92"/>
  <c r="AE92"/>
  <c r="AF92"/>
  <c r="AG92"/>
  <c r="AC93"/>
  <c r="AD93"/>
  <c r="AE93"/>
  <c r="AF93"/>
  <c r="AG93"/>
  <c r="AC94"/>
  <c r="AD94"/>
  <c r="AE94"/>
  <c r="AF94"/>
  <c r="AG94"/>
  <c r="AC95"/>
  <c r="AD95"/>
  <c r="AE95"/>
  <c r="AF95"/>
  <c r="AG95"/>
  <c r="AC96"/>
  <c r="AD96"/>
  <c r="AE96"/>
  <c r="AF96"/>
  <c r="AG96"/>
  <c r="AC97"/>
  <c r="AD97"/>
  <c r="AE97"/>
  <c r="AF97"/>
  <c r="AG97"/>
  <c r="AC98"/>
  <c r="AD98"/>
  <c r="AE98"/>
  <c r="AF98"/>
  <c r="AG98"/>
  <c r="AC99"/>
  <c r="AD99"/>
  <c r="AE99"/>
  <c r="AF99"/>
  <c r="AG99"/>
  <c r="AC100"/>
  <c r="AD100"/>
  <c r="AE100"/>
  <c r="AF100"/>
  <c r="AG100"/>
  <c r="AC101"/>
  <c r="AD101"/>
  <c r="AE101"/>
  <c r="AF101"/>
  <c r="AG101"/>
  <c r="AC102"/>
  <c r="AD102"/>
  <c r="AE102"/>
  <c r="AF102"/>
  <c r="AG102"/>
  <c r="AC103"/>
  <c r="AD103"/>
  <c r="AE103"/>
  <c r="AF103"/>
  <c r="AG103"/>
  <c r="AC104"/>
  <c r="AD104"/>
  <c r="AE104"/>
  <c r="AF104"/>
  <c r="AG104"/>
  <c r="AC105"/>
  <c r="AD105"/>
  <c r="AE105"/>
  <c r="AF105"/>
  <c r="AG105"/>
  <c r="AC106"/>
  <c r="AD106"/>
  <c r="AE106"/>
  <c r="AF106"/>
  <c r="AG106"/>
  <c r="AC107"/>
  <c r="AD107"/>
  <c r="AE107"/>
  <c r="AF107"/>
  <c r="AG107"/>
  <c r="AC108"/>
  <c r="AD108"/>
  <c r="AE108"/>
  <c r="AF108"/>
  <c r="AG108"/>
  <c r="AC109"/>
  <c r="AD109"/>
  <c r="AE109"/>
  <c r="AF109"/>
  <c r="AG109"/>
  <c r="Y49" i="5" l="1"/>
  <c r="AS49" s="1"/>
  <c r="X49"/>
  <c r="AR49" s="1"/>
  <c r="W49"/>
  <c r="AQ49" s="1"/>
  <c r="V49"/>
  <c r="AP49" s="1"/>
  <c r="U49"/>
  <c r="AO49" s="1"/>
  <c r="T49"/>
  <c r="AN49" s="1"/>
  <c r="S49"/>
  <c r="R49"/>
  <c r="Q49"/>
  <c r="P49"/>
  <c r="Y48"/>
  <c r="AS48" s="1"/>
  <c r="X48"/>
  <c r="AR48" s="1"/>
  <c r="W48"/>
  <c r="AQ48" s="1"/>
  <c r="V48"/>
  <c r="AP48" s="1"/>
  <c r="U48"/>
  <c r="AO48" s="1"/>
  <c r="T48"/>
  <c r="AN48" s="1"/>
  <c r="S48"/>
  <c r="R48"/>
  <c r="Q48"/>
  <c r="AK48" s="1"/>
  <c r="P48"/>
  <c r="Y55"/>
  <c r="AS55" s="1"/>
  <c r="X55"/>
  <c r="AR55" s="1"/>
  <c r="W55"/>
  <c r="AQ55" s="1"/>
  <c r="V55"/>
  <c r="AP55" s="1"/>
  <c r="U55"/>
  <c r="AO55" s="1"/>
  <c r="T55"/>
  <c r="AN55" s="1"/>
  <c r="S55"/>
  <c r="R55"/>
  <c r="Q55"/>
  <c r="P55"/>
  <c r="Y47"/>
  <c r="AS47" s="1"/>
  <c r="X47"/>
  <c r="AR47" s="1"/>
  <c r="W47"/>
  <c r="AQ47" s="1"/>
  <c r="V47"/>
  <c r="AP47" s="1"/>
  <c r="U47"/>
  <c r="AO47" s="1"/>
  <c r="T47"/>
  <c r="AN47" s="1"/>
  <c r="S47"/>
  <c r="AM47" s="1"/>
  <c r="R47"/>
  <c r="Q47"/>
  <c r="P47"/>
  <c r="Y54"/>
  <c r="AS54" s="1"/>
  <c r="X54"/>
  <c r="AR54" s="1"/>
  <c r="W54"/>
  <c r="AQ54" s="1"/>
  <c r="V54"/>
  <c r="AP54" s="1"/>
  <c r="U54"/>
  <c r="AO54" s="1"/>
  <c r="T54"/>
  <c r="AN54" s="1"/>
  <c r="S54"/>
  <c r="R54"/>
  <c r="Q54"/>
  <c r="P54"/>
  <c r="Y51"/>
  <c r="AS51" s="1"/>
  <c r="X51"/>
  <c r="AR51" s="1"/>
  <c r="W51"/>
  <c r="AQ51" s="1"/>
  <c r="V51"/>
  <c r="AP51" s="1"/>
  <c r="U51"/>
  <c r="AO51" s="1"/>
  <c r="T51"/>
  <c r="AN51" s="1"/>
  <c r="S51"/>
  <c r="R51"/>
  <c r="Q51"/>
  <c r="P51"/>
  <c r="Y50"/>
  <c r="AS50" s="1"/>
  <c r="X50"/>
  <c r="AR50" s="1"/>
  <c r="W50"/>
  <c r="AQ50" s="1"/>
  <c r="V50"/>
  <c r="AP50" s="1"/>
  <c r="U50"/>
  <c r="AO50" s="1"/>
  <c r="T50"/>
  <c r="AN50" s="1"/>
  <c r="S50"/>
  <c r="R50"/>
  <c r="Q50"/>
  <c r="P50"/>
  <c r="Y53"/>
  <c r="AS53" s="1"/>
  <c r="X53"/>
  <c r="AR53" s="1"/>
  <c r="W53"/>
  <c r="AQ53" s="1"/>
  <c r="V53"/>
  <c r="AP53" s="1"/>
  <c r="U53"/>
  <c r="AO53" s="1"/>
  <c r="T53"/>
  <c r="AN53" s="1"/>
  <c r="S53"/>
  <c r="R53"/>
  <c r="Q53"/>
  <c r="P53"/>
  <c r="Y46"/>
  <c r="AS46" s="1"/>
  <c r="X46"/>
  <c r="AR46" s="1"/>
  <c r="W46"/>
  <c r="AQ46" s="1"/>
  <c r="V46"/>
  <c r="AP46" s="1"/>
  <c r="U46"/>
  <c r="AO46" s="1"/>
  <c r="T46"/>
  <c r="AN46" s="1"/>
  <c r="S46"/>
  <c r="R46"/>
  <c r="Q46"/>
  <c r="P46"/>
  <c r="Y52"/>
  <c r="AS52" s="1"/>
  <c r="X52"/>
  <c r="AR52" s="1"/>
  <c r="W52"/>
  <c r="AQ52" s="1"/>
  <c r="V52"/>
  <c r="AP52" s="1"/>
  <c r="U52"/>
  <c r="AO52" s="1"/>
  <c r="T52"/>
  <c r="AN52" s="1"/>
  <c r="S52"/>
  <c r="R52"/>
  <c r="Q52"/>
  <c r="P52"/>
  <c r="AL39" i="2"/>
  <c r="AK39"/>
  <c r="AL7"/>
  <c r="AK7"/>
  <c r="AL19"/>
  <c r="AK19"/>
  <c r="AL31"/>
  <c r="AK31"/>
  <c r="AL48"/>
  <c r="AK48"/>
  <c r="AL42"/>
  <c r="AK42"/>
  <c r="AL49"/>
  <c r="AK49"/>
  <c r="AL44"/>
  <c r="AK44"/>
  <c r="AL13"/>
  <c r="AK13"/>
  <c r="AL40"/>
  <c r="AK40"/>
  <c r="AL14"/>
  <c r="AK14"/>
  <c r="AL10"/>
  <c r="AK10"/>
  <c r="AL25"/>
  <c r="AK25"/>
  <c r="AL22"/>
  <c r="AK22"/>
  <c r="AL53"/>
  <c r="AK53"/>
  <c r="AL35"/>
  <c r="AK35"/>
  <c r="AL8"/>
  <c r="AK8"/>
  <c r="AL30"/>
  <c r="AK30"/>
  <c r="AL17"/>
  <c r="AK17"/>
  <c r="AL15"/>
  <c r="AK15"/>
  <c r="AL45"/>
  <c r="AK45"/>
  <c r="AL21"/>
  <c r="AK21"/>
  <c r="AL26"/>
  <c r="AK26"/>
  <c r="AL9"/>
  <c r="AK9"/>
  <c r="AL36"/>
  <c r="AK36"/>
  <c r="AL12"/>
  <c r="AK12"/>
  <c r="AL43"/>
  <c r="AK43"/>
  <c r="AL32"/>
  <c r="AK32"/>
  <c r="AL4"/>
  <c r="AK4"/>
  <c r="AL50"/>
  <c r="AK50"/>
  <c r="AL24"/>
  <c r="AK24"/>
  <c r="AL52"/>
  <c r="AK52"/>
  <c r="AL51"/>
  <c r="AK51"/>
  <c r="AL34"/>
  <c r="AK34"/>
  <c r="AL47"/>
  <c r="AK47"/>
  <c r="AL41"/>
  <c r="AK41"/>
  <c r="AL46"/>
  <c r="AK46"/>
  <c r="AL11"/>
  <c r="AK11"/>
  <c r="AL29"/>
  <c r="AK29"/>
  <c r="AL27"/>
  <c r="AK27"/>
  <c r="AL6"/>
  <c r="AK6"/>
  <c r="AL5"/>
  <c r="AK5"/>
  <c r="AL18"/>
  <c r="AK18"/>
  <c r="AL38"/>
  <c r="AK38"/>
  <c r="AL28"/>
  <c r="AK28"/>
  <c r="AL23"/>
  <c r="AK23"/>
  <c r="AL37"/>
  <c r="AK37"/>
  <c r="AL20"/>
  <c r="AK20"/>
  <c r="AL16"/>
  <c r="AK16"/>
  <c r="AL33"/>
  <c r="AK33"/>
  <c r="BE39"/>
  <c r="BB39"/>
  <c r="BE7"/>
  <c r="BB7"/>
  <c r="BE19"/>
  <c r="BB19"/>
  <c r="BE31"/>
  <c r="BB31"/>
  <c r="BE48"/>
  <c r="BB48"/>
  <c r="BE42"/>
  <c r="BB42"/>
  <c r="BE49"/>
  <c r="BB49"/>
  <c r="BE44"/>
  <c r="BB44"/>
  <c r="BE13"/>
  <c r="BB13"/>
  <c r="BE40"/>
  <c r="BB40"/>
  <c r="BE14"/>
  <c r="BB14"/>
  <c r="BE10"/>
  <c r="BB10"/>
  <c r="BE25"/>
  <c r="BB25"/>
  <c r="BE22"/>
  <c r="BB22"/>
  <c r="BE53"/>
  <c r="BB53"/>
  <c r="BE35"/>
  <c r="BB35"/>
  <c r="BE8"/>
  <c r="BB8"/>
  <c r="BE30"/>
  <c r="BB30"/>
  <c r="BE17"/>
  <c r="BB17"/>
  <c r="BE15"/>
  <c r="BB15"/>
  <c r="BE45"/>
  <c r="BB45"/>
  <c r="BE21"/>
  <c r="BB21"/>
  <c r="BE26"/>
  <c r="BB26"/>
  <c r="BE9"/>
  <c r="BB9"/>
  <c r="BE36"/>
  <c r="BB36"/>
  <c r="BE12"/>
  <c r="BB12"/>
  <c r="BE43"/>
  <c r="BB43"/>
  <c r="BE32"/>
  <c r="BB32"/>
  <c r="BE4"/>
  <c r="BB4"/>
  <c r="BE50"/>
  <c r="BB50"/>
  <c r="BE24"/>
  <c r="BB24"/>
  <c r="BE52"/>
  <c r="BB52"/>
  <c r="BE51"/>
  <c r="BB51"/>
  <c r="BE34"/>
  <c r="BB34"/>
  <c r="BE47"/>
  <c r="BB47"/>
  <c r="BE41"/>
  <c r="BB41"/>
  <c r="BE46"/>
  <c r="BB46"/>
  <c r="BE11"/>
  <c r="BB11"/>
  <c r="BE29"/>
  <c r="BB29"/>
  <c r="BE27"/>
  <c r="BB27"/>
  <c r="BE6"/>
  <c r="BB6"/>
  <c r="BE5"/>
  <c r="BB5"/>
  <c r="BE18"/>
  <c r="BB18"/>
  <c r="BE38"/>
  <c r="BB38"/>
  <c r="BE28"/>
  <c r="BB28"/>
  <c r="BE23"/>
  <c r="BB23"/>
  <c r="BE37"/>
  <c r="BB37"/>
  <c r="BE20"/>
  <c r="BB20"/>
  <c r="BE16"/>
  <c r="BB16"/>
  <c r="BE33"/>
  <c r="BB33"/>
  <c r="AJ39"/>
  <c r="AI39"/>
  <c r="AH39"/>
  <c r="AJ7"/>
  <c r="AI7"/>
  <c r="AH7"/>
  <c r="AJ19"/>
  <c r="AI19"/>
  <c r="AH19"/>
  <c r="AJ31"/>
  <c r="AI31"/>
  <c r="AH31"/>
  <c r="AJ48"/>
  <c r="AI48"/>
  <c r="AH48"/>
  <c r="AJ42"/>
  <c r="AI42"/>
  <c r="AH42"/>
  <c r="AJ49"/>
  <c r="AI49"/>
  <c r="AH49"/>
  <c r="AJ44"/>
  <c r="AI44"/>
  <c r="AH44"/>
  <c r="AJ13"/>
  <c r="AI13"/>
  <c r="AH13"/>
  <c r="AJ40"/>
  <c r="AI40"/>
  <c r="AH40"/>
  <c r="AJ14"/>
  <c r="AI14"/>
  <c r="AH14"/>
  <c r="AJ10"/>
  <c r="AI10"/>
  <c r="AH10"/>
  <c r="AJ25"/>
  <c r="AI25"/>
  <c r="AH25"/>
  <c r="AJ22"/>
  <c r="AI22"/>
  <c r="AH22"/>
  <c r="AJ53"/>
  <c r="AI53"/>
  <c r="AH53"/>
  <c r="AJ35"/>
  <c r="AI35"/>
  <c r="AH35"/>
  <c r="AJ8"/>
  <c r="AI8"/>
  <c r="AH8"/>
  <c r="AJ30"/>
  <c r="AI30"/>
  <c r="AH30"/>
  <c r="AJ17"/>
  <c r="AI17"/>
  <c r="AH17"/>
  <c r="AJ15"/>
  <c r="AI15"/>
  <c r="AH15"/>
  <c r="AJ45"/>
  <c r="AI45"/>
  <c r="AH45"/>
  <c r="AJ21"/>
  <c r="AI21"/>
  <c r="AH21"/>
  <c r="AJ26"/>
  <c r="AI26"/>
  <c r="AH26"/>
  <c r="AJ9"/>
  <c r="AI9"/>
  <c r="AH9"/>
  <c r="AJ36"/>
  <c r="AI36"/>
  <c r="AH36"/>
  <c r="AJ12"/>
  <c r="AI12"/>
  <c r="AH12"/>
  <c r="AJ43"/>
  <c r="AI43"/>
  <c r="AH43"/>
  <c r="AJ32"/>
  <c r="AI32"/>
  <c r="AH32"/>
  <c r="AJ4"/>
  <c r="AI4"/>
  <c r="AH4"/>
  <c r="AJ50"/>
  <c r="AI50"/>
  <c r="AH50"/>
  <c r="AJ24"/>
  <c r="AI24"/>
  <c r="AH24"/>
  <c r="AJ52"/>
  <c r="AI52"/>
  <c r="AH52"/>
  <c r="AJ51"/>
  <c r="AI51"/>
  <c r="AH51"/>
  <c r="AJ34"/>
  <c r="AI34"/>
  <c r="AH34"/>
  <c r="AJ47"/>
  <c r="AI47"/>
  <c r="AH47"/>
  <c r="AJ41"/>
  <c r="AI41"/>
  <c r="AH41"/>
  <c r="AJ46"/>
  <c r="AI46"/>
  <c r="AH46"/>
  <c r="AJ11"/>
  <c r="AI11"/>
  <c r="AH11"/>
  <c r="AJ29"/>
  <c r="AI29"/>
  <c r="AH29"/>
  <c r="AJ27"/>
  <c r="AI27"/>
  <c r="AH27"/>
  <c r="AJ6"/>
  <c r="AI6"/>
  <c r="AH6"/>
  <c r="AJ5"/>
  <c r="AI5"/>
  <c r="AH5"/>
  <c r="AJ18"/>
  <c r="AI18"/>
  <c r="AH18"/>
  <c r="AJ38"/>
  <c r="AI38"/>
  <c r="AH38"/>
  <c r="AJ28"/>
  <c r="AI28"/>
  <c r="AH28"/>
  <c r="AJ23"/>
  <c r="AI23"/>
  <c r="AH23"/>
  <c r="AJ37"/>
  <c r="AI37"/>
  <c r="AH37"/>
  <c r="AJ20"/>
  <c r="AI20"/>
  <c r="AH20"/>
  <c r="AJ16"/>
  <c r="AI16"/>
  <c r="AH16"/>
  <c r="AJ33"/>
  <c r="AI33"/>
  <c r="AH33"/>
  <c r="BA39"/>
  <c r="BA7"/>
  <c r="BA19"/>
  <c r="BA31"/>
  <c r="BA48"/>
  <c r="BA42"/>
  <c r="BA49"/>
  <c r="BA44"/>
  <c r="BA13"/>
  <c r="BA40"/>
  <c r="BA14"/>
  <c r="BA10"/>
  <c r="BA25"/>
  <c r="BA22"/>
  <c r="BA53"/>
  <c r="BA35"/>
  <c r="BA8"/>
  <c r="BA30"/>
  <c r="BA17"/>
  <c r="BA15"/>
  <c r="BA45"/>
  <c r="BA21"/>
  <c r="BA26"/>
  <c r="BA9"/>
  <c r="BA36"/>
  <c r="BA12"/>
  <c r="BA43"/>
  <c r="BA32"/>
  <c r="BA4"/>
  <c r="BA50"/>
  <c r="BA24"/>
  <c r="BA52"/>
  <c r="BA51"/>
  <c r="BA34"/>
  <c r="BA47"/>
  <c r="BA41"/>
  <c r="BA46"/>
  <c r="BA11"/>
  <c r="BA29"/>
  <c r="BA27"/>
  <c r="BA6"/>
  <c r="BA5"/>
  <c r="BA18"/>
  <c r="BA38"/>
  <c r="BA28"/>
  <c r="BA23"/>
  <c r="BA37"/>
  <c r="BA20"/>
  <c r="BA16"/>
  <c r="BA33"/>
  <c r="AZ39"/>
  <c r="AZ7"/>
  <c r="AZ19"/>
  <c r="AZ31"/>
  <c r="AZ48"/>
  <c r="AZ42"/>
  <c r="AZ49"/>
  <c r="AZ44"/>
  <c r="AZ13"/>
  <c r="AZ40"/>
  <c r="AZ14"/>
  <c r="AZ10"/>
  <c r="AZ25"/>
  <c r="AZ22"/>
  <c r="AZ53"/>
  <c r="AZ35"/>
  <c r="AZ8"/>
  <c r="AZ30"/>
  <c r="AZ17"/>
  <c r="AZ15"/>
  <c r="AZ45"/>
  <c r="AZ21"/>
  <c r="AZ26"/>
  <c r="AZ9"/>
  <c r="AZ36"/>
  <c r="AZ12"/>
  <c r="AZ43"/>
  <c r="AZ32"/>
  <c r="AZ4"/>
  <c r="AZ50"/>
  <c r="AZ24"/>
  <c r="AZ52"/>
  <c r="AZ51"/>
  <c r="AZ34"/>
  <c r="AZ47"/>
  <c r="AZ41"/>
  <c r="AZ46"/>
  <c r="AZ11"/>
  <c r="AZ29"/>
  <c r="AZ27"/>
  <c r="AZ6"/>
  <c r="AZ5"/>
  <c r="AZ18"/>
  <c r="AZ38"/>
  <c r="AZ28"/>
  <c r="AZ23"/>
  <c r="AZ37"/>
  <c r="AZ20"/>
  <c r="AZ16"/>
  <c r="AY39"/>
  <c r="AY7"/>
  <c r="AY19"/>
  <c r="AY31"/>
  <c r="AY48"/>
  <c r="AY42"/>
  <c r="AY49"/>
  <c r="AY44"/>
  <c r="AY13"/>
  <c r="AY40"/>
  <c r="AY14"/>
  <c r="AY10"/>
  <c r="AY25"/>
  <c r="AY22"/>
  <c r="AY53"/>
  <c r="AY35"/>
  <c r="AY8"/>
  <c r="AY30"/>
  <c r="AY17"/>
  <c r="AY15"/>
  <c r="AY45"/>
  <c r="AY21"/>
  <c r="AY26"/>
  <c r="AY9"/>
  <c r="AY36"/>
  <c r="AY12"/>
  <c r="AY43"/>
  <c r="AY32"/>
  <c r="AY4"/>
  <c r="AY50"/>
  <c r="AY24"/>
  <c r="AY52"/>
  <c r="AY51"/>
  <c r="AY34"/>
  <c r="AY47"/>
  <c r="AY41"/>
  <c r="AY46"/>
  <c r="AY11"/>
  <c r="AY29"/>
  <c r="AY27"/>
  <c r="AY6"/>
  <c r="AY5"/>
  <c r="AY18"/>
  <c r="AY38"/>
  <c r="AY28"/>
  <c r="AY23"/>
  <c r="AY37"/>
  <c r="AY20"/>
  <c r="AY16"/>
  <c r="AY33"/>
  <c r="AZ33"/>
  <c r="AM78" i="4"/>
  <c r="AL78"/>
  <c r="AK78"/>
  <c r="AJ78"/>
  <c r="AI78"/>
  <c r="AH78"/>
  <c r="AG78"/>
  <c r="AF78"/>
  <c r="AE78"/>
  <c r="AD78"/>
  <c r="AD65"/>
  <c r="AE65"/>
  <c r="AF65"/>
  <c r="AG65"/>
  <c r="AH65"/>
  <c r="AI65"/>
  <c r="AJ65"/>
  <c r="AK65"/>
  <c r="AL65"/>
  <c r="AM65"/>
  <c r="AD66"/>
  <c r="AE66"/>
  <c r="AF66"/>
  <c r="AG66"/>
  <c r="AH66"/>
  <c r="AI66"/>
  <c r="AJ66"/>
  <c r="AK66"/>
  <c r="AL66"/>
  <c r="AM66"/>
  <c r="AD67"/>
  <c r="AE67"/>
  <c r="AF67"/>
  <c r="AG67"/>
  <c r="AH67"/>
  <c r="AI67"/>
  <c r="AJ67"/>
  <c r="AK67"/>
  <c r="AL67"/>
  <c r="AM67"/>
  <c r="AD68"/>
  <c r="AE68"/>
  <c r="AF68"/>
  <c r="AG68"/>
  <c r="AH68"/>
  <c r="AI68"/>
  <c r="AJ68"/>
  <c r="AK68"/>
  <c r="AL68"/>
  <c r="AM68"/>
  <c r="AD69"/>
  <c r="AE69"/>
  <c r="AF69"/>
  <c r="AG69"/>
  <c r="AH69"/>
  <c r="AI69"/>
  <c r="AJ69"/>
  <c r="AK69"/>
  <c r="AL69"/>
  <c r="AM69"/>
  <c r="AD70"/>
  <c r="AE70"/>
  <c r="AF70"/>
  <c r="AG70"/>
  <c r="AH70"/>
  <c r="AI70"/>
  <c r="AJ70"/>
  <c r="AK70"/>
  <c r="AL70"/>
  <c r="AM70"/>
  <c r="AD71"/>
  <c r="AE71"/>
  <c r="AF71"/>
  <c r="AG71"/>
  <c r="AH71"/>
  <c r="AI71"/>
  <c r="AJ71"/>
  <c r="AK71"/>
  <c r="AL71"/>
  <c r="AM71"/>
  <c r="AD72"/>
  <c r="AE72"/>
  <c r="AF72"/>
  <c r="AG72"/>
  <c r="AH72"/>
  <c r="AI72"/>
  <c r="AJ72"/>
  <c r="AK72"/>
  <c r="AL72"/>
  <c r="AM72"/>
  <c r="AD73"/>
  <c r="AE73"/>
  <c r="AF73"/>
  <c r="AG73"/>
  <c r="AH73"/>
  <c r="AI73"/>
  <c r="AJ73"/>
  <c r="AK73"/>
  <c r="AL73"/>
  <c r="AM73"/>
  <c r="AM64"/>
  <c r="AL64"/>
  <c r="AK64"/>
  <c r="AJ64"/>
  <c r="AI64"/>
  <c r="AH64"/>
  <c r="AG64"/>
  <c r="AF64"/>
  <c r="AE64"/>
  <c r="AD64"/>
  <c r="W65"/>
  <c r="X65"/>
  <c r="Y65"/>
  <c r="Z65"/>
  <c r="AA65"/>
  <c r="AB65"/>
  <c r="W66"/>
  <c r="X66"/>
  <c r="Y66"/>
  <c r="Z66"/>
  <c r="AA66"/>
  <c r="AB66"/>
  <c r="W67"/>
  <c r="X67"/>
  <c r="Y67"/>
  <c r="Z67"/>
  <c r="AA67"/>
  <c r="AB67"/>
  <c r="W68"/>
  <c r="X68"/>
  <c r="Y68"/>
  <c r="Z68"/>
  <c r="AA68"/>
  <c r="AB68"/>
  <c r="W69"/>
  <c r="X69"/>
  <c r="Y69"/>
  <c r="Z69"/>
  <c r="AA69"/>
  <c r="AB69"/>
  <c r="W70"/>
  <c r="X70"/>
  <c r="Y70"/>
  <c r="Z70"/>
  <c r="AA70"/>
  <c r="AB70"/>
  <c r="W71"/>
  <c r="X71"/>
  <c r="Y71"/>
  <c r="Z71"/>
  <c r="AA71"/>
  <c r="AB71"/>
  <c r="W72"/>
  <c r="X72"/>
  <c r="Y72"/>
  <c r="Z72"/>
  <c r="AA72"/>
  <c r="AB72"/>
  <c r="W73"/>
  <c r="X73"/>
  <c r="Y73"/>
  <c r="Z73"/>
  <c r="AA73"/>
  <c r="AB73"/>
  <c r="AB64"/>
  <c r="AA64"/>
  <c r="Z64"/>
  <c r="Y64"/>
  <c r="X64"/>
  <c r="W64"/>
  <c r="BD67" i="2" l="1"/>
  <c r="BD75"/>
  <c r="BD61"/>
  <c r="BD69"/>
  <c r="BD62"/>
  <c r="BD78"/>
  <c r="BD63"/>
  <c r="BD60"/>
  <c r="BD68"/>
  <c r="BD76"/>
  <c r="BD77"/>
  <c r="BD70"/>
  <c r="BD64"/>
  <c r="BD72"/>
  <c r="BD65"/>
  <c r="BD73"/>
  <c r="BD66"/>
  <c r="BD74"/>
  <c r="BD71"/>
  <c r="BD79"/>
  <c r="BB68"/>
  <c r="BB62"/>
  <c r="BB61"/>
  <c r="BB69"/>
  <c r="BB60"/>
  <c r="BB70"/>
  <c r="BB65"/>
  <c r="BB66"/>
  <c r="BB63"/>
  <c r="BB71"/>
  <c r="BB64"/>
  <c r="BB72"/>
  <c r="BB67"/>
  <c r="AJ51" i="5"/>
  <c r="AC51"/>
  <c r="Z51"/>
  <c r="AB51"/>
  <c r="AA51"/>
  <c r="AA48"/>
  <c r="AC48"/>
  <c r="AB48"/>
  <c r="Z48"/>
  <c r="AJ46"/>
  <c r="AB46"/>
  <c r="AC46"/>
  <c r="AA46"/>
  <c r="Z46"/>
  <c r="AJ54"/>
  <c r="AB54"/>
  <c r="AC54"/>
  <c r="Z54"/>
  <c r="AA54"/>
  <c r="AK49"/>
  <c r="AE49"/>
  <c r="AF49"/>
  <c r="AD49"/>
  <c r="AL46"/>
  <c r="AG46"/>
  <c r="AH46"/>
  <c r="AJ53"/>
  <c r="AA53"/>
  <c r="AB53"/>
  <c r="AC53"/>
  <c r="Z53"/>
  <c r="AL54"/>
  <c r="AG54"/>
  <c r="AH54"/>
  <c r="AJ47"/>
  <c r="AA47"/>
  <c r="AB47"/>
  <c r="AC47"/>
  <c r="Z47"/>
  <c r="AL49"/>
  <c r="AG49"/>
  <c r="AH49"/>
  <c r="AK52"/>
  <c r="AD52"/>
  <c r="AF52"/>
  <c r="AE52"/>
  <c r="AK51"/>
  <c r="AD51"/>
  <c r="AF51"/>
  <c r="AE51"/>
  <c r="AD48"/>
  <c r="AE48"/>
  <c r="AF48"/>
  <c r="AJ49"/>
  <c r="AB49"/>
  <c r="AA49"/>
  <c r="AC49"/>
  <c r="Z49"/>
  <c r="AK46"/>
  <c r="AF46"/>
  <c r="AD46"/>
  <c r="AE46"/>
  <c r="AK54"/>
  <c r="AF54"/>
  <c r="AD54"/>
  <c r="AE54"/>
  <c r="AM46"/>
  <c r="AI46"/>
  <c r="AK53"/>
  <c r="AE53"/>
  <c r="AF53"/>
  <c r="AD53"/>
  <c r="AM54"/>
  <c r="AI54"/>
  <c r="AK47"/>
  <c r="AW47" s="1"/>
  <c r="AD47"/>
  <c r="AF47"/>
  <c r="AE47"/>
  <c r="AM49"/>
  <c r="AI49"/>
  <c r="AJ52"/>
  <c r="Z52"/>
  <c r="AC52"/>
  <c r="AA52"/>
  <c r="AB52"/>
  <c r="AL55"/>
  <c r="AG55"/>
  <c r="AH55"/>
  <c r="AM50"/>
  <c r="AI50"/>
  <c r="AL48"/>
  <c r="AH48"/>
  <c r="AG48"/>
  <c r="AM52"/>
  <c r="AI52"/>
  <c r="AM48"/>
  <c r="AW48" s="1"/>
  <c r="AI48"/>
  <c r="AL53"/>
  <c r="AH53"/>
  <c r="AG53"/>
  <c r="AJ50"/>
  <c r="AA50"/>
  <c r="AB50"/>
  <c r="Z50"/>
  <c r="AC50"/>
  <c r="AL47"/>
  <c r="AG47"/>
  <c r="AH47"/>
  <c r="AJ55"/>
  <c r="AA55"/>
  <c r="Z55"/>
  <c r="AB55"/>
  <c r="AC55"/>
  <c r="AL50"/>
  <c r="AG50"/>
  <c r="AH50"/>
  <c r="AM55"/>
  <c r="AI55"/>
  <c r="AL52"/>
  <c r="AG52"/>
  <c r="AH52"/>
  <c r="AL51"/>
  <c r="AG51"/>
  <c r="AH51"/>
  <c r="AM51"/>
  <c r="AI51"/>
  <c r="AM53"/>
  <c r="AI53"/>
  <c r="AK50"/>
  <c r="AW50" s="1"/>
  <c r="AD50"/>
  <c r="AE50"/>
  <c r="AF50"/>
  <c r="AI47"/>
  <c r="AK55"/>
  <c r="AD55"/>
  <c r="AF55"/>
  <c r="AE55"/>
  <c r="AJ48"/>
  <c r="AJ75" i="2"/>
  <c r="AL94"/>
  <c r="AJ83"/>
  <c r="AJ60"/>
  <c r="AL86"/>
  <c r="AL78"/>
  <c r="AL82"/>
  <c r="AL90"/>
  <c r="AJ93"/>
  <c r="AJ89"/>
  <c r="AJ85"/>
  <c r="AJ81"/>
  <c r="AJ77"/>
  <c r="AJ73"/>
  <c r="AJ69"/>
  <c r="AJ67"/>
  <c r="AJ63"/>
  <c r="AJ92"/>
  <c r="AJ88"/>
  <c r="AJ84"/>
  <c r="AJ80"/>
  <c r="AJ76"/>
  <c r="AJ72"/>
  <c r="AJ61"/>
  <c r="AJ66"/>
  <c r="AJ62"/>
  <c r="AJ65"/>
  <c r="AJ71"/>
  <c r="AJ79"/>
  <c r="AJ87"/>
  <c r="AJ95"/>
  <c r="AJ68"/>
  <c r="AJ74"/>
  <c r="AJ82"/>
  <c r="AJ90"/>
  <c r="AL62"/>
  <c r="AL66"/>
  <c r="AL70"/>
  <c r="AL74"/>
  <c r="AL80"/>
  <c r="AL88"/>
  <c r="AJ91"/>
  <c r="AJ64"/>
  <c r="AJ70"/>
  <c r="AJ78"/>
  <c r="AJ86"/>
  <c r="AJ94"/>
  <c r="AL60"/>
  <c r="AL64"/>
  <c r="AL68"/>
  <c r="AL72"/>
  <c r="AL76"/>
  <c r="AL84"/>
  <c r="AL92"/>
  <c r="AL61"/>
  <c r="AL63"/>
  <c r="AL65"/>
  <c r="AL67"/>
  <c r="AL69"/>
  <c r="AL71"/>
  <c r="AL73"/>
  <c r="AL75"/>
  <c r="AL77"/>
  <c r="AL79"/>
  <c r="AL81"/>
  <c r="AL83"/>
  <c r="AL85"/>
  <c r="AL87"/>
  <c r="AL89"/>
  <c r="AL91"/>
  <c r="AL93"/>
  <c r="AL95"/>
  <c r="A5" i="6"/>
  <c r="A6" s="1"/>
  <c r="B6" s="1"/>
  <c r="D6" s="1"/>
  <c r="B4"/>
  <c r="D4" s="1"/>
  <c r="AW55" i="5" l="1"/>
  <c r="AW53"/>
  <c r="AW49"/>
  <c r="AV52"/>
  <c r="AT52"/>
  <c r="AU52"/>
  <c r="AU51"/>
  <c r="AT51"/>
  <c r="AV51"/>
  <c r="AW54"/>
  <c r="AW51"/>
  <c r="AT54"/>
  <c r="AU54"/>
  <c r="AV54"/>
  <c r="AT55"/>
  <c r="AU55"/>
  <c r="AV55"/>
  <c r="AT50"/>
  <c r="AU50"/>
  <c r="AV50"/>
  <c r="AW46"/>
  <c r="AW52"/>
  <c r="AT47"/>
  <c r="AU47"/>
  <c r="AV47"/>
  <c r="AV53"/>
  <c r="AU53"/>
  <c r="AT53"/>
  <c r="AT49"/>
  <c r="AU49"/>
  <c r="AV49"/>
  <c r="AV48"/>
  <c r="AT48"/>
  <c r="AU48"/>
  <c r="AT46"/>
  <c r="AU46"/>
  <c r="AV46"/>
  <c r="B5" i="6"/>
  <c r="C4"/>
  <c r="C6"/>
  <c r="A7"/>
  <c r="D5" l="1"/>
  <c r="C5"/>
  <c r="B7"/>
  <c r="A8"/>
  <c r="B8" l="1"/>
  <c r="A9"/>
  <c r="C7"/>
  <c r="D7"/>
  <c r="D8" l="1"/>
  <c r="C8"/>
  <c r="A10"/>
  <c r="B9"/>
  <c r="D9" l="1"/>
  <c r="C9"/>
  <c r="B10"/>
  <c r="A11"/>
  <c r="A12" l="1"/>
  <c r="B11"/>
  <c r="D10"/>
  <c r="C10"/>
  <c r="B12" l="1"/>
  <c r="A13"/>
  <c r="D11"/>
  <c r="C11"/>
  <c r="D12" l="1"/>
  <c r="C12"/>
  <c r="A14"/>
  <c r="B13"/>
  <c r="D13" l="1"/>
  <c r="C13"/>
  <c r="B14"/>
  <c r="A15"/>
  <c r="B15" l="1"/>
  <c r="A16"/>
  <c r="D14"/>
  <c r="C14"/>
  <c r="B16" l="1"/>
  <c r="A17"/>
  <c r="C15"/>
  <c r="D15"/>
  <c r="A18" l="1"/>
  <c r="B17"/>
  <c r="D16"/>
  <c r="C16"/>
  <c r="D17" l="1"/>
  <c r="C17"/>
  <c r="B18"/>
  <c r="A19"/>
  <c r="B19" l="1"/>
  <c r="A20"/>
  <c r="D18"/>
  <c r="C18"/>
  <c r="B20" l="1"/>
  <c r="A21"/>
  <c r="D19"/>
  <c r="C19"/>
  <c r="D20" l="1"/>
  <c r="C20"/>
  <c r="A22"/>
  <c r="B21"/>
  <c r="D21" l="1"/>
  <c r="C21"/>
  <c r="B22"/>
  <c r="A23"/>
  <c r="B23" l="1"/>
  <c r="A24"/>
  <c r="D22"/>
  <c r="C22"/>
  <c r="C23" l="1"/>
  <c r="D23"/>
  <c r="B24"/>
  <c r="A25"/>
  <c r="A26" l="1"/>
  <c r="B25"/>
  <c r="D24"/>
  <c r="C24"/>
  <c r="B26" l="1"/>
  <c r="A27"/>
  <c r="D25"/>
  <c r="C25"/>
  <c r="D26" l="1"/>
  <c r="C26"/>
  <c r="A28"/>
  <c r="B27"/>
  <c r="D27" l="1"/>
  <c r="C27"/>
  <c r="B28"/>
  <c r="A29"/>
  <c r="A30" l="1"/>
  <c r="B29"/>
  <c r="D28"/>
  <c r="C28"/>
  <c r="B30" l="1"/>
  <c r="A31"/>
  <c r="D29"/>
  <c r="C29"/>
  <c r="D30" l="1"/>
  <c r="C30"/>
  <c r="B31"/>
  <c r="A32"/>
  <c r="B32" l="1"/>
  <c r="A33"/>
  <c r="C31"/>
  <c r="D31"/>
  <c r="D32" l="1"/>
  <c r="C32"/>
  <c r="A34"/>
  <c r="B33"/>
  <c r="D33" l="1"/>
  <c r="C33"/>
  <c r="B34"/>
  <c r="A35"/>
  <c r="A36" l="1"/>
  <c r="B35"/>
  <c r="D34"/>
  <c r="C34"/>
  <c r="B36" l="1"/>
  <c r="A37"/>
  <c r="D35"/>
  <c r="C35"/>
  <c r="D36" l="1"/>
  <c r="C36"/>
  <c r="A38"/>
  <c r="B37"/>
  <c r="D37" l="1"/>
  <c r="C37"/>
  <c r="B38"/>
  <c r="A39"/>
  <c r="A40" l="1"/>
  <c r="B39"/>
  <c r="D38"/>
  <c r="C38"/>
  <c r="B40" l="1"/>
  <c r="A41"/>
  <c r="D39"/>
  <c r="C39"/>
  <c r="D40" l="1"/>
  <c r="C40"/>
  <c r="A42"/>
  <c r="B41"/>
  <c r="C41" l="1"/>
  <c r="D41"/>
  <c r="B42"/>
  <c r="A43"/>
  <c r="A44" l="1"/>
  <c r="B43"/>
  <c r="D42"/>
  <c r="C42"/>
  <c r="B44" l="1"/>
  <c r="A45"/>
  <c r="C43"/>
  <c r="D43"/>
  <c r="D44" l="1"/>
  <c r="C44"/>
  <c r="A46"/>
  <c r="B45"/>
  <c r="D45" l="1"/>
  <c r="C45"/>
  <c r="B46"/>
  <c r="A47"/>
  <c r="A48" l="1"/>
  <c r="B47"/>
  <c r="D46"/>
  <c r="C46"/>
  <c r="B48" l="1"/>
  <c r="A49"/>
  <c r="D47"/>
  <c r="C47"/>
  <c r="D48" l="1"/>
  <c r="C48"/>
  <c r="A50"/>
  <c r="B49"/>
  <c r="D49" l="1"/>
  <c r="C49"/>
  <c r="B50"/>
  <c r="A51"/>
  <c r="A52" l="1"/>
  <c r="B51"/>
  <c r="D50"/>
  <c r="C50"/>
  <c r="B52" l="1"/>
  <c r="A53"/>
  <c r="D51"/>
  <c r="C51"/>
  <c r="D52" l="1"/>
  <c r="C52"/>
  <c r="A54"/>
  <c r="B53"/>
  <c r="D53" l="1"/>
  <c r="C53"/>
  <c r="B54"/>
  <c r="A55"/>
  <c r="A56" l="1"/>
  <c r="B55"/>
  <c r="D54"/>
  <c r="C54"/>
  <c r="B56" l="1"/>
  <c r="A57"/>
  <c r="D55"/>
  <c r="C55"/>
  <c r="A58" l="1"/>
  <c r="B57"/>
  <c r="D56"/>
  <c r="C56"/>
  <c r="B58" l="1"/>
  <c r="A59"/>
  <c r="D57"/>
  <c r="C57"/>
  <c r="D58" l="1"/>
  <c r="C58"/>
  <c r="A60"/>
  <c r="B59"/>
  <c r="C59" l="1"/>
  <c r="D59"/>
  <c r="B60"/>
  <c r="A61"/>
  <c r="A62" l="1"/>
  <c r="B61"/>
  <c r="D60"/>
  <c r="C60"/>
  <c r="B62" l="1"/>
  <c r="A63"/>
  <c r="D61"/>
  <c r="C61"/>
  <c r="D62" l="1"/>
  <c r="C62"/>
  <c r="A64"/>
  <c r="B63"/>
  <c r="C63" l="1"/>
  <c r="D63"/>
  <c r="B64"/>
  <c r="A65"/>
  <c r="A66" l="1"/>
  <c r="B65"/>
  <c r="D64"/>
  <c r="C64"/>
  <c r="B66" l="1"/>
  <c r="A67"/>
  <c r="D65"/>
  <c r="C65"/>
  <c r="A68" l="1"/>
  <c r="B67"/>
  <c r="D66"/>
  <c r="C66"/>
  <c r="B68" l="1"/>
  <c r="A69"/>
  <c r="D67"/>
  <c r="C67"/>
  <c r="D68" l="1"/>
  <c r="C68"/>
  <c r="A70"/>
  <c r="B69"/>
  <c r="D69" l="1"/>
  <c r="C69"/>
  <c r="B70"/>
  <c r="A71"/>
  <c r="A72" l="1"/>
  <c r="B71"/>
  <c r="D70"/>
  <c r="C70"/>
  <c r="B72" l="1"/>
  <c r="A73"/>
  <c r="D71"/>
  <c r="C71"/>
  <c r="D72" l="1"/>
  <c r="C72"/>
  <c r="A74"/>
  <c r="B73"/>
  <c r="D73" l="1"/>
  <c r="C73"/>
  <c r="B74"/>
  <c r="A75"/>
  <c r="A76" l="1"/>
  <c r="B75"/>
  <c r="D74"/>
  <c r="C74"/>
  <c r="B76" l="1"/>
  <c r="A77"/>
  <c r="C75"/>
  <c r="D75"/>
  <c r="D76" l="1"/>
  <c r="C76"/>
  <c r="A78"/>
  <c r="B77"/>
  <c r="D77" l="1"/>
  <c r="C77"/>
  <c r="B78"/>
  <c r="A79"/>
  <c r="A80" l="1"/>
  <c r="B79"/>
  <c r="D78"/>
  <c r="C78"/>
  <c r="B80" l="1"/>
  <c r="A81"/>
  <c r="D79"/>
  <c r="C79"/>
  <c r="D80" l="1"/>
  <c r="C80"/>
  <c r="A82"/>
  <c r="B81"/>
  <c r="D81" l="1"/>
  <c r="C81"/>
  <c r="B82"/>
  <c r="A83"/>
  <c r="A84" l="1"/>
  <c r="B83"/>
  <c r="D82"/>
  <c r="C82"/>
  <c r="B84" l="1"/>
  <c r="A85"/>
  <c r="D83"/>
  <c r="C83"/>
  <c r="D84" l="1"/>
  <c r="C84"/>
  <c r="A86"/>
  <c r="B85"/>
  <c r="D85" l="1"/>
  <c r="C85"/>
  <c r="B86"/>
  <c r="A87"/>
  <c r="A88" l="1"/>
  <c r="B87"/>
  <c r="D86"/>
  <c r="C86"/>
  <c r="B88" l="1"/>
  <c r="A89"/>
  <c r="D87"/>
  <c r="C87"/>
  <c r="D88" l="1"/>
  <c r="C88"/>
  <c r="A90"/>
  <c r="B89"/>
  <c r="D89" l="1"/>
  <c r="C89"/>
  <c r="B90"/>
  <c r="A91"/>
  <c r="A92" l="1"/>
  <c r="B91"/>
  <c r="D90"/>
  <c r="C90"/>
  <c r="B92" l="1"/>
  <c r="A93"/>
  <c r="C91"/>
  <c r="D91"/>
  <c r="D92" l="1"/>
  <c r="C92"/>
  <c r="A94"/>
  <c r="B93"/>
  <c r="D93" l="1"/>
  <c r="C93"/>
  <c r="B94"/>
  <c r="A95"/>
  <c r="A96" l="1"/>
  <c r="B95"/>
  <c r="D94"/>
  <c r="C94"/>
  <c r="B96" l="1"/>
  <c r="A97"/>
  <c r="D95"/>
  <c r="C95"/>
  <c r="D96" l="1"/>
  <c r="C96"/>
  <c r="A98"/>
  <c r="B97"/>
  <c r="D97" l="1"/>
  <c r="C97"/>
  <c r="B98"/>
  <c r="A99"/>
  <c r="A100" l="1"/>
  <c r="B99"/>
  <c r="D98"/>
  <c r="C98"/>
  <c r="B100" l="1"/>
  <c r="A101"/>
  <c r="D99"/>
  <c r="C99"/>
  <c r="D100" l="1"/>
  <c r="C100"/>
  <c r="A102"/>
  <c r="B101"/>
  <c r="D101" l="1"/>
  <c r="C101"/>
  <c r="B102"/>
  <c r="A103"/>
  <c r="A104" l="1"/>
  <c r="B104" s="1"/>
  <c r="B103"/>
  <c r="D102"/>
  <c r="C102"/>
  <c r="D104" l="1"/>
  <c r="C104"/>
  <c r="D103"/>
  <c r="C103"/>
</calcChain>
</file>

<file path=xl/sharedStrings.xml><?xml version="1.0" encoding="utf-8"?>
<sst xmlns="http://schemas.openxmlformats.org/spreadsheetml/2006/main" count="10148" uniqueCount="1536">
  <si>
    <t>emploi</t>
  </si>
  <si>
    <t>taille</t>
  </si>
  <si>
    <t>cadre de vie</t>
  </si>
  <si>
    <t>culture</t>
  </si>
  <si>
    <t>immobilier</t>
  </si>
  <si>
    <t>offre de soins</t>
  </si>
  <si>
    <t>Lille</t>
  </si>
  <si>
    <t>douai-lens</t>
  </si>
  <si>
    <t>lyon</t>
  </si>
  <si>
    <t>rouen</t>
  </si>
  <si>
    <t>nantes</t>
  </si>
  <si>
    <t>rennes</t>
  </si>
  <si>
    <t>strasbourg</t>
  </si>
  <si>
    <t>marseille</t>
  </si>
  <si>
    <t>grenoble</t>
  </si>
  <si>
    <t>bordeaux</t>
  </si>
  <si>
    <t>montpellier</t>
  </si>
  <si>
    <t>nice</t>
  </si>
  <si>
    <t>toulouse</t>
  </si>
  <si>
    <t>toulon</t>
  </si>
  <si>
    <t>tours</t>
  </si>
  <si>
    <t>reims</t>
  </si>
  <si>
    <t>mans</t>
  </si>
  <si>
    <t>orléans</t>
  </si>
  <si>
    <t>metz</t>
  </si>
  <si>
    <t>amiens</t>
  </si>
  <si>
    <t>nancy</t>
  </si>
  <si>
    <t>béthune</t>
  </si>
  <si>
    <t>angers</t>
  </si>
  <si>
    <t>dijon</t>
  </si>
  <si>
    <t>dunkerque</t>
  </si>
  <si>
    <t>caen</t>
  </si>
  <si>
    <t>valenciennes</t>
  </si>
  <si>
    <t>mulhouse</t>
  </si>
  <si>
    <t>havre</t>
  </si>
  <si>
    <t>avignon</t>
  </si>
  <si>
    <t>clermont ferrand</t>
  </si>
  <si>
    <t>limoges</t>
  </si>
  <si>
    <t>saint etienne</t>
  </si>
  <si>
    <t>annemasse</t>
  </si>
  <si>
    <t>brest</t>
  </si>
  <si>
    <t>perpignan</t>
  </si>
  <si>
    <t xml:space="preserve">poitiers </t>
  </si>
  <si>
    <t>troyes</t>
  </si>
  <si>
    <t>thionville</t>
  </si>
  <si>
    <t>angoulême</t>
  </si>
  <si>
    <t>valence</t>
  </si>
  <si>
    <t>besançon</t>
  </si>
  <si>
    <t>rochelle</t>
  </si>
  <si>
    <t>nîmes</t>
  </si>
  <si>
    <t>saint nazaire</t>
  </si>
  <si>
    <t>bayonne</t>
  </si>
  <si>
    <t>lorient</t>
  </si>
  <si>
    <t>annecy</t>
  </si>
  <si>
    <t>montbeliard</t>
  </si>
  <si>
    <t>pau</t>
  </si>
  <si>
    <t>ville</t>
  </si>
  <si>
    <t>accessibilite</t>
  </si>
  <si>
    <t>dynamisme economique</t>
  </si>
  <si>
    <t>meteo</t>
  </si>
  <si>
    <t>securite</t>
  </si>
  <si>
    <t>examples</t>
  </si>
  <si>
    <t>Coord 1</t>
  </si>
  <si>
    <t>Coord 2</t>
  </si>
  <si>
    <t>Coord 3</t>
  </si>
  <si>
    <t>Coord 4</t>
  </si>
  <si>
    <t>Coord 5</t>
  </si>
  <si>
    <t>CTR 1</t>
  </si>
  <si>
    <t>CTR 2</t>
  </si>
  <si>
    <t>CTR 3</t>
  </si>
  <si>
    <t>CTR 4</t>
  </si>
  <si>
    <t>CTR 5</t>
  </si>
  <si>
    <t>Principal Component Analysis 1</t>
  </si>
  <si>
    <t>Parameters</t>
  </si>
  <si>
    <r>
      <t xml:space="preserve">Compute COS2 and CTR : </t>
    </r>
    <r>
      <rPr>
        <sz val="7.5"/>
        <color rgb="FF000000"/>
        <rFont val="Trebuchet MS"/>
        <family val="2"/>
      </rPr>
      <t>1</t>
    </r>
  </si>
  <si>
    <r>
      <t xml:space="preserve">Standardizing attributes : </t>
    </r>
    <r>
      <rPr>
        <sz val="7.5"/>
        <color rgb="FF000000"/>
        <rFont val="Trebuchet MS"/>
        <family val="2"/>
      </rPr>
      <t>1</t>
    </r>
  </si>
  <si>
    <r>
      <t xml:space="preserve">Bartlett's test and MSA (KMO indices) : </t>
    </r>
    <r>
      <rPr>
        <sz val="7.5"/>
        <color rgb="FF000000"/>
        <rFont val="Trebuchet MS"/>
        <family val="2"/>
      </rPr>
      <t>0</t>
    </r>
  </si>
  <si>
    <r>
      <t xml:space="preserve">Correlations and partial correlations : </t>
    </r>
    <r>
      <rPr>
        <sz val="7.5"/>
        <color rgb="FF000000"/>
        <rFont val="Trebuchet MS"/>
        <family val="2"/>
      </rPr>
      <t>1</t>
    </r>
  </si>
  <si>
    <r>
      <t xml:space="preserve">Reproduced correlations : </t>
    </r>
    <r>
      <rPr>
        <sz val="7.5"/>
        <color rgb="FF000000"/>
        <rFont val="Trebuchet MS"/>
        <family val="2"/>
      </rPr>
      <t>0</t>
    </r>
  </si>
  <si>
    <r>
      <t xml:space="preserve">Sort variables according to loadings : </t>
    </r>
    <r>
      <rPr>
        <sz val="7.5"/>
        <color rgb="FF000000"/>
        <rFont val="Trebuchet MS"/>
        <family val="2"/>
      </rPr>
      <t>0</t>
    </r>
  </si>
  <si>
    <t>Results</t>
  </si>
  <si>
    <t>Eigen values</t>
  </si>
  <si>
    <t>Matrix trace</t>
  </si>
  <si>
    <t>Average</t>
  </si>
  <si>
    <t>Axis</t>
  </si>
  <si>
    <t>Eigen value</t>
  </si>
  <si>
    <t>Difference</t>
  </si>
  <si>
    <t>Proportion (%)</t>
  </si>
  <si>
    <t>Histogram</t>
  </si>
  <si>
    <t>Cumulative (%)</t>
  </si>
  <si>
    <t>                                         </t>
  </si>
  <si>
    <t>                     </t>
  </si>
  <si>
    <t>             </t>
  </si>
  <si>
    <t>       </t>
  </si>
  <si>
    <t>     </t>
  </si>
  <si>
    <t>   </t>
  </si>
  <si>
    <t>  </t>
  </si>
  <si>
    <t>-</t>
  </si>
  <si>
    <t>Tot.</t>
  </si>
  <si>
    <t>Significance of Principal Components</t>
  </si>
  <si>
    <t>Global critical values</t>
  </si>
  <si>
    <t>Kaiser-Guttman</t>
  </si>
  <si>
    <t>Karlis-Saporta-Spinaki</t>
  </si>
  <si>
    <t>Eigenvalue table - Test for significance</t>
  </si>
  <si>
    <t>Eigenvalues - Significance</t>
  </si>
  <si>
    <t>Eigenvalue</t>
  </si>
  <si>
    <t>Broken-stick</t>
  </si>
  <si>
    <t>critical values</t>
  </si>
  <si>
    <t>Factor Loadings [Communality Estimates]</t>
  </si>
  <si>
    <t>Attribute</t>
  </si>
  <si>
    <t>Axis_1</t>
  </si>
  <si>
    <t>Axis_2</t>
  </si>
  <si>
    <t>Axis_3</t>
  </si>
  <si>
    <t>Axis_4</t>
  </si>
  <si>
    <t>Axis_5</t>
  </si>
  <si>
    <t>Corr.</t>
  </si>
  <si>
    <t>% (Tot. %)</t>
  </si>
  <si>
    <t>1 % (1 %)</t>
  </si>
  <si>
    <t>65 % (66 %)</t>
  </si>
  <si>
    <t>13 % (79 %)</t>
  </si>
  <si>
    <t>4 % (83 %)</t>
  </si>
  <si>
    <t>2 % (85 %)</t>
  </si>
  <si>
    <t>42 % (42 %)</t>
  </si>
  <si>
    <t>14 % (56 %)</t>
  </si>
  <si>
    <t>7 % (63 %)</t>
  </si>
  <si>
    <t>3 % (66 %)</t>
  </si>
  <si>
    <t>25 % (91 %)</t>
  </si>
  <si>
    <t>65 % (65 %)</t>
  </si>
  <si>
    <t>17 % (82 %)</t>
  </si>
  <si>
    <t>4 % (86 %)</t>
  </si>
  <si>
    <t>2 % (88 %)</t>
  </si>
  <si>
    <t>1 % (89 %)</t>
  </si>
  <si>
    <t>79 % (79 %)</t>
  </si>
  <si>
    <t>12 % (91 %)</t>
  </si>
  <si>
    <t>0 % (91 %)</t>
  </si>
  <si>
    <t>2 % (93 %)</t>
  </si>
  <si>
    <t>9 % (9 %)</t>
  </si>
  <si>
    <t>59 % (67 %)</t>
  </si>
  <si>
    <t>4 % (72 %)</t>
  </si>
  <si>
    <t>8 % (80 %)</t>
  </si>
  <si>
    <t>2 % (81 %)</t>
  </si>
  <si>
    <t>80 % (80 %)</t>
  </si>
  <si>
    <t>6 % (87 %)</t>
  </si>
  <si>
    <t>0 % (87 %)</t>
  </si>
  <si>
    <t>59 % (59 %)</t>
  </si>
  <si>
    <t>0 % (59 %)</t>
  </si>
  <si>
    <t>2 % (61 %)</t>
  </si>
  <si>
    <t>8 % (68 %)</t>
  </si>
  <si>
    <t>19 % (87 %)</t>
  </si>
  <si>
    <t>16 % (16 %)</t>
  </si>
  <si>
    <t>33 % (49 %)</t>
  </si>
  <si>
    <t>9 % (58 %)</t>
  </si>
  <si>
    <t>36 % (94 %)</t>
  </si>
  <si>
    <t>0 % (94 %)</t>
  </si>
  <si>
    <t>37 % (37 %)</t>
  </si>
  <si>
    <t>2 % (39 %)</t>
  </si>
  <si>
    <t>42 % (80 %)</t>
  </si>
  <si>
    <t>0 % (81 %)</t>
  </si>
  <si>
    <t>4 % (85 %)</t>
  </si>
  <si>
    <t>22 % (22 %)</t>
  </si>
  <si>
    <t>7 % (29 %)</t>
  </si>
  <si>
    <t>51 % (80 %)</t>
  </si>
  <si>
    <t>11 % (91 %)</t>
  </si>
  <si>
    <t>Var. Expl.</t>
  </si>
  <si>
    <t>41 % (41 %)</t>
  </si>
  <si>
    <t>21 % (62 %)</t>
  </si>
  <si>
    <t>13 % (76 %)</t>
  </si>
  <si>
    <t>7 % (83 %)</t>
  </si>
  <si>
    <t>6 % (89 %)</t>
  </si>
  <si>
    <t>Factor Score Coefficients</t>
  </si>
  <si>
    <t>Mean</t>
  </si>
  <si>
    <t>Std-dev</t>
  </si>
  <si>
    <t>Matrices</t>
  </si>
  <si>
    <t>Correlations</t>
  </si>
  <si>
    <t>Partial Correlations Controlling all other Variables</t>
  </si>
  <si>
    <t>Computation time : 0 ms.</t>
  </si>
  <si>
    <t>Plan 1-2</t>
  </si>
  <si>
    <t>Plan 2-3</t>
  </si>
  <si>
    <t>Plan 1-3</t>
  </si>
  <si>
    <t>Plan 1-4</t>
  </si>
  <si>
    <t>Plan 2-4</t>
  </si>
  <si>
    <t>Plan 1-5</t>
  </si>
  <si>
    <t>Coord 6</t>
  </si>
  <si>
    <t>Coord 7</t>
  </si>
  <si>
    <t>Coord 8</t>
  </si>
  <si>
    <t>Coord 9</t>
  </si>
  <si>
    <t>Coord 10</t>
  </si>
  <si>
    <t>CTR 6</t>
  </si>
  <si>
    <t>CTR 7</t>
  </si>
  <si>
    <t>CTR 8</t>
  </si>
  <si>
    <t>CTR 9</t>
  </si>
  <si>
    <t>CTR 10</t>
  </si>
  <si>
    <t>Cos² 1</t>
  </si>
  <si>
    <t>Cos² 2</t>
  </si>
  <si>
    <t>Cos² 3</t>
  </si>
  <si>
    <t>Cos² 4</t>
  </si>
  <si>
    <t>Cos² 5</t>
  </si>
  <si>
    <t>Cos² 6</t>
  </si>
  <si>
    <t>Cos² 7</t>
  </si>
  <si>
    <t>Cos² 8</t>
  </si>
  <si>
    <t>Cos² 9</t>
  </si>
  <si>
    <t>Cos² 10</t>
  </si>
  <si>
    <r>
      <t xml:space="preserve">Number of asked factors : </t>
    </r>
    <r>
      <rPr>
        <sz val="7.5"/>
        <color rgb="FF000000"/>
        <rFont val="Trebuchet MS"/>
        <family val="2"/>
      </rPr>
      <t>all</t>
    </r>
  </si>
  <si>
    <t>Axis_6</t>
  </si>
  <si>
    <t>Axis_7</t>
  </si>
  <si>
    <t>Axis_8</t>
  </si>
  <si>
    <t>Axis_9</t>
  </si>
  <si>
    <t>Axis_10</t>
  </si>
  <si>
    <t>5 % (90 %)</t>
  </si>
  <si>
    <t>3 % (93 %)</t>
  </si>
  <si>
    <t>7 % (100 %)</t>
  </si>
  <si>
    <t>0 % (100 %)</t>
  </si>
  <si>
    <t>1 % (92 %)</t>
  </si>
  <si>
    <t>6 % (98 %)</t>
  </si>
  <si>
    <t>1 % (100 %)</t>
  </si>
  <si>
    <t>0 % (89 %)</t>
  </si>
  <si>
    <t>5 % (94 %)</t>
  </si>
  <si>
    <t>5 % (99 %)</t>
  </si>
  <si>
    <t>1 % (94 %)</t>
  </si>
  <si>
    <t>2 % (96 %)</t>
  </si>
  <si>
    <t>0 % (96 %)</t>
  </si>
  <si>
    <t>4 % (100 %)</t>
  </si>
  <si>
    <t>17 % (98 %)</t>
  </si>
  <si>
    <t>1 % (99 %)</t>
  </si>
  <si>
    <t>1 % (88 %)</t>
  </si>
  <si>
    <t>5 % (93 %)</t>
  </si>
  <si>
    <t>0 % (93 %)</t>
  </si>
  <si>
    <t>10 % (98 %)</t>
  </si>
  <si>
    <t>0 % (98 %)</t>
  </si>
  <si>
    <t>2 % (100 %)</t>
  </si>
  <si>
    <t>1 % (96 %)</t>
  </si>
  <si>
    <t>1 % (86 %)</t>
  </si>
  <si>
    <t>12 % (98 %)</t>
  </si>
  <si>
    <t>6 % (99 %)</t>
  </si>
  <si>
    <t>4 % (92 %)</t>
  </si>
  <si>
    <t>3 % (96 %)</t>
  </si>
  <si>
    <t>2 % (98 %)</t>
  </si>
  <si>
    <t>Created at 11/06/2015 00:26:00</t>
  </si>
  <si>
    <t>Angle</t>
  </si>
  <si>
    <t>Cosinus</t>
  </si>
  <si>
    <t>Sinus</t>
  </si>
  <si>
    <t>Cos²</t>
  </si>
  <si>
    <t>CTR</t>
  </si>
  <si>
    <t>Description of "Cluster_HAC_1"</t>
  </si>
  <si>
    <t>Cluster_HAC_1=c_hac_1</t>
  </si>
  <si>
    <t>Examples</t>
  </si>
  <si>
    <t>[ 18,0 %] 9</t>
  </si>
  <si>
    <t>Att - Desc</t>
  </si>
  <si>
    <t>Test value</t>
  </si>
  <si>
    <t>Group</t>
  </si>
  <si>
    <t>Overral</t>
  </si>
  <si>
    <t>Continuous attributes : Mean (StdDev)</t>
  </si>
  <si>
    <t>17,50 (1,47)</t>
  </si>
  <si>
    <t>10,65 (5,13)</t>
  </si>
  <si>
    <t>17,47 (2,28)</t>
  </si>
  <si>
    <t>10,80 (5,07)</t>
  </si>
  <si>
    <t>15,99 (2,47)</t>
  </si>
  <si>
    <t>10,28 (4,46)</t>
  </si>
  <si>
    <t>14,60 (1,36)</t>
  </si>
  <si>
    <t>10,87 (3,13)</t>
  </si>
  <si>
    <t>15,81 (3,61)</t>
  </si>
  <si>
    <t>11,23 (5,20)</t>
  </si>
  <si>
    <t>14,41 (4,83)</t>
  </si>
  <si>
    <t>10,36 (5,24)</t>
  </si>
  <si>
    <t>12,66 (4,10)</t>
  </si>
  <si>
    <t>10,47 (4,08)</t>
  </si>
  <si>
    <t>10,40 (2,92)</t>
  </si>
  <si>
    <t>10,73 (3,42)</t>
  </si>
  <si>
    <t>5,94 (4,78)</t>
  </si>
  <si>
    <t>10,38 (5,35)</t>
  </si>
  <si>
    <t>3,74 (1,82)</t>
  </si>
  <si>
    <t>10,28 (5,62)</t>
  </si>
  <si>
    <t>Discrete attributes : [Recall] Accuracy</t>
  </si>
  <si>
    <t>Cluster_HAC_1=c_hac_2</t>
  </si>
  <si>
    <t>[ 32,0 %] 16</t>
  </si>
  <si>
    <t>13,34 (2,67)</t>
  </si>
  <si>
    <t>13,56 (2,06)</t>
  </si>
  <si>
    <t>12,41 (2,20)</t>
  </si>
  <si>
    <t>12,73 (3,01)</t>
  </si>
  <si>
    <t>12,33 (4,98)</t>
  </si>
  <si>
    <t>12,98 (3,64)</t>
  </si>
  <si>
    <t>9,83 (4,15)</t>
  </si>
  <si>
    <t>9,80 (1,82)</t>
  </si>
  <si>
    <t>8,17 (3,62)</t>
  </si>
  <si>
    <t>7,88 (2,17)</t>
  </si>
  <si>
    <t>Cluster_HAC_1=c_hac_3</t>
  </si>
  <si>
    <t>[ 24,0 %] 12</t>
  </si>
  <si>
    <t>14,14 (3,10)</t>
  </si>
  <si>
    <t>12,78 (5,78)</t>
  </si>
  <si>
    <t>11,71 (2,41)</t>
  </si>
  <si>
    <t>11,38 (5,32)</t>
  </si>
  <si>
    <t>10,91 (5,93)</t>
  </si>
  <si>
    <t>11,46 (4,77)</t>
  </si>
  <si>
    <t>8,67 (3,15)</t>
  </si>
  <si>
    <t>7,99 (2,93)</t>
  </si>
  <si>
    <t>7,37 (2,85)</t>
  </si>
  <si>
    <t>6,98 (1,62)</t>
  </si>
  <si>
    <t>Cluster_HAC_1=c_hac_4</t>
  </si>
  <si>
    <t>[ 26,0 %] 13</t>
  </si>
  <si>
    <t>14,78 (4,27)</t>
  </si>
  <si>
    <t>11,20 (2,70)</t>
  </si>
  <si>
    <t>10,13 (4,88)</t>
  </si>
  <si>
    <t>8,74 (3,60)</t>
  </si>
  <si>
    <t>8,00 (4,37)</t>
  </si>
  <si>
    <t>8,85 (3,49)</t>
  </si>
  <si>
    <t>5,94 (2,79)</t>
  </si>
  <si>
    <t>5,82 (2,41)</t>
  </si>
  <si>
    <t>5,19 (2,88)</t>
  </si>
  <si>
    <t>5,68 (3,30)</t>
  </si>
  <si>
    <t>Univariate continuous stat 1</t>
  </si>
  <si>
    <r>
      <t xml:space="preserve">Attributes : </t>
    </r>
    <r>
      <rPr>
        <sz val="7.5"/>
        <color rgb="FF000000"/>
        <rFont val="Trebuchet MS"/>
        <family val="2"/>
      </rPr>
      <t>10</t>
    </r>
  </si>
  <si>
    <r>
      <t xml:space="preserve">Examples : </t>
    </r>
    <r>
      <rPr>
        <sz val="7.5"/>
        <color rgb="FF000000"/>
        <rFont val="Trebuchet MS"/>
        <family val="2"/>
      </rPr>
      <t>50</t>
    </r>
  </si>
  <si>
    <t>Min</t>
  </si>
  <si>
    <t>Max</t>
  </si>
  <si>
    <t>Std-dev/avg</t>
  </si>
  <si>
    <t>Created at 11/06/2015 08:27:21</t>
  </si>
  <si>
    <t>More Univariate cont stat 1</t>
  </si>
  <si>
    <t>Stats</t>
  </si>
  <si>
    <t>Statistics</t>
  </si>
  <si>
    <t>Median</t>
  </si>
  <si>
    <t>Std dev. [Coef of variation]</t>
  </si>
  <si>
    <t>3,4198 [0,3188]</t>
  </si>
  <si>
    <t>MAD [MAD/STDDEV]</t>
  </si>
  <si>
    <t>2,8942 [0,8463]</t>
  </si>
  <si>
    <t>Min * Max [Full range]</t>
  </si>
  <si>
    <t>4,90 * 18,30 [13,40]</t>
  </si>
  <si>
    <t>1st * 3rd quartile [Range]</t>
  </si>
  <si>
    <t>8,50 * 13,90 [5,40]</t>
  </si>
  <si>
    <t>Skewness (std-dev)</t>
  </si>
  <si>
    <t>0,0779 (0,3366)</t>
  </si>
  <si>
    <t>Kurtosis (std-dev)</t>
  </si>
  <si>
    <t>-0,9014 (0,6619)</t>
  </si>
  <si>
    <t>Values</t>
  </si>
  <si>
    <t>Count</t>
  </si>
  <si>
    <t>Percent</t>
  </si>
  <si>
    <t>x_&lt;_6,2400</t>
  </si>
  <si>
    <t>6,2400_=&lt;_x_&lt;_7,5800</t>
  </si>
  <si>
    <t>7,5800_=&lt;_x_&lt;_8,9200</t>
  </si>
  <si>
    <t>8,9200_=&lt;_x_&lt;_10,2600</t>
  </si>
  <si>
    <t>10,2600_=&lt;_x_&lt;_11,6000</t>
  </si>
  <si>
    <t>11,6000_=&lt;_x_&lt;_12,9400</t>
  </si>
  <si>
    <t>12,9400_=&lt;_x_&lt;_14,2800</t>
  </si>
  <si>
    <t>14,2800_=&lt;_x_&lt;_15,6200</t>
  </si>
  <si>
    <t>15,6200_=&lt;_x_&lt;_16,9600</t>
  </si>
  <si>
    <t>x&gt;=_16,9600</t>
  </si>
  <si>
    <t>3,1290 [0,2878]</t>
  </si>
  <si>
    <t>2,5039 [0,8002]</t>
  </si>
  <si>
    <t>4,90 * 17,30 [12,40]</t>
  </si>
  <si>
    <t>9,00 * 13,20 [4,20]</t>
  </si>
  <si>
    <t>0,0363 (0,3366)</t>
  </si>
  <si>
    <t>-0,6631 (0,6619)</t>
  </si>
  <si>
    <t>x_&lt;_6,1400</t>
  </si>
  <si>
    <t>6,1400_=&lt;_x_&lt;_7,3800</t>
  </si>
  <si>
    <t>7,3800_=&lt;_x_&lt;_8,6200</t>
  </si>
  <si>
    <t>8,6200_=&lt;_x_&lt;_9,8600</t>
  </si>
  <si>
    <t>9,8600_=&lt;_x_&lt;_11,1000</t>
  </si>
  <si>
    <t>11,1000_=&lt;_x_&lt;_12,3400</t>
  </si>
  <si>
    <t>12,3400_=&lt;_x_&lt;_13,5800</t>
  </si>
  <si>
    <t>13,5800_=&lt;_x_&lt;_14,8200</t>
  </si>
  <si>
    <t>14,8200_=&lt;_x_&lt;_16,0600</t>
  </si>
  <si>
    <t>x&gt;=_16,0600</t>
  </si>
  <si>
    <t>4,4551 [0,4334]</t>
  </si>
  <si>
    <t>3,7224 [0,8355]</t>
  </si>
  <si>
    <t>2,40 * 18,50 [16,10]</t>
  </si>
  <si>
    <t>6,90 * 13,80 [6,90]</t>
  </si>
  <si>
    <t>0,0103 (0,3366)</t>
  </si>
  <si>
    <t>-0,9943 (0,6619)</t>
  </si>
  <si>
    <t>x_&lt;_4,0100</t>
  </si>
  <si>
    <t>4,0100_=&lt;_x_&lt;_5,6200</t>
  </si>
  <si>
    <t>5,6200_=&lt;_x_&lt;_7,2300</t>
  </si>
  <si>
    <t>7,2300_=&lt;_x_&lt;_8,8400</t>
  </si>
  <si>
    <t>8,8400_=&lt;_x_&lt;_10,4500</t>
  </si>
  <si>
    <t>10,4500_=&lt;_x_&lt;_12,0600</t>
  </si>
  <si>
    <t>12,0600_=&lt;_x_&lt;_13,6700</t>
  </si>
  <si>
    <t>13,6700_=&lt;_x_&lt;_15,2800</t>
  </si>
  <si>
    <t>15,2800_=&lt;_x_&lt;_16,8900</t>
  </si>
  <si>
    <t>x&gt;=_16,8900</t>
  </si>
  <si>
    <t>5,0699 [0,4696]</t>
  </si>
  <si>
    <t>4,3242 [0,8529]</t>
  </si>
  <si>
    <t>2,20 * 20,00 [17,80]</t>
  </si>
  <si>
    <t>6,00 * 14,80 [8,80]</t>
  </si>
  <si>
    <t>0,0674 (0,3366)</t>
  </si>
  <si>
    <t>-1,0651 (0,6619)</t>
  </si>
  <si>
    <t>x_&lt;_3,9800</t>
  </si>
  <si>
    <t>3,9800_=&lt;_x_&lt;_5,7600</t>
  </si>
  <si>
    <t>5,7600_=&lt;_x_&lt;_7,5400</t>
  </si>
  <si>
    <t>7,5400_=&lt;_x_&lt;_9,3200</t>
  </si>
  <si>
    <t>9,3200_=&lt;_x_&lt;_11,1000</t>
  </si>
  <si>
    <t>11,1000_=&lt;_x_&lt;_12,8800</t>
  </si>
  <si>
    <t>12,8800_=&lt;_x_&lt;_14,6600</t>
  </si>
  <si>
    <t>14,6600_=&lt;_x_&lt;_16,4400</t>
  </si>
  <si>
    <t>16,4400_=&lt;_x_&lt;_18,2200</t>
  </si>
  <si>
    <t>x&gt;=_18,2200</t>
  </si>
  <si>
    <t>4,0844 [0,3903]</t>
  </si>
  <si>
    <t>3,2419 [0,7937]</t>
  </si>
  <si>
    <t>3,10 * 19,50 [16,40]</t>
  </si>
  <si>
    <t>7,50 * 14,00 [6,50]</t>
  </si>
  <si>
    <t>0,4759 (0,3366)</t>
  </si>
  <si>
    <t>-0,4414 (0,6619)</t>
  </si>
  <si>
    <t>x_&lt;_4,7400</t>
  </si>
  <si>
    <t>4,7400_=&lt;_x_&lt;_6,3800</t>
  </si>
  <si>
    <t>6,3800_=&lt;_x_&lt;_8,0200</t>
  </si>
  <si>
    <t>8,0200_=&lt;_x_&lt;_9,6600</t>
  </si>
  <si>
    <t>9,6600_=&lt;_x_&lt;_11,3000</t>
  </si>
  <si>
    <t>11,3000_=&lt;_x_&lt;_12,9400</t>
  </si>
  <si>
    <t>12,9400_=&lt;_x_&lt;_14,5800</t>
  </si>
  <si>
    <t>14,5800_=&lt;_x_&lt;_16,2200</t>
  </si>
  <si>
    <t>16,2200_=&lt;_x_&lt;_17,8600</t>
  </si>
  <si>
    <t>x&gt;=_17,8600</t>
  </si>
  <si>
    <t>5,1252 [0,4812]</t>
  </si>
  <si>
    <t>4,2821 [0,8355]</t>
  </si>
  <si>
    <t>1,50 * 19,80 [18,30]</t>
  </si>
  <si>
    <t>6,70 * 15,60 [8,90]</t>
  </si>
  <si>
    <t>0,0445 (0,3366)</t>
  </si>
  <si>
    <t>-1,0234 (0,6619)</t>
  </si>
  <si>
    <t>x_&lt;_3,3300</t>
  </si>
  <si>
    <t>3,3300_=&lt;_x_&lt;_5,1600</t>
  </si>
  <si>
    <t>5,1600_=&lt;_x_&lt;_6,9900</t>
  </si>
  <si>
    <t>6,9900_=&lt;_x_&lt;_8,8200</t>
  </si>
  <si>
    <t>8,8200_=&lt;_x_&lt;_10,6500</t>
  </si>
  <si>
    <t>10,6500_=&lt;_x_&lt;_12,4800</t>
  </si>
  <si>
    <t>12,4800_=&lt;_x_&lt;_14,3100</t>
  </si>
  <si>
    <t>14,3100_=&lt;_x_&lt;_16,1400</t>
  </si>
  <si>
    <t>16,1400_=&lt;_x_&lt;_17,9700</t>
  </si>
  <si>
    <t>x&gt;=_17,9700</t>
  </si>
  <si>
    <t>5,6175 [0,5466]</t>
  </si>
  <si>
    <t>4,7851 [0,8518]</t>
  </si>
  <si>
    <t>0,40 * 19,50 [19,10]</t>
  </si>
  <si>
    <t>5,40 * 14,60 [9,20]</t>
  </si>
  <si>
    <t>0,0248 (0,3366)</t>
  </si>
  <si>
    <t>-1,1806 (0,6619)</t>
  </si>
  <si>
    <t>x_&lt;_2,3100</t>
  </si>
  <si>
    <t>2,3100_=&lt;_x_&lt;_4,2200</t>
  </si>
  <si>
    <t>4,2200_=&lt;_x_&lt;_6,1300</t>
  </si>
  <si>
    <t>6,1300_=&lt;_x_&lt;_8,0400</t>
  </si>
  <si>
    <t>8,0400_=&lt;_x_&lt;_9,9500</t>
  </si>
  <si>
    <t>9,9500_=&lt;_x_&lt;_11,8600</t>
  </si>
  <si>
    <t>11,8600_=&lt;_x_&lt;_13,7700</t>
  </si>
  <si>
    <t>13,7700_=&lt;_x_&lt;_15,6800</t>
  </si>
  <si>
    <t>15,6800_=&lt;_x_&lt;_17,5900</t>
  </si>
  <si>
    <t>x&gt;=_17,5900</t>
  </si>
  <si>
    <t>5,2420 [0,5062]</t>
  </si>
  <si>
    <t>4,2627 [0,8132]</t>
  </si>
  <si>
    <t>0,40 * 20,00 [19,60]</t>
  </si>
  <si>
    <t>6,50 * 14,70 [8,20]</t>
  </si>
  <si>
    <t>0,1780 (0,3366)</t>
  </si>
  <si>
    <t>-0,8803 (0,6619)</t>
  </si>
  <si>
    <t>x_&lt;_2,3600</t>
  </si>
  <si>
    <t>2,3600_=&lt;_x_&lt;_4,3200</t>
  </si>
  <si>
    <t>4,3200_=&lt;_x_&lt;_6,2800</t>
  </si>
  <si>
    <t>6,2800_=&lt;_x_&lt;_8,2400</t>
  </si>
  <si>
    <t>8,2400_=&lt;_x_&lt;_10,2000</t>
  </si>
  <si>
    <t>10,2000_=&lt;_x_&lt;_12,1600</t>
  </si>
  <si>
    <t>12,1600_=&lt;_x_&lt;_14,1200</t>
  </si>
  <si>
    <t>14,1200_=&lt;_x_&lt;_16,0800</t>
  </si>
  <si>
    <t>16,0800_=&lt;_x_&lt;_18,0400</t>
  </si>
  <si>
    <t>x&gt;=_18,0400</t>
  </si>
  <si>
    <t>5,1965 [0,4629]</t>
  </si>
  <si>
    <t>4,4060 [0,8479]</t>
  </si>
  <si>
    <t>2,00 * 20,00 [18,00]</t>
  </si>
  <si>
    <t>7,20 * 15,50 [8,30]</t>
  </si>
  <si>
    <t>-0,1219 (0,3366)</t>
  </si>
  <si>
    <t>-1,0615 (0,6619)</t>
  </si>
  <si>
    <t>x_&lt;_3,8000</t>
  </si>
  <si>
    <t>3,8000_=&lt;_x_&lt;_5,6000</t>
  </si>
  <si>
    <t>5,6000_=&lt;_x_&lt;_7,4000</t>
  </si>
  <si>
    <t>7,4000_=&lt;_x_&lt;_9,2000</t>
  </si>
  <si>
    <t>9,2000_=&lt;_x_&lt;_11,0000</t>
  </si>
  <si>
    <t>11,0000_=&lt;_x_&lt;_12,8000</t>
  </si>
  <si>
    <t>12,8000_=&lt;_x_&lt;_14,6000</t>
  </si>
  <si>
    <t>14,6000_=&lt;_x_&lt;_16,4000</t>
  </si>
  <si>
    <t>16,4000_=&lt;_x_&lt;_18,2000</t>
  </si>
  <si>
    <t>x&gt;=_18,2000</t>
  </si>
  <si>
    <t>5,3516 [0,5156]</t>
  </si>
  <si>
    <t>4,6032 [0,8601]</t>
  </si>
  <si>
    <t>5,60 * 14,70 [9,10]</t>
  </si>
  <si>
    <t>-0,0749 (0,3366)</t>
  </si>
  <si>
    <t>-1,1424 (0,6619)</t>
  </si>
  <si>
    <t>Created at 11/06/2015 08:27:47</t>
  </si>
  <si>
    <t xml:space="preserve">Seuil de CTR </t>
  </si>
  <si>
    <t>2-8-6</t>
  </si>
  <si>
    <t>5-7-1</t>
  </si>
  <si>
    <t>9-1-7</t>
  </si>
  <si>
    <t>5-6-1</t>
  </si>
  <si>
    <t>4-8-2</t>
  </si>
  <si>
    <t>7-3-1</t>
  </si>
  <si>
    <t>3-8-4</t>
  </si>
  <si>
    <t>9-1-10</t>
  </si>
  <si>
    <t>10-1-8</t>
  </si>
  <si>
    <t>6-2-4</t>
  </si>
  <si>
    <t>1er</t>
  </si>
  <si>
    <t>2eme</t>
  </si>
  <si>
    <t>3eme</t>
  </si>
  <si>
    <t>max 1</t>
  </si>
  <si>
    <t>max 2</t>
  </si>
  <si>
    <t>max 3</t>
  </si>
  <si>
    <t>Total</t>
  </si>
  <si>
    <t>1er max Cos²</t>
  </si>
  <si>
    <t>2ème max Cos²</t>
  </si>
  <si>
    <t>Total Cos² 1-2</t>
  </si>
  <si>
    <t>1er max CTR</t>
  </si>
  <si>
    <t>2ème max CTR</t>
  </si>
  <si>
    <t>Total CTR 1-2</t>
  </si>
  <si>
    <t>Seuil CTR</t>
  </si>
  <si>
    <t>Total Cos² 1-3</t>
  </si>
  <si>
    <t>Seuil Cos²</t>
  </si>
  <si>
    <t>Total CTR 1-3</t>
  </si>
  <si>
    <t xml:space="preserve">Cos² </t>
  </si>
  <si>
    <t>Coordonnées</t>
  </si>
  <si>
    <t>Variable</t>
  </si>
  <si>
    <t>Axe 1</t>
  </si>
  <si>
    <t>Axe 2</t>
  </si>
  <si>
    <t>Axe 3</t>
  </si>
  <si>
    <t>Axe 4</t>
  </si>
  <si>
    <t>Axe 5</t>
  </si>
  <si>
    <t>Axe 6</t>
  </si>
  <si>
    <t>Axe 7</t>
  </si>
  <si>
    <t>Axe 8</t>
  </si>
  <si>
    <t>Axe 9</t>
  </si>
  <si>
    <t>Axe 10</t>
  </si>
  <si>
    <t>Valeurs propres</t>
  </si>
  <si>
    <t>Cluster</t>
  </si>
  <si>
    <t>Class.</t>
  </si>
  <si>
    <t xml:space="preserve"> Axe 1 </t>
  </si>
  <si>
    <t>Sommaire</t>
  </si>
  <si>
    <t>3- Analyse en Composantes Principales</t>
  </si>
  <si>
    <t>EAR207 - Analyse de données et déision dans l'entreprise</t>
  </si>
  <si>
    <t>Concervatoire Nationale des Arts et Métiers</t>
  </si>
  <si>
    <t>Réalisé par :</t>
  </si>
  <si>
    <t>Mathilde Guergoat-Larivière</t>
  </si>
  <si>
    <t>Mohamed Amine El Afrit</t>
  </si>
  <si>
    <t>Encadré par :</t>
  </si>
  <si>
    <t>dynamisme_economique</t>
  </si>
  <si>
    <t>cadre_de_vie</t>
  </si>
  <si>
    <t>offre_de_soins</t>
  </si>
  <si>
    <t>Q1</t>
  </si>
  <si>
    <t>Moust.Inf</t>
  </si>
  <si>
    <t>Médiane</t>
  </si>
  <si>
    <t>Moust.Sup</t>
  </si>
  <si>
    <t>Q3</t>
  </si>
  <si>
    <t>Nb</t>
  </si>
  <si>
    <t>Moy</t>
  </si>
  <si>
    <t>Q3-Q1</t>
  </si>
  <si>
    <t>Front.Basse</t>
  </si>
  <si>
    <t>Front.Haute</t>
  </si>
  <si>
    <r>
      <t xml:space="preserve">Ici on représente les distributions des variables avec des boites à moustaches
Les boites à moustaches sont générées à l'aide de la macro "BoitesAMoustaches" qui se trouve dans le document "DataAnalysisTools.xlsm" joint à ce travail en annexe à l'adresse suivante : </t>
    </r>
    <r>
      <rPr>
        <sz val="11"/>
        <color theme="4"/>
        <rFont val="Calibri"/>
        <family val="2"/>
        <scheme val="minor"/>
      </rPr>
      <t>www.mohamedelafrit.com/ear207</t>
    </r>
  </si>
  <si>
    <t>www.mohamedelafrit.com/ear207</t>
  </si>
  <si>
    <t>Cluster 1</t>
  </si>
  <si>
    <t>Cluster 2</t>
  </si>
  <si>
    <t>Cluster 3</t>
  </si>
  <si>
    <t>Cluster 4</t>
  </si>
  <si>
    <t># individus</t>
  </si>
  <si>
    <t>Caractéristique</t>
  </si>
  <si>
    <t>Interprétation</t>
  </si>
  <si>
    <t>Description du cluster</t>
  </si>
  <si>
    <t xml:space="preserve">Cluster 1 : </t>
  </si>
  <si>
    <t xml:space="preserve">Cluster 2 : </t>
  </si>
  <si>
    <t xml:space="preserve">Cluster 3 : </t>
  </si>
  <si>
    <t xml:space="preserve">Cluster 4 : </t>
  </si>
  <si>
    <t>Tri par meilleures contributions sur les plans</t>
  </si>
  <si>
    <t>Variables</t>
  </si>
  <si>
    <t>Type de variable</t>
  </si>
  <si>
    <t>Unité</t>
  </si>
  <si>
    <t>Signification de la variable</t>
  </si>
  <si>
    <t>Continue</t>
  </si>
  <si>
    <t>[0,4 - 20]</t>
  </si>
  <si>
    <t>1-2</t>
  </si>
  <si>
    <t>1-3</t>
  </si>
  <si>
    <t>2-3</t>
  </si>
  <si>
    <t>1-4</t>
  </si>
  <si>
    <t>2-4</t>
  </si>
  <si>
    <t>3-4</t>
  </si>
  <si>
    <t>1-5</t>
  </si>
  <si>
    <t>Valeurs possibles</t>
  </si>
  <si>
    <t>Sans unité</t>
  </si>
  <si>
    <t>2-5</t>
  </si>
  <si>
    <t>3-5</t>
  </si>
  <si>
    <t>4-5</t>
  </si>
  <si>
    <t>0 - 0,4</t>
  </si>
  <si>
    <t>0,4 - 0,6</t>
  </si>
  <si>
    <t>0,6 - 1</t>
  </si>
  <si>
    <t>Mal représentée</t>
  </si>
  <si>
    <t>Bien représentée</t>
  </si>
  <si>
    <t>Seuils</t>
  </si>
  <si>
    <t>1er plan</t>
  </si>
  <si>
    <t>2ème plan</t>
  </si>
  <si>
    <t>3ème plan</t>
  </si>
  <si>
    <t>Meilleurs plans de projections</t>
  </si>
  <si>
    <t xml:space="preserve">Inertie projetée </t>
  </si>
  <si>
    <t>Les variables "meteo", "offre de soins" et "securite" ne sont pas bien représentées sur le plan factoriel formé par les axes 1 et 2. 
Culture, emploi et taille sont positivement très corrélées entre elles
offre de soins et taille sont corrélées positivement
Immobilier est corrélée négativement avec culture, emploi et taille</t>
  </si>
  <si>
    <t>Axe horizontal</t>
  </si>
  <si>
    <t>Axe vertical</t>
  </si>
  <si>
    <t>ACP_Variables_Axe1</t>
  </si>
  <si>
    <t>ACP_Variables_Axe2</t>
  </si>
  <si>
    <t>Les espaces verts</t>
  </si>
  <si>
    <t>Taille de la ville</t>
  </si>
  <si>
    <t>Décrit le dynamisme économique dans la ville</t>
  </si>
  <si>
    <t>Description of "Cluster_HAC_3"</t>
  </si>
  <si>
    <t>Cluster_HAC_3=c_hac_1</t>
  </si>
  <si>
    <t>Cluster_HAC_3=c_hac_2</t>
  </si>
  <si>
    <t>Cluster_HAC_3=c_hac_3</t>
  </si>
  <si>
    <t>Cluster_HAC_3=c_hac_4</t>
  </si>
  <si>
    <t>[ 10,0 %] 5</t>
  </si>
  <si>
    <t>12,40 (1,69)</t>
  </si>
  <si>
    <t>12,88 (3,21)</t>
  </si>
  <si>
    <t>12,06 (3,27)</t>
  </si>
  <si>
    <t>11,90 (2,69)</t>
  </si>
  <si>
    <t>7,72 (2,93)</t>
  </si>
  <si>
    <t>6,12 (2,04)</t>
  </si>
  <si>
    <t>5,78 (3,36)</t>
  </si>
  <si>
    <t>5,12 (2,28)</t>
  </si>
  <si>
    <t>4,10 (1,34)</t>
  </si>
  <si>
    <t>2,76 (0,74)</t>
  </si>
  <si>
    <t>Cluster_HAC_3=c_hac_5</t>
  </si>
  <si>
    <t>[ 16,0 %] 8</t>
  </si>
  <si>
    <t>15,96 (4,60)</t>
  </si>
  <si>
    <t>13,26 (2,95)</t>
  </si>
  <si>
    <t>10,44 (3,74)</t>
  </si>
  <si>
    <t>10,45 (3,04)</t>
  </si>
  <si>
    <t>7,50 (2,91)</t>
  </si>
  <si>
    <t>6,76 (2,55)</t>
  </si>
  <si>
    <t>5,64 (2,74)</t>
  </si>
  <si>
    <t>4,82 (2,71)</t>
  </si>
  <si>
    <t>4,82 (2,19)</t>
  </si>
  <si>
    <t>6,84 (1,67)</t>
  </si>
  <si>
    <t>Cluster 5</t>
  </si>
  <si>
    <t>Cluster_HAC_5=c_hac_1</t>
  </si>
  <si>
    <t>Cluster_HAC_5=c_hac_2</t>
  </si>
  <si>
    <t>Cluster_HAC_5=c_hac_3</t>
  </si>
  <si>
    <t>[ 12,0 %] 6</t>
  </si>
  <si>
    <t>17,07 (2,70)</t>
  </si>
  <si>
    <t>13,88 (0,87)</t>
  </si>
  <si>
    <t>14,20 (3,20)</t>
  </si>
  <si>
    <t>12,75 (4,01)</t>
  </si>
  <si>
    <t>11,05 (5,90)</t>
  </si>
  <si>
    <t>9,38 (4,32)</t>
  </si>
  <si>
    <t>8,83 (3,16)</t>
  </si>
  <si>
    <t>6,92 (2,80)</t>
  </si>
  <si>
    <t>7,33 (3,23)</t>
  </si>
  <si>
    <t>7,78 (1,53)</t>
  </si>
  <si>
    <t>Cluster_HAC_5=c_hac_4</t>
  </si>
  <si>
    <t>15,85 (2,58)</t>
  </si>
  <si>
    <t>14,08 (3,29)</t>
  </si>
  <si>
    <t>11,87 (3,84)</t>
  </si>
  <si>
    <t>9,07 (7,30)</t>
  </si>
  <si>
    <t>8,50 (4,70)</t>
  </si>
  <si>
    <t>8,65 (2,71)</t>
  </si>
  <si>
    <t>9,53 (0,84)</t>
  </si>
  <si>
    <t>7,95 (1,38)</t>
  </si>
  <si>
    <t>5,90 (1,65)</t>
  </si>
  <si>
    <t>6,18 (1,38)</t>
  </si>
  <si>
    <t>Cluster_HAC_5=c_hac_5</t>
  </si>
  <si>
    <t>15,74 (2,58)</t>
  </si>
  <si>
    <t>15,34 (2,27)</t>
  </si>
  <si>
    <t>12,70 (2,13)</t>
  </si>
  <si>
    <t>12,96 (1,84)</t>
  </si>
  <si>
    <t>11,82 (2,42)</t>
  </si>
  <si>
    <t>12,00 (2,49)</t>
  </si>
  <si>
    <t>10,78 (4,26)</t>
  </si>
  <si>
    <t>10,08 (3,00)</t>
  </si>
  <si>
    <t>10,60 (1,19)</t>
  </si>
  <si>
    <t>7,72 (2,09)</t>
  </si>
  <si>
    <t>Cluster_HAC_5=c_hac_6</t>
  </si>
  <si>
    <t>[ 14,0 %] 7</t>
  </si>
  <si>
    <t>15,29 (1,48)</t>
  </si>
  <si>
    <t>14,34 (2,21)</t>
  </si>
  <si>
    <t>13,66 (3,55)</t>
  </si>
  <si>
    <t>12,03 (2,41)</t>
  </si>
  <si>
    <t>9,94 (2,66)</t>
  </si>
  <si>
    <t>8,60 (3,97)</t>
  </si>
  <si>
    <t>7,93 (3,63)</t>
  </si>
  <si>
    <t>8,09 (2,43)</t>
  </si>
  <si>
    <t>8,77 (2,04)</t>
  </si>
  <si>
    <t>5,71 (2,86)</t>
  </si>
  <si>
    <t>Cluster_HAC_5=c_hac_7</t>
  </si>
  <si>
    <t>[ 6,0 %] 3</t>
  </si>
  <si>
    <t>17,73 (2,56)</t>
  </si>
  <si>
    <t>19,13 (0,75)</t>
  </si>
  <si>
    <t>17,63 (1,79)</t>
  </si>
  <si>
    <t>16,87 (2,61)</t>
  </si>
  <si>
    <t>17,43 (2,42)</t>
  </si>
  <si>
    <t>14,57 (0,47)</t>
  </si>
  <si>
    <t>13,33 (2,43)</t>
  </si>
  <si>
    <t>8,73 (1,95)</t>
  </si>
  <si>
    <t>1,73 (1,22)</t>
  </si>
  <si>
    <t>1,63 (1,80)</t>
  </si>
  <si>
    <t>Cluster_HAC_5=c_hac_8</t>
  </si>
  <si>
    <t>17,32 (1,04)</t>
  </si>
  <si>
    <t>17,77 (2,30)</t>
  </si>
  <si>
    <t>17,43 (1,47)</t>
  </si>
  <si>
    <t>14,62 (1,69)</t>
  </si>
  <si>
    <t>15,00 (4,02)</t>
  </si>
  <si>
    <t>12,05 (4,13)</t>
  </si>
  <si>
    <t>11,23 (3,10)</t>
  </si>
  <si>
    <t>10,12 (1,04)</t>
  </si>
  <si>
    <t>8,10 (4,30)</t>
  </si>
  <si>
    <t>4,75 (1,02)</t>
  </si>
  <si>
    <t>Classification avec 8 clusters</t>
  </si>
  <si>
    <t>*</t>
  </si>
  <si>
    <t>Classification avec 4 clusters</t>
  </si>
  <si>
    <t>Classification avec 5 clusters</t>
  </si>
  <si>
    <t>Classification</t>
  </si>
  <si>
    <t>1ère classification</t>
  </si>
  <si>
    <t>3ème classification</t>
  </si>
  <si>
    <t>2ème classification</t>
  </si>
  <si>
    <t xml:space="preserve">1ère classification à 4 cluster </t>
  </si>
  <si>
    <t>2ème classification à  5 clusters</t>
  </si>
  <si>
    <t>3ème classification à 8 clusters</t>
  </si>
  <si>
    <t>Cluster 6</t>
  </si>
  <si>
    <t>Cluster 7</t>
  </si>
  <si>
    <t>Cluster 8</t>
  </si>
  <si>
    <t xml:space="preserve">Cluster 5 : </t>
  </si>
  <si>
    <t>==&gt; On comparera : 
 * Le cluster 4 de la 1ère classification avec le 4ème et 5ème clusters de la 2ème classification</t>
  </si>
  <si>
    <t>Comparaison de la 1ère et la 2ème classifications</t>
  </si>
  <si>
    <t>1ère</t>
  </si>
  <si>
    <t>2ème</t>
  </si>
  <si>
    <t>Comparaison de la 1ère et la 3ème classifications</t>
  </si>
  <si>
    <t xml:space="preserve">==&gt; On comparera : 
 * Le 1er cluster de la 1ère classification avec le 7ème et 8ème cluster de la 3ème classification. 
 * Le 2ème cluster de la 1ère classification avec le 5ème et 6ème clusters de la 3ème classification. 
 * Le 3ème cluster de la 1ère classification avec le 3ème et 4ème clusters de la 3ème classification. 
 * Le 4ème cluster de la 1ère classification avec le 1er et 2ème clusters de la 3ème classification. (déjà fait dans la comparaison précédente). </t>
  </si>
  <si>
    <t>3ème</t>
  </si>
  <si>
    <t>Mode d'emploi de ce document</t>
  </si>
  <si>
    <t>Navigation entre les onglets</t>
  </si>
  <si>
    <t>Ligne et colonnes regroupées</t>
  </si>
  <si>
    <t>Outils de projection des variables et individus sur les plans factoriels</t>
  </si>
  <si>
    <t xml:space="preserve">Annexes </t>
  </si>
  <si>
    <t>Cercle de corrélation</t>
  </si>
  <si>
    <t>Etiquetage - Méthode 1</t>
  </si>
  <si>
    <t>Etiquetage - Méthode 2</t>
  </si>
  <si>
    <t>Histogramme</t>
  </si>
  <si>
    <t>Macro pour réaliser des boite à moustaches</t>
  </si>
  <si>
    <t>Diagonalisation de matrice symétrique ==&gt; valeurs et vecteurs propres de la matrice de corrélation</t>
  </si>
  <si>
    <r>
      <t>Les outils suivants sont disponibles dans le document "</t>
    </r>
    <r>
      <rPr>
        <b/>
        <sz val="12"/>
        <color theme="3" tint="0.39997558519241921"/>
        <rFont val="Calibri"/>
        <family val="2"/>
        <scheme val="minor"/>
      </rPr>
      <t>DataAnalysisTools.xlsm</t>
    </r>
    <r>
      <rPr>
        <sz val="11"/>
        <color theme="1"/>
        <rFont val="Calibri"/>
        <family val="2"/>
        <scheme val="minor"/>
      </rPr>
      <t>"</t>
    </r>
  </si>
  <si>
    <t xml:space="preserve">Villes </t>
  </si>
  <si>
    <t xml:space="preserve">Cluster </t>
  </si>
  <si>
    <t>Classif 1</t>
  </si>
  <si>
    <t>Classif 2</t>
  </si>
  <si>
    <t>==&gt; Ici on compare : 
 * Le cluster 4 de la 1ère classification avec le 4ème et 5ème clusters de la 2ème classification</t>
  </si>
  <si>
    <t>==&gt; Cette analyse est déjà faite dans la comparaison entre la 1ère et la 2ème classification.</t>
  </si>
  <si>
    <t>access-</t>
  </si>
  <si>
    <t>access+</t>
  </si>
  <si>
    <t>access++</t>
  </si>
  <si>
    <t>emploi-</t>
  </si>
  <si>
    <t>emploi+</t>
  </si>
  <si>
    <t>emploi++</t>
  </si>
  <si>
    <t>taille-</t>
  </si>
  <si>
    <t>taille+</t>
  </si>
  <si>
    <t>taille++</t>
  </si>
  <si>
    <t>cadre-</t>
  </si>
  <si>
    <t>cadre+</t>
  </si>
  <si>
    <t>cadre++</t>
  </si>
  <si>
    <t>culture+</t>
  </si>
  <si>
    <t>culture-</t>
  </si>
  <si>
    <t>culture++</t>
  </si>
  <si>
    <t>immo-</t>
  </si>
  <si>
    <t>immo+</t>
  </si>
  <si>
    <t>immo++</t>
  </si>
  <si>
    <t>meteo-</t>
  </si>
  <si>
    <t>meteo+</t>
  </si>
  <si>
    <t>meteo++</t>
  </si>
  <si>
    <t>soins+</t>
  </si>
  <si>
    <t>soins-</t>
  </si>
  <si>
    <t>soins++</t>
  </si>
  <si>
    <t>securite-</t>
  </si>
  <si>
    <t>securite+</t>
  </si>
  <si>
    <t>securite++</t>
  </si>
  <si>
    <t>modalité ++</t>
  </si>
  <si>
    <t>modalité +</t>
  </si>
  <si>
    <t>modalité -</t>
  </si>
  <si>
    <t>dynamis++</t>
  </si>
  <si>
    <t>dynamis+</t>
  </si>
  <si>
    <t>dynamis-</t>
  </si>
  <si>
    <t>Pour tracer les cercles de corrélation</t>
  </si>
  <si>
    <t>Description des clusters</t>
  </si>
  <si>
    <t>Comparaison des profils des clusters</t>
  </si>
  <si>
    <t>Profils des clusters</t>
  </si>
  <si>
    <t xml:space="preserve">Cluster 6 : </t>
  </si>
  <si>
    <t xml:space="preserve">Cluster 7 : </t>
  </si>
  <si>
    <t xml:space="preserve">Cluster 8 : </t>
  </si>
  <si>
    <t>==&gt; cf. comparaison des deux cluster ci-dessous</t>
  </si>
  <si>
    <t>A- Outils et macros</t>
  </si>
  <si>
    <t>4- Classification des données quantitatives</t>
  </si>
  <si>
    <t>1- Données étudiées</t>
  </si>
  <si>
    <t>5- ACP et classification</t>
  </si>
  <si>
    <t>6- Analyse des Correspondances Multiples</t>
  </si>
  <si>
    <t>2.3- Distribution des variables</t>
  </si>
  <si>
    <t>Projection sur les plans factoriels</t>
  </si>
  <si>
    <t>Matrice de corrélation</t>
  </si>
  <si>
    <t xml:space="preserve">* En se basant sur la règle de Kaiser, on retiendra les 3 premières valeurs propres car supérieure à 1. Les 3 premiers axes factoriels expliques au moins 75% de l'inertie totale. </t>
  </si>
  <si>
    <t>Analyse des variables</t>
  </si>
  <si>
    <t>Cercles de corrélation</t>
  </si>
  <si>
    <t xml:space="preserve">==&gt; </t>
  </si>
  <si>
    <t>Cliquer ici pour utiliser l'outils de projection dynamique sur les différents axes</t>
  </si>
  <si>
    <t>Mémoire final</t>
  </si>
  <si>
    <t>[   0,0 %]    0,0 %</t>
  </si>
  <si>
    <t>[  28,0 %]  100,0 %</t>
  </si>
  <si>
    <t>[  24,0 %]   85,7 %</t>
  </si>
  <si>
    <t>[  20,0 %]   71,4 %</t>
  </si>
  <si>
    <t>[  16,0 %]   57,1 %</t>
  </si>
  <si>
    <t>[  15,4 %]   57,1 %</t>
  </si>
  <si>
    <t>[  12,5 %]   42,9 %</t>
  </si>
  <si>
    <t>[  12,0 %]   42,9 %</t>
  </si>
  <si>
    <t>[   8,0 %]   28,6 %</t>
  </si>
  <si>
    <t>[   4,0 %]   14,3 %</t>
  </si>
  <si>
    <t>[  32,0 %]  100,0 %</t>
  </si>
  <si>
    <t>[  29,2 %]   87,5 %</t>
  </si>
  <si>
    <t>[  28,0 %]   87,5 %</t>
  </si>
  <si>
    <t>[  24,0 %]   75,0 %</t>
  </si>
  <si>
    <t>[  20,0 %]   62,5 %</t>
  </si>
  <si>
    <t>[  16,7 %]   50,0 %</t>
  </si>
  <si>
    <t>[  15,4 %]   50,0 %</t>
  </si>
  <si>
    <t>[  12,0 %]   37,5 %</t>
  </si>
  <si>
    <t>[   8,0 %]   25,0 %</t>
  </si>
  <si>
    <t>[   4,0 %]   12,5 %</t>
  </si>
  <si>
    <t>[   3,8 %]   12,5 %</t>
  </si>
  <si>
    <t>Cluster_HAC_1=c_hac_5</t>
  </si>
  <si>
    <t>[  20,0 %]  100,0 %</t>
  </si>
  <si>
    <t>[  19,2 %]  100,0 %</t>
  </si>
  <si>
    <t>[  16,0 %]   80,0 %</t>
  </si>
  <si>
    <t>[  12,0 %]   60,0 %</t>
  </si>
  <si>
    <t>[  11,5 %]   60,0 %</t>
  </si>
  <si>
    <t>[   8,3 %]   40,0 %</t>
  </si>
  <si>
    <t>[   8,0 %]   40,0 %</t>
  </si>
  <si>
    <t>[   4,0 %]   20,0 %</t>
  </si>
  <si>
    <t>Cluster_HAC_1=c_hac_6</t>
  </si>
  <si>
    <t>[ 20,0 %] 10</t>
  </si>
  <si>
    <t>[  40,0 %]  100,0 %</t>
  </si>
  <si>
    <t>[  36,0 %]   90,0 %</t>
  </si>
  <si>
    <t>[  32,0 %]   80,0 %</t>
  </si>
  <si>
    <t>[  29,2 %]   70,0 %</t>
  </si>
  <si>
    <t>[  28,0 %]   70,0 %</t>
  </si>
  <si>
    <t>[  23,1 %]   60,0 %</t>
  </si>
  <si>
    <t>[  16,7 %]   40,0 %</t>
  </si>
  <si>
    <t>[  12,0 %]   30,0 %</t>
  </si>
  <si>
    <t>[  11,5 %]   30,0 %</t>
  </si>
  <si>
    <t>[   8,0 %]   20,0 %</t>
  </si>
  <si>
    <t>[   4,0 %]   10,0 %</t>
  </si>
  <si>
    <t>[ 8,0 %] 4</t>
  </si>
  <si>
    <t>[  16,7 %]  100,0 %</t>
  </si>
  <si>
    <t>[  16,0 %]  100,0 %</t>
  </si>
  <si>
    <t>[  12,0 %]   75,0 %</t>
  </si>
  <si>
    <t>[   8,0 %]   50,0 %</t>
  </si>
  <si>
    <t>[   4,0 %]   25,0 %</t>
  </si>
  <si>
    <t>[  26,9 %]  100,0 %</t>
  </si>
  <si>
    <t>[  25,0 %]   85,7 %</t>
  </si>
  <si>
    <t>[   3,8 %]   14,3 %</t>
  </si>
  <si>
    <t>Cluster_HAC_1=c_hac_7</t>
  </si>
  <si>
    <t>[  12,5 %]  100,0 %</t>
  </si>
  <si>
    <t>[  12,0 %]  100,0 %</t>
  </si>
  <si>
    <t>[   8,0 %]   66,7 %</t>
  </si>
  <si>
    <t>[   7,7 %]   66,7 %</t>
  </si>
  <si>
    <t>[   4,2 %]   33,3 %</t>
  </si>
  <si>
    <t>[   4,0 %]   33,3 %</t>
  </si>
  <si>
    <t>Cluster_HAC_1=c_hac_8</t>
  </si>
  <si>
    <t>[  24,0 %]  100,0 %</t>
  </si>
  <si>
    <t>[  23,1 %]  100,0 %</t>
  </si>
  <si>
    <t>[  20,0 %]   83,3 %</t>
  </si>
  <si>
    <t>[  12,0 %]   50,0 %</t>
  </si>
  <si>
    <t>[   4,0 %]   16,7 %</t>
  </si>
  <si>
    <t>Original eigenvalues</t>
  </si>
  <si>
    <t>Benzecri correction</t>
  </si>
  <si>
    <t>% explained</t>
  </si>
  <si>
    <t>% cumulated</t>
  </si>
  <si>
    <t>Eigenvalue’</t>
  </si>
  <si>
    <t>(%)</t>
  </si>
  <si>
    <t>cumsum (%)</t>
  </si>
  <si>
    <t>              </t>
  </si>
  <si>
    <t>      </t>
  </si>
  <si>
    <t>    </t>
  </si>
  <si>
    <t>Factors characterization (active variables)</t>
  </si>
  <si>
    <t>Overall</t>
  </si>
  <si>
    <t>Coordinate</t>
  </si>
  <si>
    <t>Test-Value</t>
  </si>
  <si>
    <t>Mass</t>
  </si>
  <si>
    <t>Sq.Dist</t>
  </si>
  <si>
    <t>Inertia</t>
  </si>
  <si>
    <t>coord_1</t>
  </si>
  <si>
    <t>coord_2</t>
  </si>
  <si>
    <t>coord_3</t>
  </si>
  <si>
    <t>coord_4</t>
  </si>
  <si>
    <t>coord_5</t>
  </si>
  <si>
    <t>v-test_1</t>
  </si>
  <si>
    <t>v-test_2</t>
  </si>
  <si>
    <t>v-test_3</t>
  </si>
  <si>
    <t>v-test_4</t>
  </si>
  <si>
    <t>v-test_5</t>
  </si>
  <si>
    <t>Cos</t>
  </si>
  <si>
    <t>CTR (%)</t>
  </si>
  <si>
    <t>ctr_1</t>
  </si>
  <si>
    <t>ctr_2</t>
  </si>
  <si>
    <t>ctr_3</t>
  </si>
  <si>
    <t>ctr_4</t>
  </si>
  <si>
    <t>ctr_5</t>
  </si>
  <si>
    <t>                    </t>
  </si>
  <si>
    <t>          </t>
  </si>
  <si>
    <t>        </t>
  </si>
  <si>
    <t>[  76,9 %]  100,0 %</t>
  </si>
  <si>
    <t>[  71,4 %]  100,0 %</t>
  </si>
  <si>
    <t>[  69,2 %]   90,0 %</t>
  </si>
  <si>
    <t>[  61,5 %]   80,0 %</t>
  </si>
  <si>
    <t>[  53,8 %]   70,0 %</t>
  </si>
  <si>
    <t>[  46,2 %]   60,0 %</t>
  </si>
  <si>
    <t>[  38,5 %]   50,0 %</t>
  </si>
  <si>
    <t>[  25,0 %]   60,0 %</t>
  </si>
  <si>
    <t>[  24,0 %]   60,0 %</t>
  </si>
  <si>
    <t>[  23,1 %]   30,0 %</t>
  </si>
  <si>
    <t>[  17,4 %]   40,0 %</t>
  </si>
  <si>
    <t>[  15,4 %]   20,0 %</t>
  </si>
  <si>
    <t>[   8,3 %]   10,0 %</t>
  </si>
  <si>
    <t>[  12,5 %]   30,0 %</t>
  </si>
  <si>
    <t>[   7,1 %]   10,0 %</t>
  </si>
  <si>
    <t>[   8,7 %]   20,0 %</t>
  </si>
  <si>
    <t>[   4,2 %]   10,0 %</t>
  </si>
  <si>
    <t>[  30,8 %]  100,0 %</t>
  </si>
  <si>
    <t>[  23,1 %]   75,0 %</t>
  </si>
  <si>
    <t>[  17,4 %]  100,0 %</t>
  </si>
  <si>
    <t>[  12,5 %]   75,0 %</t>
  </si>
  <si>
    <t>[   8,3 %]   50,0 %</t>
  </si>
  <si>
    <t>[   7,7 %]   25,0 %</t>
  </si>
  <si>
    <t>[   4,3 %]   25,0 %</t>
  </si>
  <si>
    <t>[   4,2 %]   25,0 %</t>
  </si>
  <si>
    <t>[  25,0 %]  100,0 %</t>
  </si>
  <si>
    <t>[  13,0 %]  100,0 %</t>
  </si>
  <si>
    <t>[   8,7 %]   66,7 %</t>
  </si>
  <si>
    <t>[   8,3 %]   66,7 %</t>
  </si>
  <si>
    <t>[   7,7 %]   33,3 %</t>
  </si>
  <si>
    <t>[  53,8 %]  100,0 %</t>
  </si>
  <si>
    <t>[  29,2 %]  100,0 %</t>
  </si>
  <si>
    <t>[  38,5 %]   71,4 %</t>
  </si>
  <si>
    <t>[  30,8 %]   57,1 %</t>
  </si>
  <si>
    <t>[  20,8 %]   71,4 %</t>
  </si>
  <si>
    <t>[  23,1 %]   42,9 %</t>
  </si>
  <si>
    <t>[  21,4 %]   42,9 %</t>
  </si>
  <si>
    <t>[  17,4 %]   57,1 %</t>
  </si>
  <si>
    <t>[  16,7 %]   57,1 %</t>
  </si>
  <si>
    <t>[  15,4 %]   28,6 %</t>
  </si>
  <si>
    <t>[  14,3 %]   28,6 %</t>
  </si>
  <si>
    <t>[  13,0 %]   42,9 %</t>
  </si>
  <si>
    <t>[   8,3 %]   14,3 %</t>
  </si>
  <si>
    <t>[   7,7 %]   14,3 %</t>
  </si>
  <si>
    <t>[   8,3 %]   28,6 %</t>
  </si>
  <si>
    <t>[  46,2 %]  100,0 %</t>
  </si>
  <si>
    <t>[  38,5 %]   83,3 %</t>
  </si>
  <si>
    <t>[  35,7 %]   83,3 %</t>
  </si>
  <si>
    <t>[  23,1 %]   50,0 %</t>
  </si>
  <si>
    <t>[  21,4 %]   50,0 %</t>
  </si>
  <si>
    <t>[  16,7 %]   66,7 %</t>
  </si>
  <si>
    <t>[  15,4 %]   33,3 %</t>
  </si>
  <si>
    <t>[  13,0 %]   50,0 %</t>
  </si>
  <si>
    <t>[  12,5 %]   50,0 %</t>
  </si>
  <si>
    <t>[   8,3 %]   16,7 %</t>
  </si>
  <si>
    <t>[   7,7 %]   16,7 %</t>
  </si>
  <si>
    <t>[   4,2 %]   16,7 %</t>
  </si>
  <si>
    <t>[  33,3 %]   66,7 %</t>
  </si>
  <si>
    <t>[  30,8 %]   66,7 %</t>
  </si>
  <si>
    <t>[  21,7 %]   83,3 %</t>
  </si>
  <si>
    <t>[  17,4 %]   66,7 %</t>
  </si>
  <si>
    <t>[  14,3 %]   33,3 %</t>
  </si>
  <si>
    <t>[  26,1 %]  100,0 %</t>
  </si>
  <si>
    <t>[  28,6 %]   66,7 %</t>
  </si>
  <si>
    <t>[  20,8 %]   83,3 %</t>
  </si>
  <si>
    <t>[   8,7 %]   33,3 %</t>
  </si>
  <si>
    <t>[  42,9 %]   75,0 %</t>
  </si>
  <si>
    <t>[  33,3 %]  100,0 %</t>
  </si>
  <si>
    <t>[  30,4 %]   87,5 %</t>
  </si>
  <si>
    <t>[  26,1 %]   75,0 %</t>
  </si>
  <si>
    <t>[  25,0 %]   75,0 %</t>
  </si>
  <si>
    <t>[  20,8 %]   62,5 %</t>
  </si>
  <si>
    <t>[  23,1 %]   37,5 %</t>
  </si>
  <si>
    <t>[  16,7 %]   25,0 %</t>
  </si>
  <si>
    <t>[  15,4 %]   25,0 %</t>
  </si>
  <si>
    <t>[   7,7 %]   12,5 %</t>
  </si>
  <si>
    <t>[   7,1 %]   12,5 %</t>
  </si>
  <si>
    <t>[   8,7 %]   25,0 %</t>
  </si>
  <si>
    <t xml:space="preserve">0,636   </t>
  </si>
  <si>
    <t xml:space="preserve">0,013   </t>
  </si>
  <si>
    <t xml:space="preserve">0,469   </t>
  </si>
  <si>
    <t xml:space="preserve">0,615   </t>
  </si>
  <si>
    <t xml:space="preserve">0,022   </t>
  </si>
  <si>
    <t xml:space="preserve">0,378   </t>
  </si>
  <si>
    <t xml:space="preserve">0,499   </t>
  </si>
  <si>
    <t xml:space="preserve">0,286   </t>
  </si>
  <si>
    <t xml:space="preserve">0,020   </t>
  </si>
  <si>
    <t xml:space="preserve">0,418   </t>
  </si>
  <si>
    <t xml:space="preserve">0,003   </t>
  </si>
  <si>
    <t xml:space="preserve">0,343   </t>
  </si>
  <si>
    <t xml:space="preserve">0,000   </t>
  </si>
  <si>
    <t xml:space="preserve">0,309   </t>
  </si>
  <si>
    <t xml:space="preserve">0,290   </t>
  </si>
  <si>
    <t xml:space="preserve">0,011   </t>
  </si>
  <si>
    <t xml:space="preserve">0,009   </t>
  </si>
  <si>
    <t xml:space="preserve">0,076   </t>
  </si>
  <si>
    <t xml:space="preserve">0,146   </t>
  </si>
  <si>
    <t xml:space="preserve">0,197   </t>
  </si>
  <si>
    <t xml:space="preserve">0,028   </t>
  </si>
  <si>
    <t xml:space="preserve">0,062   </t>
  </si>
  <si>
    <t xml:space="preserve">0,292   </t>
  </si>
  <si>
    <t xml:space="preserve">0,127   </t>
  </si>
  <si>
    <t xml:space="preserve">0,018   </t>
  </si>
  <si>
    <t xml:space="preserve">0,001   </t>
  </si>
  <si>
    <t xml:space="preserve">0,274   </t>
  </si>
  <si>
    <t xml:space="preserve">0,237   </t>
  </si>
  <si>
    <t xml:space="preserve">0,045   </t>
  </si>
  <si>
    <t xml:space="preserve">0,504   </t>
  </si>
  <si>
    <t xml:space="preserve">0,346   </t>
  </si>
  <si>
    <t xml:space="preserve">0,048   </t>
  </si>
  <si>
    <t xml:space="preserve">0,477   </t>
  </si>
  <si>
    <t xml:space="preserve">0,321   </t>
  </si>
  <si>
    <t xml:space="preserve">0,049   </t>
  </si>
  <si>
    <t xml:space="preserve">0,032   </t>
  </si>
  <si>
    <t xml:space="preserve">0,430   </t>
  </si>
  <si>
    <t xml:space="preserve">0,415   </t>
  </si>
  <si>
    <t xml:space="preserve">0,426   </t>
  </si>
  <si>
    <t xml:space="preserve">0,086   </t>
  </si>
  <si>
    <t xml:space="preserve">0,202   </t>
  </si>
  <si>
    <t xml:space="preserve">0,291   </t>
  </si>
  <si>
    <t xml:space="preserve">0,050   </t>
  </si>
  <si>
    <t xml:space="preserve">0,081   </t>
  </si>
  <si>
    <t xml:space="preserve">0,113   </t>
  </si>
  <si>
    <t xml:space="preserve">0,183   </t>
  </si>
  <si>
    <t xml:space="preserve">0,002   </t>
  </si>
  <si>
    <t xml:space="preserve">0,079   </t>
  </si>
  <si>
    <t xml:space="preserve">0,058   </t>
  </si>
  <si>
    <t xml:space="preserve">0,096   </t>
  </si>
  <si>
    <t xml:space="preserve">0,017   </t>
  </si>
  <si>
    <t xml:space="preserve">0,026   </t>
  </si>
  <si>
    <t xml:space="preserve">0,170   </t>
  </si>
  <si>
    <t xml:space="preserve">0,134   </t>
  </si>
  <si>
    <t xml:space="preserve">0,153   </t>
  </si>
  <si>
    <t xml:space="preserve">0,227   </t>
  </si>
  <si>
    <t xml:space="preserve">0,151   </t>
  </si>
  <si>
    <t xml:space="preserve">0,145   </t>
  </si>
  <si>
    <t xml:space="preserve">0,110   </t>
  </si>
  <si>
    <t xml:space="preserve">0,119   </t>
  </si>
  <si>
    <t xml:space="preserve">0,010   </t>
  </si>
  <si>
    <t xml:space="preserve">0,128   </t>
  </si>
  <si>
    <t xml:space="preserve">0,042   </t>
  </si>
  <si>
    <t xml:space="preserve">0,350   </t>
  </si>
  <si>
    <t xml:space="preserve">0,064   </t>
  </si>
  <si>
    <t xml:space="preserve">0,439   </t>
  </si>
  <si>
    <t xml:space="preserve">0,147   </t>
  </si>
  <si>
    <t xml:space="preserve">0,129   </t>
  </si>
  <si>
    <t xml:space="preserve">0,212   </t>
  </si>
  <si>
    <t xml:space="preserve">0,107   </t>
  </si>
  <si>
    <t xml:space="preserve">0,006   </t>
  </si>
  <si>
    <t xml:space="preserve">0,073   </t>
  </si>
  <si>
    <t xml:space="preserve">cos2_1 </t>
  </si>
  <si>
    <t xml:space="preserve">cos2_2 </t>
  </si>
  <si>
    <t xml:space="preserve">cos2_3 </t>
  </si>
  <si>
    <t xml:space="preserve">cos2_4 </t>
  </si>
  <si>
    <t xml:space="preserve">cos2_5 </t>
  </si>
  <si>
    <t xml:space="preserve">0,004   </t>
  </si>
  <si>
    <t xml:space="preserve">0,027   </t>
  </si>
  <si>
    <t xml:space="preserve">0,015   </t>
  </si>
  <si>
    <t xml:space="preserve">0,005   </t>
  </si>
  <si>
    <t xml:space="preserve">0,149   </t>
  </si>
  <si>
    <t xml:space="preserve">0,106   </t>
  </si>
  <si>
    <t xml:space="preserve">0,007   </t>
  </si>
  <si>
    <t xml:space="preserve">0,120   </t>
  </si>
  <si>
    <t xml:space="preserve">0,198   </t>
  </si>
  <si>
    <t xml:space="preserve">0,135   </t>
  </si>
  <si>
    <t xml:space="preserve">0,024   </t>
  </si>
  <si>
    <t xml:space="preserve">0,037   </t>
  </si>
  <si>
    <t xml:space="preserve">0,176   </t>
  </si>
  <si>
    <t xml:space="preserve">0,030   </t>
  </si>
  <si>
    <t xml:space="preserve">0,363   </t>
  </si>
  <si>
    <t xml:space="preserve">0,452   </t>
  </si>
  <si>
    <t xml:space="preserve">0,668   </t>
  </si>
  <si>
    <t xml:space="preserve">0,016   </t>
  </si>
  <si>
    <t xml:space="preserve">0,008   </t>
  </si>
  <si>
    <t xml:space="preserve">0,053   </t>
  </si>
  <si>
    <t xml:space="preserve">0,306   </t>
  </si>
  <si>
    <t xml:space="preserve">0,492   </t>
  </si>
  <si>
    <t xml:space="preserve">0,040   </t>
  </si>
  <si>
    <t xml:space="preserve">0,034   </t>
  </si>
  <si>
    <t xml:space="preserve">0,070   </t>
  </si>
  <si>
    <t xml:space="preserve">0,014   </t>
  </si>
  <si>
    <t xml:space="preserve">0,295   </t>
  </si>
  <si>
    <t xml:space="preserve">0,337   </t>
  </si>
  <si>
    <t xml:space="preserve">0,090   </t>
  </si>
  <si>
    <t xml:space="preserve">0,177   </t>
  </si>
  <si>
    <t>Coordinates, test-values, Cos and contributions</t>
  </si>
  <si>
    <t>Value</t>
  </si>
  <si>
    <t xml:space="preserve">Coord 1 </t>
  </si>
  <si>
    <t xml:space="preserve">0,741   </t>
  </si>
  <si>
    <t xml:space="preserve">0,643   </t>
  </si>
  <si>
    <t xml:space="preserve">0,641   </t>
  </si>
  <si>
    <t xml:space="preserve">0,555   </t>
  </si>
  <si>
    <t xml:space="preserve">0,347   </t>
  </si>
  <si>
    <t xml:space="preserve">0,258   </t>
  </si>
  <si>
    <t xml:space="preserve">0,035   </t>
  </si>
  <si>
    <t xml:space="preserve">0,209   </t>
  </si>
  <si>
    <t xml:space="preserve">0,491   </t>
  </si>
  <si>
    <t xml:space="preserve">0,385   </t>
  </si>
  <si>
    <t xml:space="preserve">0,164   </t>
  </si>
  <si>
    <t xml:space="preserve">0,043   </t>
  </si>
  <si>
    <t xml:space="preserve">0,140   </t>
  </si>
  <si>
    <t xml:space="preserve">0,216   </t>
  </si>
  <si>
    <t xml:space="preserve">0,310   </t>
  </si>
  <si>
    <t xml:space="preserve">0,500   </t>
  </si>
  <si>
    <t xml:space="preserve">0,238   </t>
  </si>
  <si>
    <t xml:space="preserve">0,060   </t>
  </si>
  <si>
    <t xml:space="preserve">0,277   </t>
  </si>
  <si>
    <t xml:space="preserve">0,180   </t>
  </si>
  <si>
    <t xml:space="preserve">0,074   </t>
  </si>
  <si>
    <t xml:space="preserve">0,214   </t>
  </si>
  <si>
    <t xml:space="preserve">0,289   </t>
  </si>
  <si>
    <t xml:space="preserve">0,047   </t>
  </si>
  <si>
    <t xml:space="preserve">0,054   </t>
  </si>
  <si>
    <t>Modalités</t>
  </si>
  <si>
    <t>Profil des clusters</t>
  </si>
  <si>
    <t>Procédure suivie pour visualiser ou avoir une idée sur l'allure des profils des clusters</t>
  </si>
  <si>
    <t>1- on remplace les modalités ++ par 3, les modalités + par 2 et les modalités - par 1</t>
  </si>
  <si>
    <t>2- On fait la moyenne de chaque variable dans le cluster</t>
  </si>
  <si>
    <t>3- On trace les graphes en radar des profils comme l'on a fait pour la classification avec variables quantitatives et ACP</t>
  </si>
  <si>
    <t>1- on remplace les modalités + par 2 et les modalités - par 1</t>
  </si>
  <si>
    <t>Cluster 7 et 8</t>
  </si>
  <si>
    <t>Profil obtenu avec la méthode ACM à 2 modalités avec 8 clusters</t>
  </si>
  <si>
    <t>Profil obtenu avec la méthode ACM à 3 modalités avec 8 clusters</t>
  </si>
  <si>
    <t>Profil obtenu avec la méthode ACP avec 8 clusters</t>
  </si>
  <si>
    <t>Profil obtenu avec la méthode ACP avec 5 clusters</t>
  </si>
  <si>
    <t>Profil obtenu avec la méthode ACP avec 4 clusters</t>
  </si>
  <si>
    <t># de villes</t>
  </si>
  <si>
    <t>x</t>
  </si>
  <si>
    <t>Clusters 3 et 6</t>
  </si>
  <si>
    <t>ACM et Classification avec variables qualitatives à 3 modalités</t>
  </si>
  <si>
    <t>ACM et Classification avec variables qualitatives à 2 modalités</t>
  </si>
  <si>
    <t>Origine du repère</t>
  </si>
  <si>
    <t>Coord cluster 
axe x</t>
  </si>
  <si>
    <t>Coord cluster 
axe y</t>
  </si>
  <si>
    <t>Centres de gravité</t>
  </si>
  <si>
    <t>Cluster 4 classif 2 ==&gt; plus de dynamiques économique mais moins de sécurité 
Cluster 5 classif 2 ==&gt; moins de dynamiques économique mais plus de sécurité 
Cluster 4 classif 1 ==&gt; dynamisme économique et sécurité moyenne 
'==&gt; la 2ème classification a permi de mettre en évidence les caractéristiques de sécurité et de dynamisme économique</t>
  </si>
  <si>
    <t>Visualisation des centres des clusters sur le premier plan factoriel</t>
  </si>
  <si>
    <t>Les coordonnées des centres d'un cluster sont les moyennes des coordonnées des individus formant ce cluster.</t>
  </si>
  <si>
    <t>Description de la base de donnée initiale</t>
  </si>
  <si>
    <t>Moyenne</t>
  </si>
  <si>
    <t xml:space="preserve">Choisir les axes </t>
  </si>
  <si>
    <t>Autres outils</t>
  </si>
  <si>
    <t>Tanagra version 1.4.50</t>
  </si>
  <si>
    <t>Excel 2013</t>
  </si>
  <si>
    <t>x_&lt;_6,24</t>
  </si>
  <si>
    <t>6,24_=&lt;_x_&lt;_7,58</t>
  </si>
  <si>
    <t>7,58_=&lt;_x_&lt;_8,92</t>
  </si>
  <si>
    <t>8,92_=&lt;_x_&lt;_10,26</t>
  </si>
  <si>
    <t>10,26_=&lt;_x_&lt;_11,60</t>
  </si>
  <si>
    <t>11,60_=&lt;_x_&lt;_12,94</t>
  </si>
  <si>
    <t>12,94_=&lt;_x_&lt;_14,28</t>
  </si>
  <si>
    <t>14,28_=&lt;_x_&lt;_15,62</t>
  </si>
  <si>
    <t>15,62_=&lt;_x_&lt;_16,96</t>
  </si>
  <si>
    <t>x&gt;=_16,96</t>
  </si>
  <si>
    <t>x_&lt;_6,14</t>
  </si>
  <si>
    <t>6,14_=&lt;_x_&lt;_7,38</t>
  </si>
  <si>
    <t>7,38_=&lt;_x_&lt;_8,62</t>
  </si>
  <si>
    <t>2,5039 [0,82]</t>
  </si>
  <si>
    <t>8,62_=&lt;_x_&lt;_9,86</t>
  </si>
  <si>
    <t>9,86_=&lt;_x_&lt;_11,10</t>
  </si>
  <si>
    <t>9, * 13,20 [4,20]</t>
  </si>
  <si>
    <t>11,10_=&lt;_x_&lt;_12,34</t>
  </si>
  <si>
    <t>12,34_=&lt;_x_&lt;_13,58</t>
  </si>
  <si>
    <t>13,58_=&lt;_x_&lt;_14,82</t>
  </si>
  <si>
    <t>14,82_=&lt;_x_&lt;_16,06</t>
  </si>
  <si>
    <t>x&gt;=_16,06</t>
  </si>
  <si>
    <t>x_&lt;_4,01</t>
  </si>
  <si>
    <t>4,01_=&lt;_x_&lt;_5,62</t>
  </si>
  <si>
    <t>5,62_=&lt;_x_&lt;_7,23</t>
  </si>
  <si>
    <t>7,23_=&lt;_x_&lt;_8,84</t>
  </si>
  <si>
    <t>8,84_=&lt;_x_&lt;_10,45</t>
  </si>
  <si>
    <t>10,45_=&lt;_x_&lt;_12,06</t>
  </si>
  <si>
    <t>12,06_=&lt;_x_&lt;_13,67</t>
  </si>
  <si>
    <t>13,67_=&lt;_x_&lt;_15,28</t>
  </si>
  <si>
    <t>15,28_=&lt;_x_&lt;_16,89</t>
  </si>
  <si>
    <t>x&gt;=_16,89</t>
  </si>
  <si>
    <t>x_&lt;_3,98</t>
  </si>
  <si>
    <t>3,98_=&lt;_x_&lt;_5,76</t>
  </si>
  <si>
    <t>5,76_=&lt;_x_&lt;_7,54</t>
  </si>
  <si>
    <t>7,54_=&lt;_x_&lt;_9,32</t>
  </si>
  <si>
    <t>2,20 * 20, [17,80]</t>
  </si>
  <si>
    <t>9,32_=&lt;_x_&lt;_11,10</t>
  </si>
  <si>
    <t>6, * 14,80 [8,80]</t>
  </si>
  <si>
    <t>11,10_=&lt;_x_&lt;_12,88</t>
  </si>
  <si>
    <t>12,88_=&lt;_x_&lt;_14,66</t>
  </si>
  <si>
    <t>14,66_=&lt;_x_&lt;_16,44</t>
  </si>
  <si>
    <t>16,44_=&lt;_x_&lt;_18,22</t>
  </si>
  <si>
    <t>x&gt;=_18,22</t>
  </si>
  <si>
    <t>x_&lt;_4,74</t>
  </si>
  <si>
    <t>4,74_=&lt;_x_&lt;_6,38</t>
  </si>
  <si>
    <t>6,38_=&lt;_x_&lt;_8,02</t>
  </si>
  <si>
    <t>8,02_=&lt;_x_&lt;_9,66</t>
  </si>
  <si>
    <t>9,66_=&lt;_x_&lt;_11,30</t>
  </si>
  <si>
    <t>7,50 * 14, [6,50]</t>
  </si>
  <si>
    <t>11,30_=&lt;_x_&lt;_12,94</t>
  </si>
  <si>
    <t>12,94_=&lt;_x_&lt;_14,58</t>
  </si>
  <si>
    <t>14,58_=&lt;_x_&lt;_16,22</t>
  </si>
  <si>
    <t>16,22_=&lt;_x_&lt;_17,86</t>
  </si>
  <si>
    <t>x&gt;=_17,86</t>
  </si>
  <si>
    <t>x_&lt;_3,33</t>
  </si>
  <si>
    <t>3,33_=&lt;_x_&lt;_5,16</t>
  </si>
  <si>
    <t>5,16_=&lt;_x_&lt;_6,99</t>
  </si>
  <si>
    <t>6,99_=&lt;_x_&lt;_8,82</t>
  </si>
  <si>
    <t>8,82_=&lt;_x_&lt;_10,65</t>
  </si>
  <si>
    <t>10,65_=&lt;_x_&lt;_12,48</t>
  </si>
  <si>
    <t>12,48_=&lt;_x_&lt;_14,31</t>
  </si>
  <si>
    <t>14,31_=&lt;_x_&lt;_16,14</t>
  </si>
  <si>
    <t>16,14_=&lt;_x_&lt;_17,97</t>
  </si>
  <si>
    <t>x&gt;=_17,97</t>
  </si>
  <si>
    <t>x_&lt;_2,31</t>
  </si>
  <si>
    <t>2,31_=&lt;_x_&lt;_4,22</t>
  </si>
  <si>
    <t>4,22_=&lt;_x_&lt;_6,13</t>
  </si>
  <si>
    <t>6,13_=&lt;_x_&lt;_8,04</t>
  </si>
  <si>
    <t>8,04_=&lt;_x_&lt;_9,95</t>
  </si>
  <si>
    <t>9,95_=&lt;_x_&lt;_11,86</t>
  </si>
  <si>
    <t>11,86_=&lt;_x_&lt;_13,77</t>
  </si>
  <si>
    <t>13,77_=&lt;_x_&lt;_15,68</t>
  </si>
  <si>
    <t>15,68_=&lt;_x_&lt;_17,59</t>
  </si>
  <si>
    <t>x&gt;=_17,59</t>
  </si>
  <si>
    <t>x_&lt;_2,36</t>
  </si>
  <si>
    <t>2,36_=&lt;_x_&lt;_4,32</t>
  </si>
  <si>
    <t>4,32_=&lt;_x_&lt;_6,28</t>
  </si>
  <si>
    <t>6,28_=&lt;_x_&lt;_8,24</t>
  </si>
  <si>
    <t>0,40 * 20, [19,60]</t>
  </si>
  <si>
    <t>8,24_=&lt;_x_&lt;_10,20</t>
  </si>
  <si>
    <t>10,20_=&lt;_x_&lt;_12,16</t>
  </si>
  <si>
    <t>12,16_=&lt;_x_&lt;_14,12</t>
  </si>
  <si>
    <t>14,12_=&lt;_x_&lt;_16,08</t>
  </si>
  <si>
    <t>16,08_=&lt;_x_&lt;_18,04</t>
  </si>
  <si>
    <t>x&gt;=_18,04</t>
  </si>
  <si>
    <t>x_&lt;_3,80</t>
  </si>
  <si>
    <t>3,80_=&lt;_x_&lt;_5,60</t>
  </si>
  <si>
    <t>5,60_=&lt;_x_&lt;_7,40</t>
  </si>
  <si>
    <t>7,40_=&lt;_x_&lt;_9,20</t>
  </si>
  <si>
    <t>2, * 20, [18,]</t>
  </si>
  <si>
    <t>9,20_=&lt;_x_&lt;_11,</t>
  </si>
  <si>
    <t>11,_=&lt;_x_&lt;_12,80</t>
  </si>
  <si>
    <t>12,80_=&lt;_x_&lt;_14,60</t>
  </si>
  <si>
    <t>14,60_=&lt;_x_&lt;_16,40</t>
  </si>
  <si>
    <t>16,40_=&lt;_x_&lt;_18,20</t>
  </si>
  <si>
    <t>x&gt;=_18,20</t>
  </si>
  <si>
    <t>CTR1</t>
  </si>
  <si>
    <t>CTR2</t>
  </si>
  <si>
    <t>Bonne qualité de projection ==&gt; Cos² &gt; 0,6</t>
  </si>
  <si>
    <t>Mauvaise qualité de projection ==&gt; Cos² &lt; 0,4</t>
  </si>
  <si>
    <t>Meilleur CTR en rouge</t>
  </si>
  <si>
    <t>Grandes villes</t>
  </si>
  <si>
    <t>Villes culturelles</t>
  </si>
  <si>
    <t>Il y a de l'emploi</t>
  </si>
  <si>
    <t>un bon dynamisme économique</t>
  </si>
  <si>
    <t>Bonne offre de soin</t>
  </si>
  <si>
    <t>Bon climat</t>
  </si>
  <si>
    <t>Manque de sécurité</t>
  </si>
  <si>
    <t>L'immobilier est cher</t>
  </si>
  <si>
    <t>Id</t>
  </si>
  <si>
    <t>Cos² 2-4</t>
  </si>
  <si>
    <t xml:space="preserve"> Axe 2</t>
  </si>
  <si>
    <t>CTR 2-4</t>
  </si>
  <si>
    <t>Cos² 1-2</t>
  </si>
  <si>
    <t>CTR 1-2</t>
  </si>
  <si>
    <t>Cos² 1-3</t>
  </si>
  <si>
    <t>CTR 1-3</t>
  </si>
  <si>
    <t>Cos² 1-5</t>
  </si>
  <si>
    <t>CTR 1-5</t>
  </si>
  <si>
    <t>Interprétation des axes et des plans factoriels</t>
  </si>
  <si>
    <t>Valeurs Propres</t>
  </si>
  <si>
    <t>Villes accessibles</t>
  </si>
  <si>
    <t>==&gt;</t>
  </si>
  <si>
    <t xml:space="preserve">Axe 1  </t>
  </si>
  <si>
    <t xml:space="preserve">Axe 2  </t>
  </si>
  <si>
    <t xml:space="preserve">Axe 3  </t>
  </si>
  <si>
    <t xml:space="preserve">Axe 4 </t>
  </si>
  <si>
    <t xml:space="preserve">Axe 5 </t>
  </si>
  <si>
    <t>Plans</t>
  </si>
  <si>
    <r>
      <rPr>
        <b/>
        <sz val="11"/>
        <color theme="3" tint="0.39997558519241921"/>
        <rFont val="Calibri"/>
        <family val="2"/>
        <scheme val="minor"/>
      </rPr>
      <t>1-3</t>
    </r>
  </si>
  <si>
    <r>
      <rPr>
        <b/>
        <sz val="11"/>
        <color theme="9" tint="-0.249977111117893"/>
        <rFont val="Calibri"/>
        <family val="2"/>
        <scheme val="minor"/>
      </rPr>
      <t>1-5</t>
    </r>
  </si>
  <si>
    <r>
      <rPr>
        <b/>
        <sz val="11"/>
        <color rgb="FFFF0000"/>
        <rFont val="Calibri"/>
        <family val="2"/>
        <scheme val="minor"/>
      </rPr>
      <t>2-4</t>
    </r>
  </si>
  <si>
    <t>Villes accessibles avec moins d'espaces verts en haut Vs Villes moins accessibles avec plus d'espaces verts et meilleur cadre de vie</t>
  </si>
  <si>
    <t xml:space="preserve">Petites villes avec immobilier pas cher à doite Vs grandes villes culturelle avec  plus de dynamisme économiques et de l'emploi </t>
  </si>
  <si>
    <t xml:space="preserve">Permet de décrire les aspects suivants des villes : "accessibilite" "dynamisme economique" "emploi" "taille" "cadre de vie" "culture" </t>
  </si>
  <si>
    <t>Permet de décrire les aspects suivants des villes : "emploi" "taille" "cadre de vie" "culture" "immobilier" "meteo" "offre de soins" "securite"</t>
  </si>
  <si>
    <t xml:space="preserve">Permet de décrire les aspects suivants des villes : "accessibilite" "cadre de vie" "meteo" </t>
  </si>
  <si>
    <t>Villes avec bonnes offre de soin et plus de sécurité Vs Villes avec moins de sécurité et offre de soin inférieure à la moyenne</t>
  </si>
  <si>
    <t>Région</t>
  </si>
  <si>
    <t>SO</t>
  </si>
  <si>
    <t>NO</t>
  </si>
  <si>
    <t>SE</t>
  </si>
  <si>
    <t>NE</t>
  </si>
  <si>
    <t>https://www.data.gouv.fr/fr/datasets/decoupage-administratif-communal-francais-issu-d-openstreetmap/</t>
  </si>
  <si>
    <t>Latitude deg</t>
  </si>
  <si>
    <t>Longitude deg</t>
  </si>
  <si>
    <t xml:space="preserve">Permet de décrire les aspects suivants des villes : "dynamisme economique" "emploi" "taille" "culture" "immobilier" </t>
  </si>
  <si>
    <t xml:space="preserve">Villes économiquement dynamiques avec un immobilier pas cher Vs villes non dynamiques avec immobiliers chers. </t>
  </si>
  <si>
    <t>Petites villes avec immobiliers pas chers</t>
  </si>
  <si>
    <t>Les villes où il fait beau en moyenne sont en bas Vs Les autres villes</t>
  </si>
  <si>
    <t xml:space="preserve"> ou bien http://sql.sh/736-base-donnees-villes-francaises</t>
  </si>
  <si>
    <t>librairie R "corrgram" - Exécution en ligne http://www.r-fiddle.org</t>
  </si>
  <si>
    <t>Codes R pour générer le corrélogramme</t>
  </si>
  <si>
    <t>Grandes villes mais moins de sécurité et immobiliers chers</t>
  </si>
  <si>
    <t>Faible qualité de l'offre de soin</t>
  </si>
  <si>
    <t>Petites villes bien sécurisées avec immobilier pas cher</t>
  </si>
  <si>
    <t>Petites villes difficilement accessibles où l'immobilier n'est pas cher</t>
  </si>
  <si>
    <t>Petites villes accessibles avec immobilier pas cher mais pas dynamiques économiquement</t>
  </si>
  <si>
    <t xml:space="preserve">Grandes villes culturelles et dynamiques économiquement </t>
  </si>
  <si>
    <t>Petites villes non dynamiques économiquement</t>
  </si>
  <si>
    <t>ID</t>
  </si>
  <si>
    <t># exécuter ce code directement dans http://www.r-fiddle.org pour obtenir le corrélogramme des variables
# Chargement des données 
villes &lt;- read.table("http://www.mohamedelafrit.com/ear207/data/villes_ACP.csv", header=TRUE, sep=";", dec=".", row.names=1)
# summary(villes)
# chargement de la librairie corrgram 
library(corrgram)
# Réalisation du corrgram
corrgram(villes, order=NULL, lower.panel=panel.shade, upper.panel=NULL, text.panel=panel.txt, main="Correlogramme des variables")</t>
  </si>
  <si>
    <t>Département</t>
  </si>
  <si>
    <t>2B</t>
  </si>
  <si>
    <t>2A</t>
  </si>
  <si>
    <t>Etendu</t>
  </si>
  <si>
    <t>Ecart type</t>
  </si>
  <si>
    <t>Cos² 2-3</t>
  </si>
  <si>
    <t>Cos² 1-4</t>
  </si>
  <si>
    <t>CTR 2-3</t>
  </si>
  <si>
    <t>Cos² 2-5</t>
  </si>
  <si>
    <t>Cos² 3-4</t>
  </si>
  <si>
    <t>Cos² 3-5</t>
  </si>
  <si>
    <t>Cos² 4-5</t>
  </si>
  <si>
    <t>Grandes villes culturelles avec immobilier cher et dynamique économique moyen</t>
  </si>
  <si>
    <t>Grandes villes culturelles et dynamques moins accessibles avec un cadre de vie apprécié</t>
  </si>
  <si>
    <t>Grandes villes culturelles et dynamques accessibles avec un cadre de vie moins apprécié</t>
  </si>
  <si>
    <t>Grandes villes culturelles et dynamiques où il fait beau et il y a une bonne offre de soin mais l'immobilier est cher et le nivau de sécurité est faible.</t>
  </si>
  <si>
    <t>Il y a des offres d'emploi</t>
  </si>
  <si>
    <t>Le cadre de vie n'est pas bien apprécié</t>
  </si>
  <si>
    <t>Petites villes</t>
  </si>
  <si>
    <t>Villes difficilement accessibles</t>
  </si>
  <si>
    <t>Villes avec moins d'offres d'emploi</t>
  </si>
  <si>
    <t>Villes avec beaucoup d'espaces verts</t>
  </si>
  <si>
    <t>Petites villes avec beaucoup d'espaces verts mais avec une faible infrastructures adaptée aux personnes handicappées (moins accessibles)</t>
  </si>
  <si>
    <t>Offre de soins moins appréciée</t>
  </si>
  <si>
    <t>Immobilier pas cher</t>
  </si>
  <si>
    <t>Villes moins dynamiques</t>
  </si>
  <si>
    <t>Pas beaucoup d'offres d'emploi</t>
  </si>
  <si>
    <t>Villes avec faibles activitées culturelles</t>
  </si>
  <si>
    <t>Offre de soin moins appréciée</t>
  </si>
  <si>
    <t>Espaces verts limités</t>
  </si>
  <si>
    <t>Pas assez d'offres d'emplois</t>
  </si>
  <si>
    <t>Pas d'activités culturelles</t>
  </si>
  <si>
    <t>Pas de dynamismes économique</t>
  </si>
  <si>
    <t xml:space="preserve">Petites villes calmes non dynamiques aves des immobilier pas chers mais des espaces verts limités et des offres de soin moins appréciées. </t>
  </si>
  <si>
    <t xml:space="preserve">Faibles sécurités par rapport au top 50 plus grandes villes de province. </t>
  </si>
  <si>
    <t>Caractéristiques du climat</t>
  </si>
  <si>
    <t>Climat moins apprécié</t>
  </si>
  <si>
    <t>Plus d'espaces vers mais moins accessibles dans un climat océanique ou médéterranéen</t>
  </si>
  <si>
    <t>Villes accessibles mais où le climat continental est moins apprécié et avec des espaces verts limités</t>
  </si>
  <si>
    <t>Bon climat médéterranien et montagnard du sud-est avec des espaces verts appréciés</t>
  </si>
  <si>
    <t>Faible offre de soin</t>
  </si>
  <si>
    <t>Climat apprécié</t>
  </si>
  <si>
    <t>Les 4 types principaux de de climats en France sont : 
Climat océanique
Climat continental
Climat méditerranéen
Climat méditerranéen
Le climat le plus apprécié en France est le climat médéterranien et montagnard du sud-est de la métropole.</t>
  </si>
  <si>
    <t>Grandes villes culturelles avec climat médéterranéen apprécié, une bonne offre de soin et un dynamisme économique mais une sécurité plus faible et immobiliers plus chèrs.</t>
  </si>
  <si>
    <t>Immobilier plus cher</t>
  </si>
  <si>
    <t>Sécurité plus faible</t>
  </si>
  <si>
    <t>Villes dynamiques</t>
  </si>
  <si>
    <t>Beaucoup d'espaces verts</t>
  </si>
  <si>
    <r>
      <rPr>
        <b/>
        <sz val="11"/>
        <color theme="6" tint="-0.249977111117893"/>
        <rFont val="Calibri"/>
        <family val="2"/>
        <scheme val="minor"/>
      </rPr>
      <t>1-2</t>
    </r>
    <r>
      <rPr>
        <b/>
        <sz val="11"/>
        <color theme="1"/>
        <rFont val="Calibri"/>
        <family val="2"/>
        <scheme val="minor"/>
      </rPr>
      <t xml:space="preserve"> et </t>
    </r>
    <r>
      <rPr>
        <b/>
        <sz val="11"/>
        <color rgb="FFFF0000"/>
        <rFont val="Calibri"/>
        <family val="2"/>
        <scheme val="minor"/>
      </rPr>
      <t>2-4</t>
    </r>
  </si>
  <si>
    <r>
      <rPr>
        <b/>
        <sz val="11"/>
        <color theme="6" tint="-0.249977111117893"/>
        <rFont val="Calibri"/>
        <family val="2"/>
        <scheme val="minor"/>
      </rPr>
      <t>1-2</t>
    </r>
    <r>
      <rPr>
        <b/>
        <sz val="11"/>
        <color theme="1"/>
        <rFont val="Calibri"/>
        <family val="2"/>
        <scheme val="minor"/>
      </rPr>
      <t xml:space="preserve"> et </t>
    </r>
    <r>
      <rPr>
        <b/>
        <sz val="11"/>
        <color theme="3" tint="0.39997558519241921"/>
        <rFont val="Calibri"/>
        <family val="2"/>
        <scheme val="minor"/>
      </rPr>
      <t>1-3</t>
    </r>
    <r>
      <rPr>
        <b/>
        <sz val="11"/>
        <color theme="1"/>
        <rFont val="Calibri"/>
        <family val="2"/>
        <scheme val="minor"/>
      </rPr>
      <t xml:space="preserve"> et </t>
    </r>
    <r>
      <rPr>
        <b/>
        <sz val="11"/>
        <color theme="9" tint="-0.249977111117893"/>
        <rFont val="Calibri"/>
        <family val="2"/>
        <scheme val="minor"/>
      </rPr>
      <t>1-5</t>
    </r>
  </si>
  <si>
    <r>
      <rPr>
        <b/>
        <sz val="11"/>
        <color theme="3" tint="0.39997558519241921"/>
        <rFont val="Calibri"/>
        <family val="2"/>
        <scheme val="minor"/>
      </rPr>
      <t>1-3</t>
    </r>
    <r>
      <rPr>
        <b/>
        <sz val="11"/>
        <color theme="1"/>
        <rFont val="Calibri"/>
        <family val="2"/>
        <scheme val="minor"/>
      </rPr>
      <t xml:space="preserve"> et </t>
    </r>
    <r>
      <rPr>
        <b/>
        <sz val="11"/>
        <color theme="9" tint="-0.249977111117893"/>
        <rFont val="Calibri"/>
        <family val="2"/>
        <scheme val="minor"/>
      </rPr>
      <t>1-5</t>
    </r>
  </si>
  <si>
    <t xml:space="preserve">Villes plus petites, moins dynamiques où l'immobilier n'est pas cher. </t>
  </si>
  <si>
    <t>Villes avec faible niveau de sécurité, de cultures et d'offre de soin. Le climat dans ces villes n'est pas bien apprécié.</t>
  </si>
  <si>
    <t>Grandes villes culturelles et accessibles où il y a beaucoup d'offre d'emploi mais le climat et les espaces verts ne sont pas bien appréciés.</t>
  </si>
  <si>
    <t>Accessibilité</t>
  </si>
  <si>
    <t>Jeunes</t>
  </si>
  <si>
    <t>Familles avec enfants</t>
  </si>
  <si>
    <t>cadre de vie agréable</t>
  </si>
  <si>
    <t>délinquance faible</t>
  </si>
  <si>
    <t>offre de soins performante</t>
  </si>
  <si>
    <t>accessibilité ferroviaire ou routière</t>
  </si>
  <si>
    <t>offre culturelle</t>
  </si>
  <si>
    <t>Important</t>
  </si>
  <si>
    <t>Moyen</t>
  </si>
  <si>
    <t>Négligé</t>
  </si>
  <si>
    <t>Culture</t>
  </si>
  <si>
    <t>L'offre culturelle de la ville</t>
  </si>
  <si>
    <t xml:space="preserve">Les offres et perspectives d'emploi </t>
  </si>
  <si>
    <t>L'offre des soins</t>
  </si>
  <si>
    <t>Séniors</t>
  </si>
  <si>
    <t>Signification</t>
  </si>
  <si>
    <t>Bonne perspectives d'emploi</t>
  </si>
  <si>
    <t>Prix de l'immobilier attractifs</t>
  </si>
  <si>
    <t>Activités culturelles</t>
  </si>
  <si>
    <t>Cadre de vie agréable</t>
  </si>
  <si>
    <t>Offres d'emploi</t>
  </si>
  <si>
    <t>La possibilité de rejoindre facilement les autres villes</t>
  </si>
  <si>
    <t>Immobilier</t>
  </si>
  <si>
    <t>Emploi</t>
  </si>
  <si>
    <t>Taille</t>
  </si>
  <si>
    <t xml:space="preserve">La taille des villes n'est pas un critère </t>
  </si>
  <si>
    <t>Météo</t>
  </si>
  <si>
    <t>Ville</t>
  </si>
  <si>
    <t>Classement général</t>
  </si>
  <si>
    <t>météo</t>
  </si>
  <si>
    <t>Conditions climatiques agréables</t>
  </si>
  <si>
    <t>Coeff</t>
  </si>
  <si>
    <t>Critères</t>
  </si>
  <si>
    <t>Importance des critères</t>
  </si>
  <si>
    <t>Poids jeunes</t>
  </si>
  <si>
    <t>Poids familles</t>
  </si>
  <si>
    <t>Poids séniors</t>
  </si>
  <si>
    <t>Familles</t>
  </si>
  <si>
    <t>Régions</t>
  </si>
  <si>
    <t>Nbre de villes étudiée</t>
  </si>
  <si>
    <t>Top 10</t>
  </si>
  <si>
    <t>Liste des départements, des régions et des coordonnées géographiques</t>
  </si>
  <si>
    <t>Départements en France</t>
  </si>
  <si>
    <t>Nord-Est</t>
  </si>
  <si>
    <t>Nord-Ouest</t>
  </si>
  <si>
    <t>Sud-Est</t>
  </si>
  <si>
    <t>Sud-Ouest</t>
  </si>
  <si>
    <t>Les prix de l'immobilier (prix élevé ==&gt; note faible)</t>
  </si>
  <si>
    <t>Niveau de sécurité dans la ville (délinquance élevée ==&gt; note faible)</t>
  </si>
  <si>
    <t>Infrastructure et réseau de transport ferroviaire ou routière et liaison avec les autres villes</t>
  </si>
  <si>
    <t>Securité</t>
  </si>
  <si>
    <t>Offre de soins</t>
  </si>
  <si>
    <t>Méteo</t>
  </si>
  <si>
    <t>Cadre de vie</t>
  </si>
  <si>
    <t>Dynamisme economique</t>
  </si>
  <si>
    <t>Accessibilite</t>
  </si>
  <si>
    <t xml:space="preserve">B- Export Tanagra </t>
  </si>
  <si>
    <t>5.1- ACP et classification en 4 clusters</t>
  </si>
  <si>
    <t>Générale</t>
  </si>
  <si>
    <t>Légende</t>
  </si>
  <si>
    <t xml:space="preserve"> : </t>
  </si>
  <si>
    <t>1.1- Base de donnée initiale (Quantitative)</t>
  </si>
  <si>
    <t>2.1- Description des données de base</t>
  </si>
  <si>
    <t>2.2- Description des individus</t>
  </si>
  <si>
    <t>2.4- Classement des villes par critères</t>
  </si>
  <si>
    <t>2.6- Carte des villes étudiée</t>
  </si>
  <si>
    <t>3.1- Analyse des variables</t>
  </si>
  <si>
    <t>3.2- Interprétation des axes</t>
  </si>
  <si>
    <t>3.3- Analyse des individus</t>
  </si>
  <si>
    <t>3.4- Projection sur les plans factoriels</t>
  </si>
  <si>
    <t>4.1- Dendrogrammes</t>
  </si>
  <si>
    <t>4.2- Classification en 4 clusters</t>
  </si>
  <si>
    <t>4.3- Classification en 5 clusters</t>
  </si>
  <si>
    <t>4.4- Classification en 8 clusters</t>
  </si>
  <si>
    <t>5.2- ACP et classification en 5 clusters</t>
  </si>
  <si>
    <t>5.3- ACP et classification en 8 clusters</t>
  </si>
  <si>
    <t>5.4- Comparaison des classifications</t>
  </si>
  <si>
    <t>7- Cluster du sud de la France</t>
  </si>
  <si>
    <t>Seuils pour les cos²</t>
  </si>
  <si>
    <t>Seuil des contribution</t>
  </si>
  <si>
    <t>==&gt; moyenne</t>
  </si>
  <si>
    <t>==&gt; Si le CTR est plus grand que cette valeur, alors il peut s'agir d'un individu aberrant</t>
  </si>
  <si>
    <t>Ecart-type</t>
  </si>
  <si>
    <t>Ecart-type / Moyenne</t>
  </si>
  <si>
    <t xml:space="preserve">2.5- Palmarès </t>
  </si>
  <si>
    <t>Palmarès des villes où il fait bon vivre</t>
  </si>
  <si>
    <t>Ici on fait 3 classement selon 3 types de préférences : préférences des jeunes, préférence des familles et préférences des séniors (personnes agés ou retraitées)</t>
  </si>
  <si>
    <t>On traduit les préférences en accordant des poids plus ou moins grands pour traduire l'importance de ces variables pour une certaine catégorie sociale des personnes.</t>
  </si>
  <si>
    <t>Pour les jeunes, on suppose que les perspectives d'emploi, les prix de l'immobilier, l'offre culturelle et la possibilité de rejoindre facilement les autres villes sont des critères importants. Le cadre de vie, de l'offre de soins et de la sécurité sont moyennement importants et la taille de la ville et la météo ne sont pas des critères importants.</t>
  </si>
  <si>
    <t xml:space="preserve">Pour simplifier, chaque critère sera considéré comme "Important" (poids 3) ou bien "Moyen" (poids 2) ou bien "Négligé" (poids 1). </t>
  </si>
  <si>
    <t>Les calculs sont réalisés dans la feuille "Data base" et présentées dans la feuille "Descrip-Palmarès"</t>
  </si>
  <si>
    <t xml:space="preserve">Pour les famille, le cadre de vie, l'emploi, le dynamisme économique et le prix de l'immobilier sont des critères importants. La culture, la santé, l'accessibilité et la sécurité sont d'une importance moyenne et la météo et la taille de la ville ne sont pas importants pour cette catégorie de personnes. </t>
  </si>
  <si>
    <t xml:space="preserve">Pour les sénior, on suppose qu'un cadre de vie agréable, un faible niveau de délinquance, et une offre de soins performante sont des critères importants. L'accessibilité et l'offre de culture sont moyennement importants. Enfin, pour les personnes agés, on suppose que le dynamisme économique, la taille de la ville, le pris de l'immobilier et les offres d'emploi ne sont pas importants. </t>
  </si>
  <si>
    <t xml:space="preserve">On va faire des hypothèses pour expliquer la méthode de mise en place d'un palmarès des villes car on ne dispose pas d'informations sur les personnes interrogées pour réaliser cette enquête. </t>
  </si>
  <si>
    <t>Palmarès</t>
  </si>
  <si>
    <t xml:space="preserve">Ce sont les poids accordés aux variables en fonctions de la catégorie des personnes. </t>
  </si>
  <si>
    <t>Générée par le logiciel GéoConcept 6.6</t>
  </si>
  <si>
    <t>Les provinces étudiées sont mis en évidence enbleu sur la carte ci-dessous</t>
  </si>
  <si>
    <t>Logiciel SIG - GéoConcept 6.6</t>
  </si>
  <si>
    <t>2- Exploration préliminaire de la base (Statistiques descriptives)</t>
  </si>
  <si>
    <t>Variables qui contribuent le plus à définir les axes</t>
  </si>
  <si>
    <t>Total CTR 2-4</t>
  </si>
  <si>
    <t>Total CTR 1-5</t>
  </si>
  <si>
    <t>Total Cos² 1-5</t>
  </si>
  <si>
    <t>Total Cos² 2-4</t>
  </si>
  <si>
    <t>1ère CTR</t>
  </si>
  <si>
    <t>2ème CTR</t>
  </si>
  <si>
    <t>3ème CTR</t>
  </si>
  <si>
    <t>4ème CTR</t>
  </si>
  <si>
    <t>5ème CTR</t>
  </si>
  <si>
    <t>6ème CTR</t>
  </si>
  <si>
    <t>7ème CTR</t>
  </si>
  <si>
    <t>8ème CTR</t>
  </si>
  <si>
    <t>9ème CTR</t>
  </si>
  <si>
    <t>10ème CTR</t>
  </si>
  <si>
    <t>11ème CTR</t>
  </si>
  <si>
    <t>12ème CTR</t>
  </si>
  <si>
    <t>13ème CTR</t>
  </si>
  <si>
    <t>14ème CTR</t>
  </si>
  <si>
    <t>15ème CTR</t>
  </si>
  <si>
    <t>16ème CTR</t>
  </si>
  <si>
    <t>17ème CTR</t>
  </si>
  <si>
    <t>18ème CTR</t>
  </si>
  <si>
    <t>19ème CTR</t>
  </si>
  <si>
    <t>20ème CTR</t>
  </si>
  <si>
    <t>22ème CTR</t>
  </si>
  <si>
    <t>23ème CTR</t>
  </si>
  <si>
    <t>24ème CTR</t>
  </si>
  <si>
    <t>25ème CTR</t>
  </si>
  <si>
    <t>26ème CTR</t>
  </si>
  <si>
    <t>27ème CTR</t>
  </si>
  <si>
    <t>28ème CTR</t>
  </si>
  <si>
    <t>29ème CTR</t>
  </si>
  <si>
    <t>30ème CTR</t>
  </si>
  <si>
    <t>32ème CTR</t>
  </si>
  <si>
    <t>33ème CTR</t>
  </si>
  <si>
    <t>34ème CTR</t>
  </si>
  <si>
    <t>35ème CTR</t>
  </si>
  <si>
    <t>36ème CTR</t>
  </si>
  <si>
    <t>37ème CTR</t>
  </si>
  <si>
    <t>38ème CTR</t>
  </si>
  <si>
    <t>39ème CTR</t>
  </si>
  <si>
    <t>40ème CTR</t>
  </si>
  <si>
    <t>42ème CTR</t>
  </si>
  <si>
    <t>43ème CTR</t>
  </si>
  <si>
    <t>44ème CTR</t>
  </si>
  <si>
    <t>45ème CTR</t>
  </si>
  <si>
    <t>46ème CTR</t>
  </si>
  <si>
    <t>47ème CTR</t>
  </si>
  <si>
    <t>48ème CTR</t>
  </si>
  <si>
    <t>49ème CTR</t>
  </si>
  <si>
    <t>50ème CTR</t>
  </si>
  <si>
    <t>21ème CTR</t>
  </si>
  <si>
    <t>31ème CTR</t>
  </si>
  <si>
    <t>41ème CTR</t>
  </si>
  <si>
    <t>Les villes mal représentés sont celles dont le cos² sur le plan de projection est inférieure au seuil</t>
  </si>
  <si>
    <t xml:space="preserve">Valeurs propres </t>
  </si>
  <si>
    <r>
      <t xml:space="preserve">* L'inertie projetée sur un plan est la somme des valeurs propres des axes par la somme totale des valeurs propres
* La majorité des variables sont bien représentées sur le plan </t>
    </r>
    <r>
      <rPr>
        <b/>
        <sz val="11"/>
        <color theme="5"/>
        <rFont val="Calibri"/>
        <family val="2"/>
        <scheme val="minor"/>
      </rPr>
      <t>1-2</t>
    </r>
    <r>
      <rPr>
        <sz val="11"/>
        <color theme="1"/>
        <rFont val="Calibri"/>
        <family val="2"/>
        <scheme val="minor"/>
      </rPr>
      <t xml:space="preserve">
* Pour mieux visualiser les variables "Sécurité" et "Offre de soins" il est préférable de projeter sur le plan </t>
    </r>
    <r>
      <rPr>
        <b/>
        <sz val="11"/>
        <color theme="5"/>
        <rFont val="Calibri"/>
        <family val="2"/>
        <scheme val="minor"/>
      </rPr>
      <t>1-3</t>
    </r>
    <r>
      <rPr>
        <sz val="11"/>
        <color theme="1"/>
        <rFont val="Calibri"/>
        <family val="2"/>
        <scheme val="minor"/>
      </rPr>
      <t xml:space="preserve">
* Pour mieux visualiser les variables "Immobilier" et "Dynamisme économique" il est préférable de projeter sur le plan </t>
    </r>
    <r>
      <rPr>
        <b/>
        <sz val="11"/>
        <color theme="5"/>
        <rFont val="Calibri"/>
        <family val="2"/>
        <scheme val="minor"/>
      </rPr>
      <t>1-5</t>
    </r>
    <r>
      <rPr>
        <sz val="11"/>
        <color theme="1"/>
        <rFont val="Calibri"/>
        <family val="2"/>
        <scheme val="minor"/>
      </rPr>
      <t xml:space="preserve">
* Pour mieux visualiser la variable météo, il est préférable de projeter sur le plan </t>
    </r>
    <r>
      <rPr>
        <b/>
        <sz val="11"/>
        <color theme="5"/>
        <rFont val="Calibri"/>
        <family val="2"/>
        <scheme val="minor"/>
      </rPr>
      <t>2-4</t>
    </r>
    <r>
      <rPr>
        <sz val="11"/>
        <color theme="1"/>
        <rFont val="Calibri"/>
        <family val="2"/>
        <scheme val="minor"/>
      </rPr>
      <t>. Sur ce plan, les variables "Cadre de vie" et "Accessibilité" sont bien représentées aussi.</t>
    </r>
  </si>
  <si>
    <t>Mémoir d'analyse exploratoire de données
Application aux 50 agglomérations de province les plus peuplées en France</t>
  </si>
  <si>
    <t>Code couleur des feuilles</t>
  </si>
  <si>
    <t>Données</t>
  </si>
  <si>
    <t>Statistiques descriptives</t>
  </si>
  <si>
    <t>ACP</t>
  </si>
  <si>
    <t>ACP et Classification</t>
  </si>
  <si>
    <t>ACM</t>
  </si>
  <si>
    <t>Résultats brut des export Tanagra</t>
  </si>
  <si>
    <t>Il y a un lien en haut à gauche de chaque feuille pour revenir vers le sommaire</t>
  </si>
  <si>
    <t xml:space="preserve">Pour faciliter la lecture, certaine lignes ou colonnes sont cachées et peuvent devenir visible à l'aide des bouton (+) sur les marges </t>
  </si>
  <si>
    <t>Les macros utilisées dans le cadre de ce travail sont disponibles dans un document séparé et sont diponible à l'adresse suivante : www.mohamed.elafrit.com/ear207</t>
  </si>
  <si>
    <t>Quelques notes pour une prise en main rapide pour naviguer efficacement dans ce document.</t>
  </si>
  <si>
    <t>==&gt; Un outils de projection sur les différents axes factoriel est mis en place dans plusieurs feuille pour pouvoir analyser rapidement les individus et variables sur les différents axes.</t>
  </si>
  <si>
    <t>6.1- Transformation de la base de donnée (Quantitatives --&gt; Qualitatives)</t>
  </si>
  <si>
    <t>6.1.1- Variables qualitatives à 2 modalités</t>
  </si>
  <si>
    <t>6.1.2- Variables qualitatives à 3 modalités</t>
  </si>
  <si>
    <t>6.2- Dendrogrammes</t>
  </si>
  <si>
    <t>6.3- ACM et classification avec variables à 2 modalités</t>
  </si>
  <si>
    <t>6.4- ACM et classification avec variables à 3 modalités</t>
  </si>
  <si>
    <t xml:space="preserve">* Dans la deuxième classificaltion, le cluster 4 de la première classification a été découpé selon l'axe 3 (les positives en haut, les négatives en bas).
* La représentation du cluster 4 de la 1ère classification est est au barycentre des représentation des clusters 4 et 5 de la 2ème classification. </t>
  </si>
  <si>
    <t>Activer le contenu et autoriser les modifications à l'ouverture du document</t>
  </si>
  <si>
    <t>Paris</t>
  </si>
</sst>
</file>

<file path=xl/styles.xml><?xml version="1.0" encoding="utf-8"?>
<styleSheet xmlns="http://schemas.openxmlformats.org/spreadsheetml/2006/main">
  <numFmts count="3">
    <numFmt numFmtId="164" formatCode="0.000"/>
    <numFmt numFmtId="165" formatCode="mmm\-yyyy"/>
    <numFmt numFmtId="166" formatCode="0.0000"/>
  </numFmts>
  <fonts count="67">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sz val="9"/>
      <color rgb="FF000000"/>
      <name val="Trebuchet MS"/>
      <family val="2"/>
    </font>
    <font>
      <sz val="7.5"/>
      <color rgb="FF000000"/>
      <name val="Trebuchet MS"/>
      <family val="2"/>
    </font>
    <font>
      <b/>
      <sz val="11"/>
      <color rgb="FF000000"/>
      <name val="Trebuchet MS"/>
      <family val="2"/>
    </font>
    <font>
      <b/>
      <sz val="7.5"/>
      <color rgb="FF000000"/>
      <name val="Trebuchet MS"/>
      <family val="2"/>
    </font>
    <font>
      <b/>
      <sz val="13.5"/>
      <color rgb="FF000000"/>
      <name val="Trebuchet MS"/>
      <family val="2"/>
    </font>
    <font>
      <b/>
      <sz val="9"/>
      <color rgb="FF000000"/>
      <name val="Trebuchet MS"/>
      <family val="2"/>
    </font>
    <font>
      <b/>
      <sz val="10"/>
      <color rgb="FF000000"/>
      <name val="Trebuchet MS"/>
      <family val="2"/>
    </font>
    <font>
      <i/>
      <sz val="9"/>
      <color rgb="FF000000"/>
      <name val="Trebuchet MS"/>
      <family val="2"/>
    </font>
    <font>
      <sz val="10"/>
      <name val="Arial"/>
      <family val="2"/>
    </font>
    <font>
      <sz val="11"/>
      <name val="Calibri"/>
      <family val="2"/>
      <scheme val="minor"/>
    </font>
    <font>
      <sz val="11"/>
      <color rgb="FF00B050"/>
      <name val="Calibri"/>
      <family val="2"/>
      <scheme val="minor"/>
    </font>
    <font>
      <sz val="11"/>
      <color theme="3" tint="0.39997558519241921"/>
      <name val="Calibri"/>
      <family val="2"/>
      <scheme val="minor"/>
    </font>
    <font>
      <b/>
      <sz val="11"/>
      <color theme="6" tint="-0.499984740745262"/>
      <name val="Calibri"/>
      <family val="2"/>
      <scheme val="minor"/>
    </font>
    <font>
      <b/>
      <sz val="11"/>
      <color theme="5" tint="-0.249977111117893"/>
      <name val="Calibri"/>
      <family val="2"/>
      <scheme val="minor"/>
    </font>
    <font>
      <sz val="11"/>
      <color theme="6" tint="-0.249977111117893"/>
      <name val="Calibri"/>
      <family val="2"/>
      <scheme val="minor"/>
    </font>
    <font>
      <u/>
      <sz val="11"/>
      <color theme="10"/>
      <name val="Calibri"/>
      <family val="2"/>
      <scheme val="minor"/>
    </font>
    <font>
      <sz val="9"/>
      <name val="Arial"/>
      <family val="2"/>
    </font>
    <font>
      <sz val="10"/>
      <color theme="1"/>
      <name val="Calibri"/>
      <family val="2"/>
      <scheme val="minor"/>
    </font>
    <font>
      <b/>
      <sz val="14"/>
      <color theme="1"/>
      <name val="Calibri"/>
      <family val="2"/>
      <scheme val="minor"/>
    </font>
    <font>
      <b/>
      <sz val="16"/>
      <color theme="1"/>
      <name val="Calibri"/>
      <family val="2"/>
      <scheme val="minor"/>
    </font>
    <font>
      <b/>
      <sz val="10"/>
      <color indexed="12"/>
      <name val="Arial"/>
      <family val="2"/>
    </font>
    <font>
      <b/>
      <sz val="10"/>
      <name val="Arial"/>
      <family val="2"/>
    </font>
    <font>
      <sz val="11"/>
      <color theme="4"/>
      <name val="Calibri"/>
      <family val="2"/>
      <scheme val="minor"/>
    </font>
    <font>
      <sz val="14"/>
      <color theme="1"/>
      <name val="Calibri"/>
      <family val="2"/>
      <scheme val="minor"/>
    </font>
    <font>
      <b/>
      <sz val="11"/>
      <name val="Arial"/>
      <family val="2"/>
    </font>
    <font>
      <b/>
      <sz val="9"/>
      <name val="Trebuchet MS"/>
      <family val="2"/>
    </font>
    <font>
      <b/>
      <sz val="9"/>
      <color rgb="FF00B050"/>
      <name val="Trebuchet MS"/>
      <family val="2"/>
    </font>
    <font>
      <b/>
      <sz val="9"/>
      <color theme="3" tint="0.39997558519241921"/>
      <name val="Trebuchet MS"/>
      <family val="2"/>
    </font>
    <font>
      <b/>
      <sz val="9"/>
      <color theme="5" tint="-0.249977111117893"/>
      <name val="Trebuchet MS"/>
      <family val="2"/>
    </font>
    <font>
      <b/>
      <sz val="11"/>
      <color theme="5"/>
      <name val="Calibri"/>
      <family val="2"/>
      <scheme val="minor"/>
    </font>
    <font>
      <b/>
      <sz val="14"/>
      <color rgb="FF000000"/>
      <name val="Trebuchet MS"/>
      <family val="2"/>
    </font>
    <font>
      <b/>
      <sz val="16"/>
      <color theme="9" tint="-0.249977111117893"/>
      <name val="Calibri"/>
      <family val="2"/>
      <scheme val="minor"/>
    </font>
    <font>
      <b/>
      <u/>
      <sz val="11"/>
      <color theme="9" tint="-0.499984740745262"/>
      <name val="Calibri"/>
      <family val="2"/>
      <scheme val="minor"/>
    </font>
    <font>
      <b/>
      <sz val="12"/>
      <color theme="3" tint="0.39997558519241921"/>
      <name val="Calibri"/>
      <family val="2"/>
      <scheme val="minor"/>
    </font>
    <font>
      <b/>
      <sz val="11"/>
      <color theme="6"/>
      <name val="Calibri"/>
      <family val="2"/>
      <scheme val="minor"/>
    </font>
    <font>
      <b/>
      <sz val="12"/>
      <color theme="6"/>
      <name val="Calibri"/>
      <family val="2"/>
      <scheme val="minor"/>
    </font>
    <font>
      <b/>
      <sz val="12"/>
      <color theme="5"/>
      <name val="Calibri"/>
      <family val="2"/>
      <scheme val="minor"/>
    </font>
    <font>
      <b/>
      <sz val="11"/>
      <color theme="4"/>
      <name val="Calibri"/>
      <family val="2"/>
      <scheme val="minor"/>
    </font>
    <font>
      <b/>
      <sz val="9"/>
      <color theme="5"/>
      <name val="Trebuchet MS"/>
      <family val="2"/>
    </font>
    <font>
      <sz val="9"/>
      <color theme="5"/>
      <name val="Trebuchet MS"/>
      <family val="2"/>
    </font>
    <font>
      <b/>
      <sz val="10"/>
      <color rgb="FFFF0000"/>
      <name val="Arial"/>
      <family val="2"/>
    </font>
    <font>
      <b/>
      <sz val="12"/>
      <color rgb="FF000000"/>
      <name val="Trebuchet MS"/>
      <family val="2"/>
    </font>
    <font>
      <sz val="9"/>
      <color rgb="FF008080"/>
      <name val="Trebuchet MS"/>
      <family val="2"/>
    </font>
    <font>
      <sz val="11"/>
      <color rgb="FF000000"/>
      <name val="Calibri"/>
      <family val="2"/>
      <scheme val="minor"/>
    </font>
    <font>
      <b/>
      <sz val="11"/>
      <color rgb="FF000000"/>
      <name val="Calibri"/>
      <family val="2"/>
      <scheme val="minor"/>
    </font>
    <font>
      <b/>
      <sz val="11"/>
      <color rgb="FFFF0000"/>
      <name val="Calibri"/>
      <family val="2"/>
      <scheme val="minor"/>
    </font>
    <font>
      <b/>
      <sz val="11"/>
      <name val="Calibri"/>
      <family val="2"/>
      <scheme val="minor"/>
    </font>
    <font>
      <b/>
      <sz val="12"/>
      <color rgb="FFFF0000"/>
      <name val="Calibri"/>
      <family val="2"/>
      <scheme val="minor"/>
    </font>
    <font>
      <sz val="11"/>
      <color theme="6" tint="-0.499984740745262"/>
      <name val="Calibri"/>
      <family val="2"/>
      <scheme val="minor"/>
    </font>
    <font>
      <b/>
      <sz val="18"/>
      <color theme="1"/>
      <name val="Calibri"/>
      <family val="2"/>
      <scheme val="minor"/>
    </font>
    <font>
      <b/>
      <sz val="10"/>
      <name val="Calibri"/>
      <family val="2"/>
      <scheme val="minor"/>
    </font>
    <font>
      <sz val="9"/>
      <color rgb="FF000000"/>
      <name val="Calibri"/>
      <family val="2"/>
      <scheme val="minor"/>
    </font>
    <font>
      <b/>
      <sz val="11"/>
      <color theme="6" tint="-0.249977111117893"/>
      <name val="Calibri"/>
      <family val="2"/>
      <scheme val="minor"/>
    </font>
    <font>
      <b/>
      <sz val="11"/>
      <color theme="3" tint="0.39997558519241921"/>
      <name val="Calibri"/>
      <family val="2"/>
      <scheme val="minor"/>
    </font>
    <font>
      <b/>
      <sz val="11"/>
      <color theme="9" tint="-0.249977111117893"/>
      <name val="Calibri"/>
      <family val="2"/>
      <scheme val="minor"/>
    </font>
    <font>
      <b/>
      <sz val="12"/>
      <name val="Calibri"/>
      <family val="2"/>
      <scheme val="minor"/>
    </font>
    <font>
      <b/>
      <sz val="26"/>
      <color theme="1"/>
      <name val="Calibri"/>
      <family val="2"/>
      <scheme val="minor"/>
    </font>
    <font>
      <b/>
      <sz val="8"/>
      <color theme="1"/>
      <name val="Calibri"/>
      <family val="2"/>
      <scheme val="minor"/>
    </font>
    <font>
      <b/>
      <sz val="20"/>
      <color theme="1"/>
      <name val="Calibri"/>
      <family val="2"/>
      <scheme val="minor"/>
    </font>
    <font>
      <b/>
      <sz val="8"/>
      <color rgb="FF000000"/>
      <name val="Trebuchet MS"/>
      <family val="2"/>
    </font>
    <font>
      <sz val="11"/>
      <color theme="0"/>
      <name val="Calibri"/>
      <family val="2"/>
      <scheme val="minor"/>
    </font>
    <font>
      <b/>
      <sz val="12"/>
      <color theme="0"/>
      <name val="Calibri"/>
      <family val="2"/>
      <scheme val="minor"/>
    </font>
  </fonts>
  <fills count="41">
    <fill>
      <patternFill patternType="none"/>
    </fill>
    <fill>
      <patternFill patternType="gray125"/>
    </fill>
    <fill>
      <patternFill patternType="solid">
        <fgColor theme="0" tint="-0.14999847407452621"/>
        <bgColor indexed="64"/>
      </patternFill>
    </fill>
    <fill>
      <patternFill patternType="solid">
        <fgColor rgb="FF00CC99"/>
        <bgColor indexed="64"/>
      </patternFill>
    </fill>
    <fill>
      <patternFill patternType="solid">
        <fgColor rgb="FF0099CC"/>
        <bgColor indexed="64"/>
      </patternFill>
    </fill>
    <fill>
      <patternFill patternType="solid">
        <fgColor rgb="FFE0E0E0"/>
        <bgColor indexed="64"/>
      </patternFill>
    </fill>
    <fill>
      <patternFill patternType="solid">
        <fgColor rgb="FFEFEFEF"/>
        <bgColor indexed="64"/>
      </patternFill>
    </fill>
    <fill>
      <patternFill patternType="solid">
        <fgColor rgb="FFFF9191"/>
        <bgColor indexed="64"/>
      </patternFill>
    </fill>
    <fill>
      <patternFill patternType="solid">
        <fgColor rgb="FF9FDFD1"/>
        <bgColor indexed="64"/>
      </patternFill>
    </fill>
    <fill>
      <patternFill patternType="solid">
        <fgColor rgb="FFFF5040"/>
        <bgColor indexed="64"/>
      </patternFill>
    </fill>
    <fill>
      <patternFill patternType="solid">
        <fgColor rgb="FFEEAAAA"/>
        <bgColor indexed="64"/>
      </patternFill>
    </fill>
    <fill>
      <patternFill patternType="solid">
        <fgColor rgb="FFFCC998"/>
        <bgColor indexed="64"/>
      </patternFill>
    </fill>
    <fill>
      <patternFill patternType="solid">
        <fgColor rgb="FFF8FAB7"/>
        <bgColor indexed="64"/>
      </patternFill>
    </fill>
    <fill>
      <patternFill patternType="solid">
        <fgColor rgb="FFFBFD75"/>
        <bgColor indexed="64"/>
      </patternFill>
    </fill>
    <fill>
      <patternFill patternType="solid">
        <fgColor rgb="FFACCAF0"/>
        <bgColor indexed="64"/>
      </patternFill>
    </fill>
    <fill>
      <patternFill patternType="solid">
        <fgColor rgb="FF60CAB3"/>
        <bgColor indexed="64"/>
      </patternFill>
    </fill>
    <fill>
      <patternFill patternType="solid">
        <fgColor rgb="FFF7E1B2"/>
        <bgColor indexed="64"/>
      </patternFill>
    </fill>
    <fill>
      <patternFill patternType="solid">
        <fgColor rgb="FF789ADA"/>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rgb="FF00B05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D0CBAC"/>
        <bgColor indexed="64"/>
      </patternFill>
    </fill>
    <fill>
      <patternFill patternType="solid">
        <fgColor rgb="FFE1E6E6"/>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5"/>
        <bgColor indexed="64"/>
      </patternFill>
    </fill>
    <fill>
      <patternFill patternType="solid">
        <fgColor theme="8" tint="0.59999389629810485"/>
        <bgColor indexed="64"/>
      </patternFill>
    </fill>
    <fill>
      <patternFill patternType="solid">
        <fgColor theme="3" tint="-0.249977111117893"/>
        <bgColor indexed="64"/>
      </patternFill>
    </fill>
    <fill>
      <patternFill patternType="solid">
        <fgColor theme="6"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1"/>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s>
  <cellStyleXfs count="4">
    <xf numFmtId="0" fontId="0" fillId="0" borderId="0"/>
    <xf numFmtId="9" fontId="1" fillId="0" borderId="0" applyFont="0" applyFill="0" applyBorder="0" applyAlignment="0" applyProtection="0"/>
    <xf numFmtId="0" fontId="13" fillId="0" borderId="0"/>
    <xf numFmtId="0" fontId="20" fillId="0" borderId="0" applyNumberFormat="0" applyFill="0" applyBorder="0" applyAlignment="0" applyProtection="0"/>
  </cellStyleXfs>
  <cellXfs count="959">
    <xf numFmtId="0" fontId="0" fillId="0" borderId="0" xfId="0"/>
    <xf numFmtId="0" fontId="0" fillId="0" borderId="1" xfId="0" applyBorder="1" applyAlignment="1">
      <alignment horizontal="center"/>
    </xf>
    <xf numFmtId="0" fontId="0" fillId="0" borderId="0" xfId="0" applyAlignment="1">
      <alignment horizontal="center"/>
    </xf>
    <xf numFmtId="164" fontId="0" fillId="0" borderId="5" xfId="0" applyNumberFormat="1" applyBorder="1" applyAlignment="1">
      <alignment horizontal="center"/>
    </xf>
    <xf numFmtId="164" fontId="0" fillId="0" borderId="0" xfId="0" applyNumberFormat="1" applyBorder="1" applyAlignment="1">
      <alignment horizontal="center"/>
    </xf>
    <xf numFmtId="164" fontId="0" fillId="0" borderId="6" xfId="0" applyNumberFormat="1" applyBorder="1" applyAlignment="1">
      <alignment horizontal="center"/>
    </xf>
    <xf numFmtId="164" fontId="0" fillId="0" borderId="7" xfId="0" applyNumberFormat="1" applyBorder="1" applyAlignment="1">
      <alignment horizontal="center"/>
    </xf>
    <xf numFmtId="164" fontId="0" fillId="0" borderId="8" xfId="0" applyNumberFormat="1" applyBorder="1" applyAlignment="1">
      <alignment horizontal="center"/>
    </xf>
    <xf numFmtId="164" fontId="0" fillId="0" borderId="9" xfId="0" applyNumberFormat="1" applyBorder="1" applyAlignment="1">
      <alignment horizontal="center"/>
    </xf>
    <xf numFmtId="0" fontId="7" fillId="4" borderId="0" xfId="0" applyFont="1" applyFill="1" applyAlignment="1">
      <alignment horizontal="center" vertical="center" wrapText="1"/>
    </xf>
    <xf numFmtId="0" fontId="8" fillId="0" borderId="0" xfId="0" applyFont="1" applyAlignment="1">
      <alignment vertical="center"/>
    </xf>
    <xf numFmtId="0" fontId="6" fillId="0" borderId="0" xfId="0" applyFont="1"/>
    <xf numFmtId="0" fontId="9" fillId="0" borderId="0" xfId="0" applyFont="1" applyAlignment="1">
      <alignment vertical="center"/>
    </xf>
    <xf numFmtId="0" fontId="10" fillId="5" borderId="0" xfId="0" applyFont="1" applyFill="1" applyAlignment="1">
      <alignment vertical="center" wrapText="1"/>
    </xf>
    <xf numFmtId="0" fontId="10" fillId="5" borderId="0" xfId="0" applyFont="1" applyFill="1" applyAlignment="1">
      <alignment horizontal="right" vertical="center" wrapText="1"/>
    </xf>
    <xf numFmtId="0" fontId="10" fillId="5" borderId="0" xfId="0" applyFont="1" applyFill="1" applyAlignment="1">
      <alignment horizontal="center" vertical="center" wrapText="1"/>
    </xf>
    <xf numFmtId="0" fontId="10" fillId="6" borderId="0" xfId="0" applyFont="1" applyFill="1" applyAlignment="1">
      <alignment horizontal="center" vertical="center" wrapText="1"/>
    </xf>
    <xf numFmtId="0" fontId="5" fillId="6" borderId="0" xfId="0" applyFont="1" applyFill="1" applyAlignment="1">
      <alignment horizontal="right" vertical="center" wrapText="1"/>
    </xf>
    <xf numFmtId="10" fontId="5" fillId="6" borderId="0" xfId="0" applyNumberFormat="1" applyFont="1" applyFill="1" applyAlignment="1">
      <alignment horizontal="right" vertical="center" wrapText="1"/>
    </xf>
    <xf numFmtId="0" fontId="0" fillId="7" borderId="0" xfId="0" applyFill="1" applyAlignment="1">
      <alignment vertical="center" wrapText="1"/>
    </xf>
    <xf numFmtId="0" fontId="5" fillId="6" borderId="0" xfId="0" applyFont="1" applyFill="1" applyAlignment="1">
      <alignment horizontal="center" vertical="center" wrapText="1"/>
    </xf>
    <xf numFmtId="0" fontId="5" fillId="5" borderId="0" xfId="0" applyFont="1" applyFill="1" applyAlignment="1">
      <alignment horizontal="right" vertical="center" wrapText="1"/>
    </xf>
    <xf numFmtId="0" fontId="5" fillId="5" borderId="0" xfId="0" applyFont="1" applyFill="1" applyAlignment="1">
      <alignment horizontal="center" vertical="center" wrapText="1"/>
    </xf>
    <xf numFmtId="0" fontId="5" fillId="8" borderId="0" xfId="0" applyFont="1" applyFill="1" applyAlignment="1">
      <alignment vertical="center" wrapText="1"/>
    </xf>
    <xf numFmtId="0" fontId="5" fillId="8" borderId="0" xfId="0" applyFont="1" applyFill="1" applyAlignment="1">
      <alignment horizontal="center" vertical="center" wrapText="1"/>
    </xf>
    <xf numFmtId="0" fontId="10" fillId="5" borderId="0" xfId="0" applyFont="1" applyFill="1" applyAlignment="1">
      <alignment horizontal="center" vertical="center" wrapText="1"/>
    </xf>
    <xf numFmtId="0" fontId="11" fillId="0" borderId="0" xfId="0" applyFont="1" applyAlignment="1">
      <alignment vertical="center"/>
    </xf>
    <xf numFmtId="0" fontId="5" fillId="9" borderId="0" xfId="0" applyFont="1" applyFill="1" applyAlignment="1">
      <alignment horizontal="center" vertical="center" wrapText="1"/>
    </xf>
    <xf numFmtId="0" fontId="5" fillId="10" borderId="0" xfId="0" applyFont="1" applyFill="1" applyAlignment="1">
      <alignment horizontal="center" vertical="center" wrapText="1"/>
    </xf>
    <xf numFmtId="0" fontId="12" fillId="6" borderId="0" xfId="0" applyFont="1" applyFill="1" applyAlignment="1">
      <alignment horizontal="right" vertical="center" wrapText="1"/>
    </xf>
    <xf numFmtId="0" fontId="5" fillId="11" borderId="0" xfId="0" applyFont="1" applyFill="1" applyAlignment="1">
      <alignment horizontal="right" vertical="center" wrapText="1"/>
    </xf>
    <xf numFmtId="0" fontId="5" fillId="12" borderId="0" xfId="0" applyFont="1" applyFill="1" applyAlignment="1">
      <alignment horizontal="right" vertical="center" wrapText="1"/>
    </xf>
    <xf numFmtId="0" fontId="5" fillId="13" borderId="0" xfId="0" applyFont="1" applyFill="1" applyAlignment="1">
      <alignment horizontal="right" vertical="center" wrapText="1"/>
    </xf>
    <xf numFmtId="0" fontId="5" fillId="14" borderId="0" xfId="0" applyFont="1" applyFill="1" applyAlignment="1">
      <alignment horizontal="right" vertical="center" wrapText="1"/>
    </xf>
    <xf numFmtId="0" fontId="12" fillId="14" borderId="0" xfId="0" applyFont="1" applyFill="1" applyAlignment="1">
      <alignment horizontal="right" vertical="center" wrapText="1"/>
    </xf>
    <xf numFmtId="0" fontId="10" fillId="15" borderId="0" xfId="0" applyFont="1" applyFill="1" applyAlignment="1">
      <alignment horizontal="right" vertical="center" wrapText="1"/>
    </xf>
    <xf numFmtId="0" fontId="5" fillId="8" borderId="0" xfId="0" applyFont="1" applyFill="1" applyAlignment="1">
      <alignment horizontal="right" vertical="center" wrapText="1"/>
    </xf>
    <xf numFmtId="0" fontId="5" fillId="11" borderId="0" xfId="0" applyFont="1" applyFill="1" applyAlignment="1">
      <alignment horizontal="center" vertical="center" wrapText="1"/>
    </xf>
    <xf numFmtId="0" fontId="5" fillId="12" borderId="0" xfId="0" applyFont="1" applyFill="1" applyAlignment="1">
      <alignment horizontal="center" vertical="center" wrapText="1"/>
    </xf>
    <xf numFmtId="0" fontId="5" fillId="16" borderId="0" xfId="0" applyFont="1" applyFill="1" applyAlignment="1">
      <alignment horizontal="center" vertical="center" wrapText="1"/>
    </xf>
    <xf numFmtId="0" fontId="5" fillId="5" borderId="0" xfId="0" applyFont="1" applyFill="1" applyAlignment="1">
      <alignment vertical="center" wrapText="1"/>
    </xf>
    <xf numFmtId="0" fontId="0" fillId="0" borderId="0" xfId="0" applyBorder="1" applyAlignment="1">
      <alignment horizontal="center"/>
    </xf>
    <xf numFmtId="0" fontId="13" fillId="0" borderId="0" xfId="2" applyAlignment="1">
      <alignment horizontal="left"/>
    </xf>
    <xf numFmtId="0" fontId="13" fillId="0" borderId="0" xfId="2"/>
    <xf numFmtId="0" fontId="13" fillId="0" borderId="0" xfId="2" applyFont="1" applyAlignment="1">
      <alignment horizontal="center"/>
    </xf>
    <xf numFmtId="0" fontId="13" fillId="0" borderId="0" xfId="2" applyAlignment="1">
      <alignment horizontal="center"/>
    </xf>
    <xf numFmtId="0" fontId="4" fillId="2" borderId="0" xfId="0" applyFont="1" applyFill="1" applyBorder="1" applyAlignment="1">
      <alignment horizontal="center" vertical="center"/>
    </xf>
    <xf numFmtId="0" fontId="0" fillId="0" borderId="0" xfId="0"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2" fillId="0" borderId="3" xfId="0" applyFont="1" applyBorder="1"/>
    <xf numFmtId="0" fontId="0" fillId="0" borderId="5" xfId="0" applyBorder="1"/>
    <xf numFmtId="0" fontId="0" fillId="0" borderId="0" xfId="0" applyBorder="1"/>
    <xf numFmtId="0" fontId="2" fillId="0" borderId="6" xfId="0" applyFont="1" applyBorder="1"/>
    <xf numFmtId="0" fontId="2" fillId="0" borderId="5" xfId="0" applyFont="1" applyBorder="1"/>
    <xf numFmtId="0" fontId="2" fillId="0" borderId="0" xfId="0" applyFont="1" applyBorder="1"/>
    <xf numFmtId="0" fontId="2" fillId="0" borderId="8" xfId="0" applyFont="1" applyBorder="1"/>
    <xf numFmtId="10" fontId="0" fillId="0" borderId="5" xfId="1" applyNumberFormat="1" applyFont="1" applyBorder="1" applyAlignment="1">
      <alignment horizontal="center" vertical="center"/>
    </xf>
    <xf numFmtId="10" fontId="0" fillId="0" borderId="0" xfId="1" applyNumberFormat="1" applyFont="1" applyBorder="1" applyAlignment="1">
      <alignment horizontal="center" vertical="center"/>
    </xf>
    <xf numFmtId="10" fontId="0" fillId="0" borderId="6" xfId="1" applyNumberFormat="1" applyFont="1" applyBorder="1" applyAlignment="1">
      <alignment horizontal="center" vertical="center"/>
    </xf>
    <xf numFmtId="10" fontId="0" fillId="0" borderId="7" xfId="1" applyNumberFormat="1" applyFont="1" applyBorder="1" applyAlignment="1">
      <alignment horizontal="center" vertical="center"/>
    </xf>
    <xf numFmtId="10" fontId="0" fillId="0" borderId="8" xfId="1" applyNumberFormat="1" applyFont="1" applyBorder="1" applyAlignment="1">
      <alignment horizontal="center" vertical="center"/>
    </xf>
    <xf numFmtId="10" fontId="0" fillId="0" borderId="9" xfId="1" applyNumberFormat="1" applyFont="1" applyBorder="1" applyAlignment="1">
      <alignment horizontal="center" vertical="center"/>
    </xf>
    <xf numFmtId="0" fontId="6" fillId="0" borderId="0" xfId="0" applyFont="1" applyAlignment="1">
      <alignment vertical="center"/>
    </xf>
    <xf numFmtId="10" fontId="5" fillId="14" borderId="0" xfId="0" applyNumberFormat="1" applyFont="1" applyFill="1" applyAlignment="1">
      <alignment horizontal="right" vertical="center" wrapText="1"/>
    </xf>
    <xf numFmtId="0" fontId="5" fillId="14" borderId="0" xfId="0" applyFont="1" applyFill="1" applyAlignment="1">
      <alignment vertical="center" wrapText="1"/>
    </xf>
    <xf numFmtId="0" fontId="5" fillId="14" borderId="0" xfId="0" applyFont="1" applyFill="1" applyAlignment="1">
      <alignment horizontal="right" vertical="center" wrapText="1"/>
    </xf>
    <xf numFmtId="2" fontId="0" fillId="0" borderId="0" xfId="0" applyNumberFormat="1" applyAlignment="1">
      <alignment horizontal="center" vertical="center"/>
    </xf>
    <xf numFmtId="0" fontId="0" fillId="0" borderId="0" xfId="0" applyAlignment="1">
      <alignment horizontal="left"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5" fillId="6" borderId="0" xfId="0" applyFont="1" applyFill="1" applyAlignment="1">
      <alignment vertical="center" wrapText="1"/>
    </xf>
    <xf numFmtId="0" fontId="10" fillId="17" borderId="0" xfId="0" applyFont="1" applyFill="1" applyAlignment="1">
      <alignment horizontal="center" vertical="center" wrapText="1"/>
    </xf>
    <xf numFmtId="0" fontId="7" fillId="3" borderId="0" xfId="0" applyFont="1" applyFill="1" applyAlignment="1">
      <alignment horizontal="left" vertical="center"/>
    </xf>
    <xf numFmtId="0" fontId="10" fillId="6" borderId="0" xfId="0" applyFont="1" applyFill="1" applyAlignment="1">
      <alignment horizontal="left" vertical="center" wrapText="1"/>
    </xf>
    <xf numFmtId="9" fontId="0" fillId="0" borderId="0" xfId="1" applyFont="1" applyAlignment="1">
      <alignment horizontal="center"/>
    </xf>
    <xf numFmtId="0" fontId="10" fillId="14" borderId="0" xfId="0" applyFont="1" applyFill="1" applyAlignment="1">
      <alignment horizontal="left" vertical="center" wrapText="1"/>
    </xf>
    <xf numFmtId="0" fontId="5" fillId="5" borderId="2"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14" fillId="0" borderId="0" xfId="0" applyFont="1" applyBorder="1"/>
    <xf numFmtId="0" fontId="14" fillId="0" borderId="2" xfId="0" applyFont="1" applyBorder="1"/>
    <xf numFmtId="0" fontId="14" fillId="0" borderId="3" xfId="0" applyFont="1" applyBorder="1"/>
    <xf numFmtId="0" fontId="14" fillId="0" borderId="4" xfId="0" applyFont="1" applyBorder="1"/>
    <xf numFmtId="0" fontId="14" fillId="0" borderId="5" xfId="0" applyFont="1" applyBorder="1"/>
    <xf numFmtId="0" fontId="14" fillId="0" borderId="6" xfId="0" applyFont="1" applyBorder="1"/>
    <xf numFmtId="0" fontId="14" fillId="0" borderId="8" xfId="0" applyFont="1" applyBorder="1"/>
    <xf numFmtId="0" fontId="14" fillId="0" borderId="9" xfId="0" applyFont="1" applyBorder="1"/>
    <xf numFmtId="0" fontId="5" fillId="5" borderId="0" xfId="0" applyFont="1" applyFill="1" applyBorder="1" applyAlignment="1">
      <alignment horizontal="center" vertical="center" wrapText="1"/>
    </xf>
    <xf numFmtId="10" fontId="2" fillId="0" borderId="0" xfId="1" applyNumberFormat="1" applyFont="1" applyBorder="1" applyAlignment="1">
      <alignment horizontal="center" vertical="center"/>
    </xf>
    <xf numFmtId="10" fontId="15" fillId="0" borderId="0" xfId="1" applyNumberFormat="1" applyFont="1" applyBorder="1" applyAlignment="1">
      <alignment horizontal="center" vertical="center"/>
    </xf>
    <xf numFmtId="10" fontId="15" fillId="0" borderId="5" xfId="1" applyNumberFormat="1" applyFont="1" applyBorder="1" applyAlignment="1">
      <alignment horizontal="center" vertical="center"/>
    </xf>
    <xf numFmtId="10" fontId="2" fillId="0" borderId="5" xfId="1" applyNumberFormat="1" applyFont="1" applyBorder="1" applyAlignment="1">
      <alignment horizontal="center" vertical="center"/>
    </xf>
    <xf numFmtId="10" fontId="15" fillId="0" borderId="6" xfId="1" applyNumberFormat="1" applyFont="1" applyBorder="1" applyAlignment="1">
      <alignment horizontal="center" vertical="center"/>
    </xf>
    <xf numFmtId="10" fontId="2" fillId="0" borderId="8" xfId="1" applyNumberFormat="1" applyFont="1" applyBorder="1" applyAlignment="1">
      <alignment horizontal="center" vertical="center"/>
    </xf>
    <xf numFmtId="10" fontId="15" fillId="0" borderId="8" xfId="1" applyNumberFormat="1" applyFont="1" applyBorder="1" applyAlignment="1">
      <alignment horizontal="center" vertical="center"/>
    </xf>
    <xf numFmtId="49" fontId="0" fillId="0" borderId="0" xfId="0" applyNumberFormat="1" applyAlignment="1">
      <alignment horizontal="center"/>
    </xf>
    <xf numFmtId="10" fontId="16" fillId="0" borderId="0" xfId="1" applyNumberFormat="1" applyFont="1" applyBorder="1" applyAlignment="1">
      <alignment horizontal="center" vertical="center"/>
    </xf>
    <xf numFmtId="10" fontId="16" fillId="0" borderId="6" xfId="1" applyNumberFormat="1" applyFont="1" applyBorder="1" applyAlignment="1">
      <alignment horizontal="center" vertical="center"/>
    </xf>
    <xf numFmtId="10" fontId="16" fillId="0" borderId="8" xfId="1" applyNumberFormat="1" applyFont="1" applyBorder="1" applyAlignment="1">
      <alignment horizontal="center" vertical="center"/>
    </xf>
    <xf numFmtId="0" fontId="16" fillId="0" borderId="0" xfId="0" applyFont="1"/>
    <xf numFmtId="0" fontId="2" fillId="0" borderId="0" xfId="0" applyFont="1"/>
    <xf numFmtId="0" fontId="15" fillId="0" borderId="0" xfId="0" applyFont="1"/>
    <xf numFmtId="0" fontId="4" fillId="2" borderId="2" xfId="0" applyFont="1" applyFill="1" applyBorder="1" applyAlignment="1">
      <alignment horizontal="center" vertical="center" wrapText="1"/>
    </xf>
    <xf numFmtId="0" fontId="0" fillId="0" borderId="0" xfId="0" applyAlignment="1">
      <alignment horizontal="right"/>
    </xf>
    <xf numFmtId="0" fontId="4" fillId="2" borderId="3" xfId="0" applyFont="1" applyFill="1" applyBorder="1" applyAlignment="1">
      <alignment horizontal="center" vertical="center" wrapText="1"/>
    </xf>
    <xf numFmtId="164" fontId="14" fillId="0" borderId="0" xfId="0" applyNumberFormat="1" applyFont="1" applyBorder="1" applyAlignment="1">
      <alignment horizontal="center"/>
    </xf>
    <xf numFmtId="0" fontId="4" fillId="2" borderId="4" xfId="0" applyFont="1" applyFill="1" applyBorder="1" applyAlignment="1">
      <alignment horizontal="center" vertical="center" wrapText="1"/>
    </xf>
    <xf numFmtId="0" fontId="4" fillId="2" borderId="11" xfId="0" applyFont="1" applyFill="1" applyBorder="1" applyAlignment="1">
      <alignment horizontal="center"/>
    </xf>
    <xf numFmtId="0" fontId="17" fillId="19" borderId="3" xfId="0" applyFont="1" applyFill="1" applyBorder="1" applyAlignment="1">
      <alignment horizontal="center" vertical="center" wrapText="1"/>
    </xf>
    <xf numFmtId="0" fontId="4" fillId="2" borderId="14" xfId="0" applyFont="1" applyFill="1" applyBorder="1" applyAlignment="1">
      <alignment horizontal="center" vertical="center"/>
    </xf>
    <xf numFmtId="0" fontId="0" fillId="0" borderId="15" xfId="0" applyBorder="1" applyAlignment="1">
      <alignment horizontal="left"/>
    </xf>
    <xf numFmtId="0" fontId="0" fillId="0" borderId="16" xfId="0" applyBorder="1" applyAlignment="1">
      <alignment horizontal="left"/>
    </xf>
    <xf numFmtId="0" fontId="18" fillId="18" borderId="2" xfId="0" applyFont="1" applyFill="1" applyBorder="1" applyAlignment="1">
      <alignment horizontal="center" vertical="center" wrapText="1"/>
    </xf>
    <xf numFmtId="164" fontId="19" fillId="0" borderId="0" xfId="0" applyNumberFormat="1" applyFont="1" applyBorder="1" applyAlignment="1">
      <alignment horizontal="center"/>
    </xf>
    <xf numFmtId="164" fontId="14" fillId="0" borderId="6" xfId="0" applyNumberFormat="1" applyFont="1" applyBorder="1" applyAlignment="1">
      <alignment horizontal="center"/>
    </xf>
    <xf numFmtId="164" fontId="14" fillId="0" borderId="5" xfId="0" applyNumberFormat="1" applyFont="1" applyBorder="1" applyAlignment="1">
      <alignment horizontal="center"/>
    </xf>
    <xf numFmtId="164" fontId="19" fillId="0" borderId="6" xfId="0" applyNumberFormat="1" applyFont="1" applyBorder="1" applyAlignment="1">
      <alignment horizontal="center"/>
    </xf>
    <xf numFmtId="0" fontId="0" fillId="0" borderId="1" xfId="0" applyBorder="1" applyAlignment="1">
      <alignment horizontal="left"/>
    </xf>
    <xf numFmtId="0" fontId="0" fillId="0" borderId="5" xfId="0" applyBorder="1" applyAlignment="1">
      <alignment horizontal="center"/>
    </xf>
    <xf numFmtId="164" fontId="5" fillId="11" borderId="3" xfId="0" applyNumberFormat="1" applyFont="1" applyFill="1" applyBorder="1" applyAlignment="1">
      <alignment horizontal="center" vertical="center" wrapText="1"/>
    </xf>
    <xf numFmtId="164" fontId="5" fillId="6" borderId="3" xfId="0" applyNumberFormat="1" applyFont="1" applyFill="1" applyBorder="1" applyAlignment="1">
      <alignment horizontal="center" vertical="center" wrapText="1"/>
    </xf>
    <xf numFmtId="164" fontId="5" fillId="6" borderId="4" xfId="0" applyNumberFormat="1" applyFont="1" applyFill="1" applyBorder="1" applyAlignment="1">
      <alignment horizontal="center" vertical="center" wrapText="1"/>
    </xf>
    <xf numFmtId="164" fontId="5" fillId="6" borderId="0" xfId="0" applyNumberFormat="1" applyFont="1" applyFill="1" applyBorder="1" applyAlignment="1">
      <alignment horizontal="center" vertical="center" wrapText="1"/>
    </xf>
    <xf numFmtId="164" fontId="5" fillId="6" borderId="6" xfId="0" applyNumberFormat="1" applyFont="1" applyFill="1" applyBorder="1" applyAlignment="1">
      <alignment horizontal="center" vertical="center" wrapText="1"/>
    </xf>
    <xf numFmtId="164" fontId="5" fillId="13" borderId="0" xfId="0" applyNumberFormat="1" applyFont="1" applyFill="1" applyBorder="1" applyAlignment="1">
      <alignment horizontal="center" vertical="center" wrapText="1"/>
    </xf>
    <xf numFmtId="164" fontId="5" fillId="12" borderId="0" xfId="0" applyNumberFormat="1" applyFont="1" applyFill="1" applyBorder="1" applyAlignment="1">
      <alignment horizontal="center" vertical="center" wrapText="1"/>
    </xf>
    <xf numFmtId="164" fontId="5" fillId="6" borderId="8" xfId="0" applyNumberFormat="1" applyFont="1" applyFill="1" applyBorder="1" applyAlignment="1">
      <alignment horizontal="center" vertical="center" wrapText="1"/>
    </xf>
    <xf numFmtId="164" fontId="5" fillId="13" borderId="8" xfId="0" applyNumberFormat="1" applyFont="1" applyFill="1" applyBorder="1" applyAlignment="1">
      <alignment horizontal="center" vertical="center" wrapText="1"/>
    </xf>
    <xf numFmtId="164" fontId="5" fillId="6" borderId="9" xfId="0" applyNumberFormat="1" applyFont="1" applyFill="1" applyBorder="1" applyAlignment="1">
      <alignment horizontal="center" vertical="center" wrapText="1"/>
    </xf>
    <xf numFmtId="164" fontId="0" fillId="0" borderId="2" xfId="0" applyNumberFormat="1" applyBorder="1" applyAlignment="1">
      <alignment horizontal="center"/>
    </xf>
    <xf numFmtId="164" fontId="0" fillId="0" borderId="3" xfId="0" applyNumberFormat="1" applyBorder="1" applyAlignment="1">
      <alignment horizontal="center"/>
    </xf>
    <xf numFmtId="164" fontId="0" fillId="0" borderId="4" xfId="0" applyNumberFormat="1" applyBorder="1" applyAlignment="1">
      <alignment horizontal="center"/>
    </xf>
    <xf numFmtId="0" fontId="10" fillId="6" borderId="0" xfId="0" applyFont="1" applyFill="1" applyBorder="1" applyAlignment="1">
      <alignment horizontal="left" vertical="center" wrapText="1"/>
    </xf>
    <xf numFmtId="0" fontId="4" fillId="2" borderId="13" xfId="0" applyFont="1" applyFill="1" applyBorder="1" applyAlignment="1">
      <alignment horizontal="center" vertical="center"/>
    </xf>
    <xf numFmtId="164" fontId="0" fillId="0" borderId="5" xfId="0" applyNumberFormat="1" applyBorder="1" applyAlignment="1">
      <alignment horizontal="center" vertical="center"/>
    </xf>
    <xf numFmtId="164" fontId="0" fillId="0" borderId="0" xfId="0" applyNumberFormat="1" applyBorder="1" applyAlignment="1">
      <alignment horizontal="center" vertical="center"/>
    </xf>
    <xf numFmtId="164" fontId="0" fillId="0" borderId="6" xfId="0" applyNumberFormat="1" applyBorder="1" applyAlignment="1">
      <alignment horizontal="center" vertical="center"/>
    </xf>
    <xf numFmtId="164" fontId="0" fillId="0" borderId="7" xfId="0" applyNumberFormat="1" applyBorder="1" applyAlignment="1">
      <alignment horizontal="center" vertical="center"/>
    </xf>
    <xf numFmtId="164" fontId="0" fillId="0" borderId="8" xfId="0" applyNumberFormat="1" applyBorder="1" applyAlignment="1">
      <alignment horizontal="center" vertical="center"/>
    </xf>
    <xf numFmtId="164" fontId="0" fillId="0" borderId="9" xfId="0" applyNumberFormat="1" applyBorder="1" applyAlignment="1">
      <alignment horizontal="center" vertical="center"/>
    </xf>
    <xf numFmtId="0" fontId="0" fillId="0" borderId="0" xfId="0"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3" fillId="2" borderId="13" xfId="0" applyFont="1" applyFill="1" applyBorder="1" applyAlignment="1">
      <alignment horizontal="center" vertical="center"/>
    </xf>
    <xf numFmtId="0" fontId="0" fillId="0" borderId="15" xfId="0" applyNumberFormat="1" applyBorder="1" applyAlignment="1">
      <alignment horizontal="center" vertical="center"/>
    </xf>
    <xf numFmtId="0" fontId="0" fillId="0" borderId="16" xfId="0" applyNumberFormat="1" applyBorder="1" applyAlignment="1">
      <alignment horizontal="center" vertical="center"/>
    </xf>
    <xf numFmtId="0" fontId="0" fillId="0" borderId="15" xfId="0" applyBorder="1" applyAlignment="1">
      <alignment horizontal="left" vertical="center"/>
    </xf>
    <xf numFmtId="0" fontId="0" fillId="0" borderId="16" xfId="0" applyBorder="1" applyAlignment="1">
      <alignment horizontal="left" vertical="center"/>
    </xf>
    <xf numFmtId="164" fontId="19" fillId="0" borderId="9" xfId="0" applyNumberFormat="1" applyFont="1" applyBorder="1" applyAlignment="1">
      <alignment horizontal="center"/>
    </xf>
    <xf numFmtId="0" fontId="20" fillId="0" borderId="0" xfId="3"/>
    <xf numFmtId="0" fontId="16" fillId="0" borderId="5" xfId="0" applyFont="1" applyBorder="1"/>
    <xf numFmtId="0" fontId="16" fillId="0" borderId="7" xfId="0" applyFont="1" applyBorder="1"/>
    <xf numFmtId="0" fontId="13" fillId="0" borderId="0" xfId="0" applyFont="1" applyBorder="1" applyAlignment="1">
      <alignment textRotation="90"/>
    </xf>
    <xf numFmtId="0" fontId="13" fillId="0" borderId="0" xfId="0" applyFont="1" applyBorder="1" applyAlignment="1"/>
    <xf numFmtId="0" fontId="20" fillId="0" borderId="0" xfId="3" applyAlignment="1">
      <alignment horizontal="left"/>
    </xf>
    <xf numFmtId="0" fontId="0" fillId="0" borderId="0" xfId="0" applyAlignment="1">
      <alignment horizontal="left"/>
    </xf>
    <xf numFmtId="0" fontId="3" fillId="2" borderId="1" xfId="0" applyFont="1" applyFill="1" applyBorder="1" applyAlignment="1">
      <alignment horizontal="center" vertical="center" wrapText="1"/>
    </xf>
    <xf numFmtId="0" fontId="0" fillId="0" borderId="18" xfId="0" applyBorder="1"/>
    <xf numFmtId="0" fontId="0" fillId="0" borderId="22" xfId="0" applyBorder="1"/>
    <xf numFmtId="0" fontId="0" fillId="0" borderId="23" xfId="0" applyBorder="1"/>
    <xf numFmtId="0" fontId="0" fillId="0" borderId="17" xfId="0" applyBorder="1"/>
    <xf numFmtId="0" fontId="0" fillId="0" borderId="24" xfId="0" applyBorder="1"/>
    <xf numFmtId="0" fontId="20" fillId="0" borderId="0" xfId="3" applyBorder="1"/>
    <xf numFmtId="0" fontId="0" fillId="20" borderId="19" xfId="0" applyFill="1" applyBorder="1"/>
    <xf numFmtId="0" fontId="0" fillId="20" borderId="20" xfId="0" applyFill="1" applyBorder="1"/>
    <xf numFmtId="0" fontId="0" fillId="20" borderId="18" xfId="0" applyFill="1" applyBorder="1"/>
    <xf numFmtId="0" fontId="0" fillId="20" borderId="0" xfId="0" applyFill="1" applyBorder="1"/>
    <xf numFmtId="0" fontId="0" fillId="20" borderId="22" xfId="0" applyFill="1" applyBorder="1"/>
    <xf numFmtId="0" fontId="0" fillId="20" borderId="17" xfId="0" applyFill="1" applyBorder="1"/>
    <xf numFmtId="0" fontId="0" fillId="20" borderId="24" xfId="0" applyFill="1" applyBorder="1"/>
    <xf numFmtId="0" fontId="0" fillId="0" borderId="18" xfId="0" applyBorder="1" applyAlignment="1">
      <alignment horizontal="center"/>
    </xf>
    <xf numFmtId="0" fontId="0" fillId="0" borderId="22" xfId="0" applyBorder="1" applyAlignment="1">
      <alignment horizontal="center"/>
    </xf>
    <xf numFmtId="0" fontId="22" fillId="20" borderId="0" xfId="0" applyFont="1" applyFill="1" applyBorder="1"/>
    <xf numFmtId="0" fontId="22" fillId="20" borderId="17" xfId="0" applyFont="1" applyFill="1" applyBorder="1"/>
    <xf numFmtId="0" fontId="22" fillId="20" borderId="17" xfId="0" applyFont="1" applyFill="1" applyBorder="1" applyAlignment="1">
      <alignment horizontal="right"/>
    </xf>
    <xf numFmtId="0" fontId="22" fillId="20" borderId="0" xfId="0" applyFont="1" applyFill="1" applyBorder="1" applyAlignment="1">
      <alignment horizontal="left"/>
    </xf>
    <xf numFmtId="0" fontId="22" fillId="20" borderId="17" xfId="0" applyFont="1" applyFill="1" applyBorder="1" applyAlignment="1">
      <alignment horizontal="left"/>
    </xf>
    <xf numFmtId="0" fontId="26" fillId="0" borderId="0" xfId="0" applyNumberFormat="1" applyFont="1" applyFill="1" applyBorder="1" applyAlignment="1">
      <alignment horizontal="right"/>
    </xf>
    <xf numFmtId="0" fontId="0" fillId="0" borderId="19" xfId="0" applyBorder="1" applyAlignment="1">
      <alignment horizontal="center"/>
    </xf>
    <xf numFmtId="0" fontId="0" fillId="0" borderId="23" xfId="0" applyBorder="1" applyAlignment="1">
      <alignment horizontal="center"/>
    </xf>
    <xf numFmtId="2" fontId="0" fillId="0" borderId="18" xfId="0" applyNumberFormat="1" applyBorder="1" applyAlignment="1">
      <alignment horizontal="center"/>
    </xf>
    <xf numFmtId="0" fontId="25" fillId="0" borderId="19" xfId="0" applyNumberFormat="1" applyFont="1" applyFill="1" applyBorder="1" applyAlignment="1">
      <alignment horizontal="right"/>
    </xf>
    <xf numFmtId="0" fontId="25" fillId="0" borderId="18" xfId="0" applyNumberFormat="1" applyFont="1" applyFill="1" applyBorder="1" applyAlignment="1">
      <alignment horizontal="right"/>
    </xf>
    <xf numFmtId="0" fontId="25" fillId="0" borderId="23" xfId="0" applyNumberFormat="1" applyFont="1" applyFill="1" applyBorder="1" applyAlignment="1">
      <alignment horizontal="right"/>
    </xf>
    <xf numFmtId="0" fontId="3" fillId="2" borderId="28" xfId="0" applyFont="1" applyFill="1" applyBorder="1" applyAlignment="1">
      <alignment horizontal="center" vertical="center" wrapText="1"/>
    </xf>
    <xf numFmtId="2" fontId="0" fillId="0" borderId="0" xfId="0" applyNumberFormat="1"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17" xfId="0" applyBorder="1" applyAlignment="1">
      <alignment horizontal="center"/>
    </xf>
    <xf numFmtId="0" fontId="0" fillId="0" borderId="24" xfId="0" applyBorder="1" applyAlignment="1">
      <alignment horizontal="center"/>
    </xf>
    <xf numFmtId="2" fontId="0" fillId="0" borderId="22" xfId="0" applyNumberFormat="1" applyBorder="1" applyAlignment="1">
      <alignment horizontal="center"/>
    </xf>
    <xf numFmtId="0" fontId="22" fillId="20" borderId="0" xfId="0" applyFont="1" applyFill="1" applyBorder="1" applyAlignment="1">
      <alignment horizontal="right"/>
    </xf>
    <xf numFmtId="0" fontId="5" fillId="5" borderId="5" xfId="0" applyFont="1" applyFill="1" applyBorder="1" applyAlignment="1">
      <alignment vertical="center" wrapText="1"/>
    </xf>
    <xf numFmtId="0" fontId="5" fillId="5" borderId="0" xfId="0" applyFont="1" applyFill="1" applyBorder="1" applyAlignment="1">
      <alignment vertical="center" wrapText="1"/>
    </xf>
    <xf numFmtId="0" fontId="5" fillId="5" borderId="6" xfId="0" applyFont="1" applyFill="1" applyBorder="1" applyAlignment="1">
      <alignment vertical="center" wrapText="1"/>
    </xf>
    <xf numFmtId="0" fontId="5" fillId="14" borderId="5" xfId="0" applyFont="1" applyFill="1" applyBorder="1" applyAlignment="1">
      <alignment vertical="center" wrapText="1"/>
    </xf>
    <xf numFmtId="0" fontId="5" fillId="14" borderId="0" xfId="0" applyFont="1" applyFill="1" applyBorder="1" applyAlignment="1">
      <alignment horizontal="right" vertical="center" wrapText="1"/>
    </xf>
    <xf numFmtId="0" fontId="5" fillId="14" borderId="6" xfId="0" applyFont="1" applyFill="1" applyBorder="1" applyAlignment="1">
      <alignment horizontal="right" vertical="center" wrapText="1"/>
    </xf>
    <xf numFmtId="0" fontId="3" fillId="2" borderId="13" xfId="0" applyFont="1" applyFill="1" applyBorder="1" applyAlignment="1">
      <alignment horizontal="center" vertical="center" wrapText="1"/>
    </xf>
    <xf numFmtId="0" fontId="3" fillId="2" borderId="11" xfId="0" applyFont="1" applyFill="1" applyBorder="1" applyAlignment="1">
      <alignment horizontal="center" vertical="center" wrapText="1"/>
    </xf>
    <xf numFmtId="2" fontId="3" fillId="0" borderId="26" xfId="0" applyNumberFormat="1" applyFont="1" applyBorder="1" applyAlignment="1">
      <alignment horizontal="center" vertical="center"/>
    </xf>
    <xf numFmtId="0" fontId="0" fillId="0" borderId="14" xfId="0" applyNumberFormat="1" applyBorder="1" applyAlignment="1">
      <alignment horizontal="center" vertical="center"/>
    </xf>
    <xf numFmtId="0" fontId="0" fillId="0" borderId="16" xfId="0" applyBorder="1"/>
    <xf numFmtId="2" fontId="3" fillId="0" borderId="31" xfId="0" applyNumberFormat="1" applyFont="1" applyBorder="1" applyAlignment="1">
      <alignment horizontal="center" vertical="center"/>
    </xf>
    <xf numFmtId="2" fontId="0" fillId="0" borderId="0" xfId="0" applyNumberFormat="1" applyBorder="1" applyAlignment="1">
      <alignment horizontal="center" vertical="center"/>
    </xf>
    <xf numFmtId="2" fontId="3" fillId="0" borderId="34" xfId="0" applyNumberFormat="1" applyFont="1" applyBorder="1" applyAlignment="1">
      <alignment horizontal="center"/>
    </xf>
    <xf numFmtId="0" fontId="3" fillId="0" borderId="30" xfId="0" applyFont="1" applyBorder="1" applyAlignment="1">
      <alignment horizontal="center" vertical="center"/>
    </xf>
    <xf numFmtId="0" fontId="3" fillId="0" borderId="32" xfId="0" applyFont="1" applyBorder="1" applyAlignment="1">
      <alignment horizontal="center" vertical="center"/>
    </xf>
    <xf numFmtId="0" fontId="3" fillId="0" borderId="33" xfId="0" applyFont="1" applyFill="1" applyBorder="1" applyAlignment="1">
      <alignment horizontal="center" vertical="center"/>
    </xf>
    <xf numFmtId="0" fontId="26" fillId="2" borderId="1" xfId="0" applyFont="1" applyFill="1" applyBorder="1" applyAlignment="1">
      <alignment horizontal="center" vertical="center"/>
    </xf>
    <xf numFmtId="0" fontId="26" fillId="2" borderId="1" xfId="0" applyFont="1" applyFill="1" applyBorder="1" applyAlignment="1">
      <alignment vertical="center" wrapText="1"/>
    </xf>
    <xf numFmtId="0" fontId="26" fillId="2" borderId="1" xfId="0" applyFont="1" applyFill="1" applyBorder="1" applyAlignment="1">
      <alignment horizontal="center" vertical="center" wrapText="1"/>
    </xf>
    <xf numFmtId="0" fontId="5" fillId="21" borderId="1" xfId="0" applyFont="1" applyFill="1" applyBorder="1" applyAlignment="1">
      <alignment horizontal="left" vertical="center" wrapText="1"/>
    </xf>
    <xf numFmtId="0" fontId="0" fillId="0" borderId="1" xfId="0" applyBorder="1"/>
    <xf numFmtId="0" fontId="28"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0" fillId="0" borderId="39" xfId="0" applyBorder="1" applyAlignment="1">
      <alignment horizontal="center"/>
    </xf>
    <xf numFmtId="0" fontId="0" fillId="0" borderId="29" xfId="0" applyBorder="1" applyAlignment="1">
      <alignment horizontal="center"/>
    </xf>
    <xf numFmtId="0" fontId="0" fillId="0" borderId="41" xfId="0" applyBorder="1" applyAlignment="1">
      <alignment horizontal="center"/>
    </xf>
    <xf numFmtId="0" fontId="0" fillId="0" borderId="14" xfId="0" applyBorder="1" applyAlignment="1">
      <alignment horizontal="left" vertical="center"/>
    </xf>
    <xf numFmtId="2" fontId="0" fillId="0" borderId="3" xfId="0" applyNumberFormat="1" applyBorder="1" applyAlignment="1">
      <alignment horizontal="center" vertical="center"/>
    </xf>
    <xf numFmtId="164" fontId="0" fillId="0" borderId="2" xfId="0" applyNumberFormat="1" applyBorder="1" applyAlignment="1">
      <alignment horizontal="center" vertical="center"/>
    </xf>
    <xf numFmtId="164" fontId="0" fillId="0" borderId="3" xfId="0" applyNumberFormat="1" applyBorder="1" applyAlignment="1">
      <alignment horizontal="center" vertical="center"/>
    </xf>
    <xf numFmtId="164" fontId="0" fillId="0" borderId="4" xfId="0" applyNumberFormat="1" applyBorder="1" applyAlignment="1">
      <alignment horizontal="center" vertical="center"/>
    </xf>
    <xf numFmtId="0" fontId="0" fillId="0" borderId="7" xfId="0" applyBorder="1" applyAlignment="1">
      <alignment horizontal="center" vertical="center"/>
    </xf>
    <xf numFmtId="2" fontId="0" fillId="0" borderId="8" xfId="0" applyNumberFormat="1" applyBorder="1" applyAlignment="1">
      <alignment horizontal="center" vertical="center"/>
    </xf>
    <xf numFmtId="0" fontId="29" fillId="22" borderId="1" xfId="0" applyFont="1" applyFill="1" applyBorder="1" applyAlignment="1">
      <alignment horizontal="center" vertical="center" wrapText="1"/>
    </xf>
    <xf numFmtId="0" fontId="29" fillId="22" borderId="28" xfId="0" applyFont="1" applyFill="1" applyBorder="1" applyAlignment="1">
      <alignment horizontal="center" vertical="center"/>
    </xf>
    <xf numFmtId="0" fontId="29" fillId="22" borderId="28" xfId="0"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left" vertical="center"/>
    </xf>
    <xf numFmtId="9" fontId="0" fillId="0" borderId="0" xfId="1" applyFont="1" applyFill="1" applyBorder="1" applyAlignment="1">
      <alignment horizontal="center" vertical="center"/>
    </xf>
    <xf numFmtId="10" fontId="0" fillId="0" borderId="3" xfId="1" applyNumberFormat="1" applyFont="1" applyFill="1" applyBorder="1" applyAlignment="1">
      <alignment horizontal="center" vertical="center"/>
    </xf>
    <xf numFmtId="10" fontId="0" fillId="0" borderId="4" xfId="1" applyNumberFormat="1" applyFont="1" applyFill="1" applyBorder="1" applyAlignment="1">
      <alignment horizontal="center" vertical="center"/>
    </xf>
    <xf numFmtId="10" fontId="0" fillId="0" borderId="0" xfId="1" applyNumberFormat="1" applyFont="1" applyFill="1" applyBorder="1" applyAlignment="1">
      <alignment horizontal="center" vertical="center"/>
    </xf>
    <xf numFmtId="10" fontId="0" fillId="0" borderId="6" xfId="1" applyNumberFormat="1" applyFont="1" applyFill="1" applyBorder="1" applyAlignment="1">
      <alignment horizontal="center" vertical="center"/>
    </xf>
    <xf numFmtId="10" fontId="0" fillId="0" borderId="8" xfId="1" applyNumberFormat="1" applyFont="1" applyFill="1" applyBorder="1" applyAlignment="1">
      <alignment horizontal="center" vertical="center"/>
    </xf>
    <xf numFmtId="10" fontId="0" fillId="0" borderId="9" xfId="1" applyNumberFormat="1" applyFont="1" applyFill="1" applyBorder="1" applyAlignment="1">
      <alignment horizontal="center" vertical="center"/>
    </xf>
    <xf numFmtId="0" fontId="0" fillId="0" borderId="0" xfId="0" quotePrefix="1"/>
    <xf numFmtId="9" fontId="0" fillId="21" borderId="3" xfId="1" applyNumberFormat="1" applyFont="1" applyFill="1" applyBorder="1" applyAlignment="1">
      <alignment horizontal="center" vertical="center"/>
    </xf>
    <xf numFmtId="9" fontId="0" fillId="21" borderId="0" xfId="1" applyNumberFormat="1" applyFont="1" applyFill="1" applyBorder="1" applyAlignment="1">
      <alignment horizontal="center" vertical="center"/>
    </xf>
    <xf numFmtId="9" fontId="0" fillId="21" borderId="8" xfId="1" applyNumberFormat="1" applyFont="1" applyFill="1" applyBorder="1" applyAlignment="1">
      <alignment horizontal="center" vertical="center"/>
    </xf>
    <xf numFmtId="0" fontId="10" fillId="6" borderId="5" xfId="0" applyFont="1" applyFill="1" applyBorder="1" applyAlignment="1">
      <alignment horizontal="left" vertical="center" wrapText="1"/>
    </xf>
    <xf numFmtId="0" fontId="10" fillId="6" borderId="7" xfId="0" applyFont="1" applyFill="1" applyBorder="1" applyAlignment="1">
      <alignment horizontal="left" vertical="center" wrapText="1"/>
    </xf>
    <xf numFmtId="0" fontId="10" fillId="6" borderId="5" xfId="0" quotePrefix="1" applyFont="1" applyFill="1" applyBorder="1" applyAlignment="1">
      <alignment horizontal="center" vertical="center" wrapText="1"/>
    </xf>
    <xf numFmtId="164" fontId="5" fillId="11" borderId="0" xfId="0" applyNumberFormat="1" applyFont="1" applyFill="1" applyBorder="1" applyAlignment="1">
      <alignment horizontal="center" vertical="center" wrapText="1"/>
    </xf>
    <xf numFmtId="0" fontId="10" fillId="6" borderId="0" xfId="0" quotePrefix="1" applyFont="1" applyFill="1" applyBorder="1" applyAlignment="1">
      <alignment horizontal="center" vertical="center" wrapText="1"/>
    </xf>
    <xf numFmtId="0" fontId="10" fillId="6" borderId="6" xfId="0" quotePrefix="1" applyFont="1" applyFill="1" applyBorder="1" applyAlignment="1">
      <alignment horizontal="center" vertical="center" wrapText="1"/>
    </xf>
    <xf numFmtId="0" fontId="10" fillId="6" borderId="8" xfId="0" quotePrefix="1" applyFont="1" applyFill="1" applyBorder="1" applyAlignment="1">
      <alignment horizontal="center" vertical="center" wrapText="1"/>
    </xf>
    <xf numFmtId="16" fontId="10" fillId="6" borderId="0" xfId="0" quotePrefix="1" applyNumberFormat="1" applyFont="1" applyFill="1" applyBorder="1" applyAlignment="1">
      <alignment horizontal="center" vertical="center" wrapText="1"/>
    </xf>
    <xf numFmtId="0" fontId="10" fillId="6" borderId="3" xfId="0" quotePrefix="1" applyFont="1" applyFill="1" applyBorder="1" applyAlignment="1">
      <alignment horizontal="center" vertical="center" wrapText="1"/>
    </xf>
    <xf numFmtId="0" fontId="31" fillId="6" borderId="5" xfId="0" quotePrefix="1" applyFont="1" applyFill="1" applyBorder="1" applyAlignment="1">
      <alignment horizontal="center" vertical="center" wrapText="1"/>
    </xf>
    <xf numFmtId="0" fontId="32" fillId="6" borderId="5" xfId="0" quotePrefix="1" applyFont="1" applyFill="1" applyBorder="1" applyAlignment="1">
      <alignment horizontal="center" vertical="center" wrapText="1"/>
    </xf>
    <xf numFmtId="0" fontId="33" fillId="6" borderId="5" xfId="0" quotePrefix="1" applyFont="1" applyFill="1" applyBorder="1" applyAlignment="1">
      <alignment horizontal="center" vertical="center" wrapText="1"/>
    </xf>
    <xf numFmtId="0" fontId="31" fillId="6" borderId="6" xfId="0" quotePrefix="1" applyFont="1" applyFill="1" applyBorder="1" applyAlignment="1">
      <alignment horizontal="center" vertical="center" wrapText="1"/>
    </xf>
    <xf numFmtId="0" fontId="30" fillId="6" borderId="5" xfId="0" applyFont="1" applyFill="1" applyBorder="1" applyAlignment="1">
      <alignment horizontal="left" vertical="center" wrapText="1"/>
    </xf>
    <xf numFmtId="0" fontId="23" fillId="0" borderId="0" xfId="0" applyFont="1" applyAlignment="1">
      <alignment horizontal="right"/>
    </xf>
    <xf numFmtId="0" fontId="5" fillId="14" borderId="5" xfId="0" applyFont="1" applyFill="1" applyBorder="1" applyAlignment="1">
      <alignment vertical="center" wrapText="1"/>
    </xf>
    <xf numFmtId="0" fontId="5" fillId="14" borderId="0" xfId="0" applyFont="1" applyFill="1" applyBorder="1" applyAlignment="1">
      <alignment horizontal="right" vertical="center" wrapText="1"/>
    </xf>
    <xf numFmtId="0" fontId="5" fillId="14" borderId="6" xfId="0" applyFont="1" applyFill="1" applyBorder="1" applyAlignment="1">
      <alignment horizontal="right" vertical="center" wrapText="1"/>
    </xf>
    <xf numFmtId="2" fontId="0" fillId="0" borderId="0" xfId="0" applyNumberFormat="1"/>
    <xf numFmtId="2" fontId="0" fillId="0" borderId="0" xfId="0" applyNumberFormat="1" applyAlignment="1">
      <alignment horizontal="center"/>
    </xf>
    <xf numFmtId="0" fontId="0" fillId="0" borderId="14" xfId="0" applyBorder="1"/>
    <xf numFmtId="0" fontId="0" fillId="0" borderId="15" xfId="0" applyBorder="1"/>
    <xf numFmtId="0" fontId="0" fillId="0" borderId="14" xfId="0" applyNumberFormat="1" applyBorder="1" applyAlignment="1">
      <alignment horizontal="center"/>
    </xf>
    <xf numFmtId="0" fontId="0" fillId="0" borderId="15" xfId="0" applyNumberFormat="1" applyBorder="1" applyAlignment="1">
      <alignment horizontal="center"/>
    </xf>
    <xf numFmtId="0" fontId="3" fillId="0" borderId="33" xfId="0" applyFont="1" applyBorder="1" applyAlignment="1">
      <alignment horizontal="center" vertical="center"/>
    </xf>
    <xf numFmtId="0" fontId="35" fillId="0" borderId="0" xfId="0" applyFont="1" applyAlignment="1">
      <alignment vertical="center"/>
    </xf>
    <xf numFmtId="0" fontId="0" fillId="0" borderId="25" xfId="0" applyBorder="1" applyAlignment="1">
      <alignment horizontal="center"/>
    </xf>
    <xf numFmtId="0" fontId="0" fillId="0" borderId="28" xfId="0" applyBorder="1" applyAlignment="1">
      <alignment horizontal="center"/>
    </xf>
    <xf numFmtId="0" fontId="0" fillId="0" borderId="1" xfId="0" applyFill="1" applyBorder="1" applyAlignment="1">
      <alignment horizontal="center"/>
    </xf>
    <xf numFmtId="0" fontId="0" fillId="0" borderId="42" xfId="0" applyBorder="1" applyAlignment="1">
      <alignment horizontal="center" vertical="center"/>
    </xf>
    <xf numFmtId="0" fontId="0" fillId="0" borderId="41" xfId="0" applyFill="1"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26" fillId="2" borderId="45" xfId="0" applyFont="1" applyFill="1" applyBorder="1" applyAlignment="1">
      <alignment horizontal="center" vertical="center"/>
    </xf>
    <xf numFmtId="0" fontId="26" fillId="2" borderId="46" xfId="0" applyFont="1" applyFill="1" applyBorder="1" applyAlignment="1">
      <alignment horizontal="center" vertical="center"/>
    </xf>
    <xf numFmtId="0" fontId="0" fillId="0" borderId="37" xfId="0" applyBorder="1" applyAlignment="1">
      <alignment horizontal="center" vertical="center"/>
    </xf>
    <xf numFmtId="0" fontId="0" fillId="0" borderId="47"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0" fillId="0" borderId="38" xfId="0" applyBorder="1" applyAlignment="1">
      <alignment horizontal="center" vertical="center"/>
    </xf>
    <xf numFmtId="0" fontId="4" fillId="0" borderId="0" xfId="0" applyFont="1"/>
    <xf numFmtId="0" fontId="3" fillId="2" borderId="14" xfId="0" applyFont="1" applyFill="1" applyBorder="1" applyAlignment="1">
      <alignment horizontal="center" vertical="center" wrapText="1"/>
    </xf>
    <xf numFmtId="0" fontId="3" fillId="0" borderId="26" xfId="0" applyFont="1" applyFill="1" applyBorder="1" applyAlignment="1">
      <alignment horizontal="center" vertical="center"/>
    </xf>
    <xf numFmtId="2" fontId="3" fillId="0" borderId="26" xfId="0" applyNumberFormat="1" applyFont="1" applyBorder="1" applyAlignment="1">
      <alignment horizontal="center"/>
    </xf>
    <xf numFmtId="2" fontId="3" fillId="0" borderId="27" xfId="0" applyNumberFormat="1" applyFont="1" applyBorder="1" applyAlignment="1">
      <alignment horizontal="center"/>
    </xf>
    <xf numFmtId="0" fontId="3" fillId="0" borderId="25" xfId="0" applyFont="1" applyBorder="1" applyAlignment="1">
      <alignment horizontal="center" vertical="center"/>
    </xf>
    <xf numFmtId="2" fontId="3" fillId="0" borderId="27" xfId="0" applyNumberFormat="1" applyFont="1" applyBorder="1" applyAlignment="1">
      <alignment horizontal="center" vertical="center"/>
    </xf>
    <xf numFmtId="0" fontId="37" fillId="0" borderId="0" xfId="3" applyFont="1" applyBorder="1" applyAlignment="1">
      <alignment horizontal="left"/>
    </xf>
    <xf numFmtId="0" fontId="3" fillId="2" borderId="10" xfId="0" applyFont="1" applyFill="1" applyBorder="1" applyAlignment="1">
      <alignment horizontal="center"/>
    </xf>
    <xf numFmtId="0" fontId="3" fillId="2" borderId="10" xfId="0" applyFont="1" applyFill="1" applyBorder="1" applyAlignment="1">
      <alignment horizontal="center"/>
    </xf>
    <xf numFmtId="0" fontId="3" fillId="2" borderId="11" xfId="0" applyFont="1" applyFill="1" applyBorder="1" applyAlignment="1">
      <alignment horizontal="center"/>
    </xf>
    <xf numFmtId="0" fontId="3" fillId="2" borderId="12" xfId="0" applyFont="1" applyFill="1" applyBorder="1" applyAlignment="1">
      <alignment horizontal="center"/>
    </xf>
    <xf numFmtId="0" fontId="0" fillId="0" borderId="38" xfId="0" applyBorder="1" applyAlignment="1">
      <alignment horizontal="center" vertical="center"/>
    </xf>
    <xf numFmtId="0" fontId="0" fillId="0" borderId="41" xfId="0" applyBorder="1" applyAlignment="1">
      <alignment horizontal="center" vertical="center"/>
    </xf>
    <xf numFmtId="0" fontId="0" fillId="0" borderId="37" xfId="0" applyBorder="1" applyAlignment="1">
      <alignment horizontal="center" vertical="center"/>
    </xf>
    <xf numFmtId="0" fontId="0" fillId="0" borderId="40" xfId="0" applyBorder="1" applyAlignment="1">
      <alignment horizontal="center" vertical="center"/>
    </xf>
    <xf numFmtId="0" fontId="0" fillId="0" borderId="49" xfId="0" applyBorder="1" applyAlignment="1">
      <alignment horizontal="center" vertical="center"/>
    </xf>
    <xf numFmtId="0" fontId="0" fillId="0" borderId="48" xfId="0" applyBorder="1" applyAlignment="1">
      <alignment horizontal="center" vertical="center"/>
    </xf>
    <xf numFmtId="0" fontId="0" fillId="0" borderId="1" xfId="0" applyBorder="1" applyAlignment="1">
      <alignment horizontal="center" vertical="center"/>
    </xf>
    <xf numFmtId="0" fontId="4" fillId="2" borderId="5" xfId="0" applyFont="1" applyFill="1" applyBorder="1" applyAlignment="1">
      <alignment horizontal="center" vertical="center"/>
    </xf>
    <xf numFmtId="0" fontId="0" fillId="0" borderId="1" xfId="0" applyBorder="1" applyAlignment="1">
      <alignment horizontal="center" vertical="center"/>
    </xf>
    <xf numFmtId="0" fontId="0" fillId="0" borderId="35" xfId="0" applyBorder="1"/>
    <xf numFmtId="0" fontId="0" fillId="0" borderId="36" xfId="0" applyBorder="1"/>
    <xf numFmtId="0" fontId="0" fillId="0" borderId="0" xfId="0" applyNumberFormat="1" applyAlignment="1">
      <alignment horizontal="center"/>
    </xf>
    <xf numFmtId="0" fontId="3" fillId="2" borderId="13" xfId="0" applyFont="1" applyFill="1" applyBorder="1" applyAlignment="1">
      <alignment horizontal="center"/>
    </xf>
    <xf numFmtId="0" fontId="40" fillId="0" borderId="14" xfId="0" applyFont="1" applyBorder="1" applyAlignment="1">
      <alignment horizontal="left"/>
    </xf>
    <xf numFmtId="0" fontId="40" fillId="0" borderId="15" xfId="0" applyFont="1" applyBorder="1" applyAlignment="1">
      <alignment horizontal="left"/>
    </xf>
    <xf numFmtId="0" fontId="40" fillId="0" borderId="16" xfId="0" applyFont="1" applyBorder="1" applyAlignment="1">
      <alignment horizontal="left"/>
    </xf>
    <xf numFmtId="0" fontId="41" fillId="0" borderId="14" xfId="0" applyFont="1" applyBorder="1" applyAlignment="1">
      <alignment horizontal="left"/>
    </xf>
    <xf numFmtId="0" fontId="41" fillId="0" borderId="15" xfId="0" applyFont="1" applyBorder="1" applyAlignment="1">
      <alignment horizontal="left"/>
    </xf>
    <xf numFmtId="0" fontId="41" fillId="0" borderId="16" xfId="0" applyFont="1" applyBorder="1" applyAlignment="1">
      <alignment horizontal="left"/>
    </xf>
    <xf numFmtId="0" fontId="39" fillId="0" borderId="4" xfId="0" applyFont="1" applyBorder="1" applyAlignment="1">
      <alignment horizontal="center"/>
    </xf>
    <xf numFmtId="0" fontId="39" fillId="0" borderId="6" xfId="0" applyFont="1" applyBorder="1" applyAlignment="1">
      <alignment horizontal="center"/>
    </xf>
    <xf numFmtId="0" fontId="39" fillId="0" borderId="9" xfId="0" applyFont="1" applyBorder="1" applyAlignment="1">
      <alignment horizontal="center"/>
    </xf>
    <xf numFmtId="0" fontId="42" fillId="0" borderId="2" xfId="0" applyFont="1" applyBorder="1" applyAlignment="1">
      <alignment horizontal="center"/>
    </xf>
    <xf numFmtId="0" fontId="34" fillId="0" borderId="4" xfId="0" applyFont="1" applyBorder="1" applyAlignment="1">
      <alignment horizontal="center"/>
    </xf>
    <xf numFmtId="0" fontId="42" fillId="0" borderId="5" xfId="0" applyFont="1" applyBorder="1" applyAlignment="1">
      <alignment horizontal="center"/>
    </xf>
    <xf numFmtId="0" fontId="34" fillId="0" borderId="6" xfId="0" applyFont="1" applyBorder="1" applyAlignment="1">
      <alignment horizontal="center"/>
    </xf>
    <xf numFmtId="0" fontId="42" fillId="0" borderId="7" xfId="0" applyFont="1" applyBorder="1" applyAlignment="1">
      <alignment horizontal="center"/>
    </xf>
    <xf numFmtId="0" fontId="34" fillId="0" borderId="9" xfId="0" applyFont="1" applyBorder="1" applyAlignment="1">
      <alignment horizontal="center"/>
    </xf>
    <xf numFmtId="0" fontId="3" fillId="0" borderId="52" xfId="0" applyFont="1" applyFill="1" applyBorder="1" applyAlignment="1">
      <alignment horizontal="center" vertical="center"/>
    </xf>
    <xf numFmtId="2" fontId="3" fillId="0" borderId="20" xfId="0" applyNumberFormat="1" applyFont="1" applyBorder="1" applyAlignment="1">
      <alignment horizontal="center"/>
    </xf>
    <xf numFmtId="0" fontId="0" fillId="0" borderId="19" xfId="0" applyBorder="1"/>
    <xf numFmtId="0" fontId="0" fillId="0" borderId="20" xfId="0" applyBorder="1"/>
    <xf numFmtId="0" fontId="0" fillId="0" borderId="21" xfId="0" applyBorder="1"/>
    <xf numFmtId="0" fontId="36" fillId="0" borderId="0" xfId="0" applyFont="1" applyBorder="1"/>
    <xf numFmtId="0" fontId="0" fillId="0" borderId="0" xfId="0" quotePrefix="1" applyBorder="1" applyAlignment="1">
      <alignment vertical="top" wrapText="1"/>
    </xf>
    <xf numFmtId="0" fontId="43" fillId="14" borderId="5" xfId="0" applyFont="1" applyFill="1" applyBorder="1" applyAlignment="1">
      <alignment vertical="center" wrapText="1"/>
    </xf>
    <xf numFmtId="0" fontId="44" fillId="14" borderId="5" xfId="0" applyFont="1" applyFill="1" applyBorder="1" applyAlignment="1">
      <alignment vertical="center" wrapText="1"/>
    </xf>
    <xf numFmtId="0" fontId="10" fillId="5" borderId="0" xfId="0" applyFont="1" applyFill="1" applyAlignment="1">
      <alignment horizontal="center" vertical="center" wrapText="1"/>
    </xf>
    <xf numFmtId="0" fontId="0" fillId="0" borderId="0" xfId="0" applyAlignment="1">
      <alignment horizontal="left" vertical="top"/>
    </xf>
    <xf numFmtId="0" fontId="0" fillId="0" borderId="37" xfId="0" applyBorder="1" applyAlignment="1">
      <alignment horizontal="center" vertical="center"/>
    </xf>
    <xf numFmtId="0" fontId="0" fillId="0" borderId="40" xfId="0" applyBorder="1" applyAlignment="1">
      <alignment horizontal="center" vertical="center"/>
    </xf>
    <xf numFmtId="0" fontId="0" fillId="0" borderId="48" xfId="0" applyBorder="1" applyAlignment="1">
      <alignment horizontal="center" vertical="center"/>
    </xf>
    <xf numFmtId="0" fontId="5" fillId="14" borderId="5" xfId="0" applyFont="1" applyFill="1" applyBorder="1" applyAlignment="1">
      <alignment vertical="center" wrapText="1"/>
    </xf>
    <xf numFmtId="0" fontId="5" fillId="14" borderId="0" xfId="0" applyFont="1" applyFill="1" applyBorder="1" applyAlignment="1">
      <alignment horizontal="right" vertical="center" wrapText="1"/>
    </xf>
    <xf numFmtId="0" fontId="5" fillId="14" borderId="6" xfId="0" applyFont="1" applyFill="1" applyBorder="1" applyAlignment="1">
      <alignment horizontal="right" vertical="center" wrapText="1"/>
    </xf>
    <xf numFmtId="0" fontId="0" fillId="0" borderId="1" xfId="0" applyBorder="1" applyAlignment="1">
      <alignment horizontal="center" vertical="center"/>
    </xf>
    <xf numFmtId="0" fontId="4" fillId="2" borderId="10" xfId="0" applyFont="1" applyFill="1" applyBorder="1" applyAlignment="1">
      <alignment horizontal="center" vertical="center"/>
    </xf>
    <xf numFmtId="0" fontId="25" fillId="0" borderId="1" xfId="0" applyNumberFormat="1" applyFont="1" applyFill="1" applyBorder="1" applyAlignment="1">
      <alignment horizontal="right"/>
    </xf>
    <xf numFmtId="0" fontId="0" fillId="0" borderId="1" xfId="0" applyFill="1" applyBorder="1" applyAlignment="1">
      <alignment horizontal="center" vertical="center"/>
    </xf>
    <xf numFmtId="0" fontId="0" fillId="0" borderId="2" xfId="0" applyBorder="1"/>
    <xf numFmtId="2" fontId="0" fillId="0" borderId="3" xfId="0" applyNumberFormat="1" applyBorder="1"/>
    <xf numFmtId="0" fontId="0" fillId="0" borderId="4" xfId="0" applyBorder="1" applyAlignment="1">
      <alignment horizontal="center" vertical="center"/>
    </xf>
    <xf numFmtId="2" fontId="0" fillId="0" borderId="0" xfId="0" applyNumberFormat="1" applyBorder="1"/>
    <xf numFmtId="0" fontId="0" fillId="0" borderId="6" xfId="0" applyBorder="1" applyAlignment="1">
      <alignment horizontal="center" vertical="center"/>
    </xf>
    <xf numFmtId="0" fontId="0" fillId="0" borderId="7" xfId="0" applyBorder="1"/>
    <xf numFmtId="2" fontId="0" fillId="0" borderId="8" xfId="0" applyNumberFormat="1" applyBorder="1"/>
    <xf numFmtId="0" fontId="0" fillId="0" borderId="9" xfId="0" applyBorder="1" applyAlignment="1">
      <alignment horizontal="center" vertical="center"/>
    </xf>
    <xf numFmtId="0" fontId="3" fillId="2" borderId="10"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0" fillId="0" borderId="5" xfId="0" applyBorder="1" applyAlignment="1">
      <alignment horizontal="center" vertical="center" wrapText="1"/>
    </xf>
    <xf numFmtId="0" fontId="0" fillId="0" borderId="0" xfId="0" applyBorder="1" applyAlignment="1">
      <alignment horizontal="center" vertical="center" wrapText="1"/>
    </xf>
    <xf numFmtId="0" fontId="0" fillId="0" borderId="0" xfId="0" applyAlignment="1">
      <alignment horizontal="center" vertical="center" wrapText="1"/>
    </xf>
    <xf numFmtId="2" fontId="0" fillId="0" borderId="5" xfId="0" applyNumberFormat="1" applyBorder="1"/>
    <xf numFmtId="2" fontId="0" fillId="0" borderId="6" xfId="0" applyNumberFormat="1" applyBorder="1"/>
    <xf numFmtId="2" fontId="0" fillId="0" borderId="7" xfId="0" applyNumberFormat="1" applyBorder="1"/>
    <xf numFmtId="2" fontId="0" fillId="0" borderId="9" xfId="0" applyNumberFormat="1" applyBorder="1"/>
    <xf numFmtId="2" fontId="0" fillId="0" borderId="5" xfId="0" applyNumberFormat="1" applyBorder="1" applyAlignment="1">
      <alignment horizontal="center"/>
    </xf>
    <xf numFmtId="2" fontId="0" fillId="0" borderId="6" xfId="0" applyNumberFormat="1" applyBorder="1" applyAlignment="1">
      <alignment horizontal="center"/>
    </xf>
    <xf numFmtId="2" fontId="0" fillId="0" borderId="7" xfId="0" applyNumberFormat="1" applyBorder="1" applyAlignment="1">
      <alignment horizontal="center"/>
    </xf>
    <xf numFmtId="2" fontId="0" fillId="0" borderId="8" xfId="0" applyNumberFormat="1" applyBorder="1" applyAlignment="1">
      <alignment horizontal="center"/>
    </xf>
    <xf numFmtId="2" fontId="0" fillId="0" borderId="9" xfId="0" applyNumberFormat="1" applyBorder="1" applyAlignment="1">
      <alignment horizontal="center"/>
    </xf>
    <xf numFmtId="0" fontId="0" fillId="0" borderId="16" xfId="0" applyNumberFormat="1" applyBorder="1" applyAlignment="1">
      <alignment horizontal="center"/>
    </xf>
    <xf numFmtId="2" fontId="0" fillId="0" borderId="3" xfId="0" applyNumberFormat="1" applyBorder="1" applyAlignment="1">
      <alignment horizontal="center"/>
    </xf>
    <xf numFmtId="2" fontId="0" fillId="0" borderId="2" xfId="0" applyNumberFormat="1" applyBorder="1" applyAlignment="1">
      <alignment horizontal="center"/>
    </xf>
    <xf numFmtId="2" fontId="0" fillId="0" borderId="4" xfId="0" applyNumberFormat="1" applyBorder="1" applyAlignment="1">
      <alignment horizontal="center"/>
    </xf>
    <xf numFmtId="2" fontId="0" fillId="0" borderId="2" xfId="0" applyNumberFormat="1" applyBorder="1"/>
    <xf numFmtId="2" fontId="0" fillId="0" borderId="4" xfId="0" applyNumberFormat="1" applyBorder="1"/>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20" fillId="0" borderId="0" xfId="3" applyAlignment="1">
      <alignment horizontal="left" vertical="center"/>
    </xf>
    <xf numFmtId="0" fontId="17" fillId="19" borderId="4" xfId="0" applyFont="1" applyFill="1" applyBorder="1" applyAlignment="1">
      <alignment horizontal="center" vertical="center" wrapText="1"/>
    </xf>
    <xf numFmtId="0" fontId="20" fillId="0" borderId="0" xfId="3" applyAlignment="1">
      <alignment vertical="center"/>
    </xf>
    <xf numFmtId="0" fontId="5" fillId="24" borderId="1" xfId="0" applyFont="1" applyFill="1" applyBorder="1" applyAlignment="1">
      <alignment vertical="center" wrapText="1"/>
    </xf>
    <xf numFmtId="0" fontId="5" fillId="24" borderId="1" xfId="0" applyFont="1" applyFill="1" applyBorder="1" applyAlignment="1">
      <alignment horizontal="right" vertical="center" wrapText="1"/>
    </xf>
    <xf numFmtId="0" fontId="5" fillId="25" borderId="1" xfId="0" applyFont="1" applyFill="1" applyBorder="1" applyAlignment="1">
      <alignment vertical="center" wrapText="1"/>
    </xf>
    <xf numFmtId="0" fontId="5" fillId="25" borderId="1" xfId="0" applyFont="1" applyFill="1" applyBorder="1" applyAlignment="1">
      <alignment horizontal="right" vertical="center" wrapText="1"/>
    </xf>
    <xf numFmtId="0" fontId="5" fillId="24" borderId="1" xfId="0" applyFont="1" applyFill="1" applyBorder="1" applyAlignment="1">
      <alignment horizontal="center" vertical="center" wrapText="1"/>
    </xf>
    <xf numFmtId="0" fontId="5" fillId="25" borderId="1" xfId="0" applyFont="1" applyFill="1" applyBorder="1" applyAlignment="1">
      <alignment horizontal="center" vertical="center" wrapText="1"/>
    </xf>
    <xf numFmtId="0" fontId="0" fillId="0" borderId="0" xfId="0" quotePrefix="1" applyBorder="1" applyAlignment="1">
      <alignment vertical="center"/>
    </xf>
    <xf numFmtId="0" fontId="0" fillId="0" borderId="5" xfId="0" applyNumberFormat="1" applyBorder="1"/>
    <xf numFmtId="0" fontId="0" fillId="0" borderId="0" xfId="0" applyNumberFormat="1" applyBorder="1"/>
    <xf numFmtId="0" fontId="0" fillId="0" borderId="6" xfId="0" applyNumberFormat="1" applyBorder="1"/>
    <xf numFmtId="0" fontId="0" fillId="0" borderId="7" xfId="0" applyNumberFormat="1" applyBorder="1"/>
    <xf numFmtId="0" fontId="0" fillId="0" borderId="8" xfId="0" applyNumberFormat="1" applyBorder="1"/>
    <xf numFmtId="0" fontId="0" fillId="0" borderId="9" xfId="0" applyNumberFormat="1" applyBorder="1"/>
    <xf numFmtId="0" fontId="45" fillId="0" borderId="1" xfId="0" applyNumberFormat="1" applyFont="1" applyFill="1" applyBorder="1" applyAlignment="1">
      <alignment horizontal="right"/>
    </xf>
    <xf numFmtId="0" fontId="25" fillId="0" borderId="1" xfId="0" applyNumberFormat="1" applyFont="1" applyFill="1" applyBorder="1" applyAlignment="1">
      <alignment horizontal="center" vertical="center"/>
    </xf>
    <xf numFmtId="0" fontId="5" fillId="11"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12"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0" fillId="0" borderId="0" xfId="0" quotePrefix="1" applyAlignment="1">
      <alignment horizontal="center"/>
    </xf>
    <xf numFmtId="0" fontId="5" fillId="5" borderId="0" xfId="0" applyFont="1" applyFill="1" applyBorder="1" applyAlignment="1">
      <alignment horizontal="center" vertical="center" wrapText="1"/>
    </xf>
    <xf numFmtId="0" fontId="5" fillId="5" borderId="5" xfId="0" applyFont="1" applyFill="1" applyBorder="1" applyAlignment="1">
      <alignment vertical="center"/>
    </xf>
    <xf numFmtId="0" fontId="5" fillId="5" borderId="0" xfId="0" applyFont="1" applyFill="1" applyBorder="1" applyAlignment="1">
      <alignment vertical="center"/>
    </xf>
    <xf numFmtId="0" fontId="5" fillId="5" borderId="6" xfId="0" applyFont="1" applyFill="1" applyBorder="1" applyAlignment="1">
      <alignment vertical="center"/>
    </xf>
    <xf numFmtId="0" fontId="5" fillId="14" borderId="5" xfId="0" applyFont="1" applyFill="1" applyBorder="1" applyAlignment="1">
      <alignment vertical="center"/>
    </xf>
    <xf numFmtId="0" fontId="5" fillId="14" borderId="0" xfId="0" applyFont="1" applyFill="1" applyBorder="1" applyAlignment="1">
      <alignment horizontal="right" vertical="center"/>
    </xf>
    <xf numFmtId="0" fontId="5" fillId="14" borderId="0" xfId="0" applyFont="1" applyFill="1" applyBorder="1" applyAlignment="1">
      <alignment horizontal="center" vertical="center"/>
    </xf>
    <xf numFmtId="10" fontId="5" fillId="14" borderId="6" xfId="0" applyNumberFormat="1" applyFont="1" applyFill="1" applyBorder="1" applyAlignment="1">
      <alignment horizontal="right" vertical="center"/>
    </xf>
    <xf numFmtId="0" fontId="5" fillId="14" borderId="7" xfId="0" applyFont="1" applyFill="1" applyBorder="1" applyAlignment="1">
      <alignment vertical="center"/>
    </xf>
    <xf numFmtId="0" fontId="5" fillId="14" borderId="8" xfId="0" applyFont="1" applyFill="1" applyBorder="1" applyAlignment="1">
      <alignment horizontal="right" vertical="center"/>
    </xf>
    <xf numFmtId="0" fontId="5" fillId="14" borderId="8" xfId="0" applyFont="1" applyFill="1" applyBorder="1" applyAlignment="1">
      <alignment horizontal="center" vertical="center"/>
    </xf>
    <xf numFmtId="10" fontId="5" fillId="14" borderId="9" xfId="0" applyNumberFormat="1" applyFont="1" applyFill="1" applyBorder="1" applyAlignment="1">
      <alignment horizontal="right" vertical="center"/>
    </xf>
    <xf numFmtId="0" fontId="0" fillId="0" borderId="0" xfId="0" applyAlignment="1"/>
    <xf numFmtId="11" fontId="0" fillId="0" borderId="0" xfId="0" applyNumberFormat="1" applyAlignment="1"/>
    <xf numFmtId="0" fontId="5" fillId="11" borderId="5" xfId="0" applyFont="1" applyFill="1" applyBorder="1" applyAlignment="1">
      <alignment horizontal="right" vertical="center" wrapText="1"/>
    </xf>
    <xf numFmtId="0" fontId="5" fillId="6" borderId="0" xfId="0" applyFont="1" applyFill="1" applyBorder="1" applyAlignment="1">
      <alignment horizontal="right" vertical="center" wrapText="1"/>
    </xf>
    <xf numFmtId="0" fontId="5" fillId="6" borderId="6" xfId="0" applyFont="1" applyFill="1" applyBorder="1" applyAlignment="1">
      <alignment horizontal="right" vertical="center" wrapText="1"/>
    </xf>
    <xf numFmtId="0" fontId="5" fillId="6" borderId="5" xfId="0" applyFont="1" applyFill="1" applyBorder="1" applyAlignment="1">
      <alignment horizontal="right" vertical="center" wrapText="1"/>
    </xf>
    <xf numFmtId="0" fontId="5" fillId="13" borderId="0" xfId="0" applyFont="1" applyFill="1" applyBorder="1" applyAlignment="1">
      <alignment horizontal="right" vertical="center" wrapText="1"/>
    </xf>
    <xf numFmtId="0" fontId="5" fillId="11" borderId="0" xfId="0" applyFont="1" applyFill="1" applyBorder="1" applyAlignment="1">
      <alignment horizontal="right" vertical="center" wrapText="1"/>
    </xf>
    <xf numFmtId="0" fontId="5" fillId="13" borderId="5" xfId="0" applyFont="1" applyFill="1" applyBorder="1" applyAlignment="1">
      <alignment horizontal="right" vertical="center" wrapText="1"/>
    </xf>
    <xf numFmtId="0" fontId="5" fillId="11" borderId="6" xfId="0" applyFont="1" applyFill="1" applyBorder="1" applyAlignment="1">
      <alignment horizontal="right" vertical="center" wrapText="1"/>
    </xf>
    <xf numFmtId="0" fontId="5" fillId="13" borderId="6" xfId="0" applyFont="1" applyFill="1" applyBorder="1" applyAlignment="1">
      <alignment horizontal="right" vertical="center" wrapText="1"/>
    </xf>
    <xf numFmtId="0" fontId="5" fillId="13" borderId="7" xfId="0" applyFont="1" applyFill="1" applyBorder="1" applyAlignment="1">
      <alignment horizontal="right" vertical="center" wrapText="1"/>
    </xf>
    <xf numFmtId="0" fontId="5" fillId="6" borderId="8" xfId="0" applyFont="1" applyFill="1" applyBorder="1" applyAlignment="1">
      <alignment horizontal="right" vertical="center" wrapText="1"/>
    </xf>
    <xf numFmtId="0" fontId="5" fillId="6" borderId="9" xfId="0" applyFont="1" applyFill="1" applyBorder="1" applyAlignment="1">
      <alignment horizontal="right" vertical="center" wrapText="1"/>
    </xf>
    <xf numFmtId="0" fontId="10" fillId="5" borderId="5" xfId="0" applyFont="1" applyFill="1" applyBorder="1" applyAlignment="1">
      <alignment horizontal="center" vertical="center" wrapText="1"/>
    </xf>
    <xf numFmtId="0" fontId="10" fillId="5" borderId="0"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47" fillId="6" borderId="5" xfId="0" applyFont="1" applyFill="1" applyBorder="1" applyAlignment="1">
      <alignment horizontal="right" vertical="center" wrapText="1"/>
    </xf>
    <xf numFmtId="0" fontId="47" fillId="6" borderId="0" xfId="0" applyFont="1" applyFill="1" applyBorder="1" applyAlignment="1">
      <alignment horizontal="right" vertical="center" wrapText="1"/>
    </xf>
    <xf numFmtId="0" fontId="47" fillId="6" borderId="6" xfId="0" applyFont="1" applyFill="1" applyBorder="1" applyAlignment="1">
      <alignment horizontal="right" vertical="center" wrapText="1"/>
    </xf>
    <xf numFmtId="0" fontId="47" fillId="6" borderId="7" xfId="0" applyFont="1" applyFill="1" applyBorder="1" applyAlignment="1">
      <alignment horizontal="right" vertical="center" wrapText="1"/>
    </xf>
    <xf numFmtId="0" fontId="47" fillId="6" borderId="8" xfId="0" applyFont="1" applyFill="1" applyBorder="1" applyAlignment="1">
      <alignment horizontal="right" vertical="center" wrapText="1"/>
    </xf>
    <xf numFmtId="0" fontId="47" fillId="6" borderId="9" xfId="0" applyFont="1" applyFill="1" applyBorder="1" applyAlignment="1">
      <alignment horizontal="right" vertical="center" wrapText="1"/>
    </xf>
    <xf numFmtId="0" fontId="5" fillId="6" borderId="7" xfId="0" applyFont="1" applyFill="1" applyBorder="1" applyAlignment="1">
      <alignment horizontal="right" vertical="center" wrapText="1"/>
    </xf>
    <xf numFmtId="0" fontId="5" fillId="5" borderId="5"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5" borderId="15" xfId="0" applyFont="1" applyFill="1" applyBorder="1" applyAlignment="1">
      <alignment horizontal="center" vertical="center" wrapText="1"/>
    </xf>
    <xf numFmtId="0" fontId="5" fillId="14" borderId="15" xfId="0" applyFont="1" applyFill="1" applyBorder="1" applyAlignment="1">
      <alignment horizontal="left" vertical="center" wrapText="1"/>
    </xf>
    <xf numFmtId="0" fontId="5" fillId="14" borderId="16" xfId="0" applyFont="1" applyFill="1" applyBorder="1" applyAlignment="1">
      <alignment horizontal="left" vertical="center" wrapText="1"/>
    </xf>
    <xf numFmtId="0" fontId="14" fillId="2" borderId="10"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0" fillId="0" borderId="3" xfId="0" applyBorder="1"/>
    <xf numFmtId="0" fontId="0" fillId="0" borderId="4" xfId="0" applyNumberFormat="1" applyBorder="1" applyAlignment="1">
      <alignment horizontal="center"/>
    </xf>
    <xf numFmtId="0" fontId="0" fillId="0" borderId="6" xfId="0" applyNumberFormat="1" applyBorder="1" applyAlignment="1">
      <alignment horizontal="center"/>
    </xf>
    <xf numFmtId="0" fontId="0" fillId="0" borderId="8" xfId="0" applyBorder="1"/>
    <xf numFmtId="0" fontId="0" fillId="0" borderId="9" xfId="0" applyNumberFormat="1" applyBorder="1" applyAlignment="1">
      <alignment horizontal="center"/>
    </xf>
    <xf numFmtId="0" fontId="14" fillId="2" borderId="13" xfId="0" applyFont="1" applyFill="1" applyBorder="1" applyAlignment="1">
      <alignment horizontal="center" vertical="center" wrapText="1"/>
    </xf>
    <xf numFmtId="0" fontId="5" fillId="11" borderId="8" xfId="0" applyFont="1" applyFill="1" applyBorder="1" applyAlignment="1">
      <alignment horizontal="right" vertical="center" wrapText="1"/>
    </xf>
    <xf numFmtId="0" fontId="0" fillId="0" borderId="4" xfId="0" applyBorder="1"/>
    <xf numFmtId="0" fontId="0" fillId="0" borderId="6" xfId="0" applyBorder="1"/>
    <xf numFmtId="0" fontId="0" fillId="0" borderId="9" xfId="0" applyBorder="1"/>
    <xf numFmtId="0" fontId="14" fillId="2" borderId="2"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0" fillId="2" borderId="13" xfId="0" applyFill="1" applyBorder="1" applyAlignment="1">
      <alignment horizontal="center" vertical="center" wrapText="1"/>
    </xf>
    <xf numFmtId="0" fontId="14" fillId="2" borderId="14" xfId="0" applyFont="1" applyFill="1" applyBorder="1" applyAlignment="1">
      <alignment horizontal="center" vertical="center" wrapText="1"/>
    </xf>
    <xf numFmtId="0" fontId="5" fillId="14" borderId="0" xfId="0" applyFont="1" applyFill="1" applyBorder="1" applyAlignment="1">
      <alignment vertical="center"/>
    </xf>
    <xf numFmtId="0" fontId="3" fillId="0" borderId="13" xfId="0" applyFont="1" applyBorder="1"/>
    <xf numFmtId="0" fontId="3" fillId="0" borderId="10" xfId="0" applyFont="1" applyBorder="1"/>
    <xf numFmtId="2" fontId="3" fillId="0" borderId="11" xfId="0" applyNumberFormat="1" applyFont="1" applyBorder="1" applyAlignment="1">
      <alignment horizontal="center"/>
    </xf>
    <xf numFmtId="0" fontId="48" fillId="0" borderId="15" xfId="0" applyFont="1" applyBorder="1"/>
    <xf numFmtId="0" fontId="49" fillId="0" borderId="13" xfId="0" applyFont="1" applyBorder="1"/>
    <xf numFmtId="0" fontId="48" fillId="0" borderId="14" xfId="0" applyFont="1" applyBorder="1"/>
    <xf numFmtId="0" fontId="48" fillId="0" borderId="15" xfId="0" applyFont="1" applyBorder="1" applyAlignment="1">
      <alignment horizontal="left" vertical="center"/>
    </xf>
    <xf numFmtId="0" fontId="0" fillId="0" borderId="9" xfId="0" applyBorder="1" applyAlignment="1"/>
    <xf numFmtId="2" fontId="3" fillId="0" borderId="10" xfId="0" applyNumberFormat="1" applyFont="1" applyBorder="1"/>
    <xf numFmtId="2" fontId="3" fillId="0" borderId="11" xfId="0" applyNumberFormat="1" applyFont="1" applyBorder="1"/>
    <xf numFmtId="2" fontId="3" fillId="0" borderId="12" xfId="0" applyNumberFormat="1" applyFont="1" applyBorder="1"/>
    <xf numFmtId="0" fontId="50" fillId="0" borderId="10" xfId="0" applyFont="1" applyBorder="1"/>
    <xf numFmtId="166" fontId="0" fillId="0" borderId="0" xfId="0" applyNumberFormat="1" applyAlignment="1"/>
    <xf numFmtId="0" fontId="48" fillId="0" borderId="16" xfId="0" applyFont="1" applyBorder="1"/>
    <xf numFmtId="0" fontId="49" fillId="0" borderId="13" xfId="0" applyFont="1" applyBorder="1" applyAlignment="1">
      <alignment horizontal="center" vertical="center"/>
    </xf>
    <xf numFmtId="0" fontId="48" fillId="0" borderId="14" xfId="0" applyFont="1" applyBorder="1" applyAlignment="1">
      <alignment horizontal="left" vertical="center"/>
    </xf>
    <xf numFmtId="0" fontId="48" fillId="0" borderId="16" xfId="0" applyFont="1" applyBorder="1" applyAlignment="1">
      <alignment horizontal="left" vertical="center"/>
    </xf>
    <xf numFmtId="0" fontId="14" fillId="2" borderId="3" xfId="0" applyFont="1" applyFill="1" applyBorder="1" applyAlignment="1">
      <alignment horizontal="center" vertical="center" wrapText="1"/>
    </xf>
    <xf numFmtId="0" fontId="0" fillId="2" borderId="14" xfId="0" applyFill="1" applyBorder="1" applyAlignment="1">
      <alignment horizontal="center" vertical="center" wrapText="1"/>
    </xf>
    <xf numFmtId="0" fontId="4" fillId="2" borderId="10" xfId="0" applyFont="1" applyFill="1" applyBorder="1" applyAlignment="1">
      <alignment horizontal="center" vertical="center"/>
    </xf>
    <xf numFmtId="0" fontId="0" fillId="0" borderId="28" xfId="0" applyBorder="1" applyAlignment="1">
      <alignment horizontal="center"/>
    </xf>
    <xf numFmtId="0" fontId="0" fillId="0" borderId="1" xfId="0" applyBorder="1" applyAlignment="1">
      <alignment horizontal="center" vertical="center"/>
    </xf>
    <xf numFmtId="0" fontId="5" fillId="14" borderId="1" xfId="0" applyFont="1" applyFill="1" applyBorder="1" applyAlignment="1">
      <alignment vertical="center"/>
    </xf>
    <xf numFmtId="0" fontId="5" fillId="14" borderId="1" xfId="0" applyFont="1" applyFill="1" applyBorder="1" applyAlignment="1">
      <alignment horizontal="right" vertical="center"/>
    </xf>
    <xf numFmtId="0" fontId="10" fillId="5" borderId="0" xfId="0" applyFont="1" applyFill="1" applyAlignment="1">
      <alignment horizontal="center" vertical="center"/>
    </xf>
    <xf numFmtId="0" fontId="10" fillId="27" borderId="0" xfId="0" applyFont="1" applyFill="1" applyAlignment="1">
      <alignment horizontal="center" vertical="center"/>
    </xf>
    <xf numFmtId="0" fontId="5" fillId="27" borderId="0" xfId="0" applyFont="1" applyFill="1" applyAlignment="1">
      <alignment horizontal="right" vertical="center"/>
    </xf>
    <xf numFmtId="10" fontId="5" fillId="27" borderId="0" xfId="0" applyNumberFormat="1" applyFont="1" applyFill="1" applyAlignment="1">
      <alignment horizontal="right" vertical="center"/>
    </xf>
    <xf numFmtId="0" fontId="0" fillId="7" borderId="0" xfId="0" applyFill="1" applyAlignment="1">
      <alignment vertical="center"/>
    </xf>
    <xf numFmtId="0" fontId="10" fillId="6" borderId="0" xfId="0" applyFont="1" applyFill="1" applyAlignment="1">
      <alignment horizontal="center" vertical="center"/>
    </xf>
    <xf numFmtId="0" fontId="5" fillId="6" borderId="0" xfId="0" applyFont="1" applyFill="1" applyAlignment="1">
      <alignment horizontal="right" vertical="center"/>
    </xf>
    <xf numFmtId="10" fontId="5" fillId="6" borderId="0" xfId="0" applyNumberFormat="1" applyFont="1" applyFill="1" applyAlignment="1">
      <alignment horizontal="right" vertical="center"/>
    </xf>
    <xf numFmtId="0" fontId="10" fillId="5" borderId="1" xfId="0" applyFont="1" applyFill="1" applyBorder="1" applyAlignment="1">
      <alignment horizontal="center" vertical="center" wrapText="1"/>
    </xf>
    <xf numFmtId="0" fontId="10" fillId="5" borderId="29" xfId="0" applyFont="1" applyFill="1" applyBorder="1" applyAlignment="1">
      <alignment horizontal="center" vertical="center" wrapText="1"/>
    </xf>
    <xf numFmtId="0" fontId="10" fillId="5" borderId="53" xfId="0" applyFont="1" applyFill="1" applyBorder="1" applyAlignment="1">
      <alignment horizontal="center" vertical="center" wrapText="1"/>
    </xf>
    <xf numFmtId="0" fontId="10" fillId="5" borderId="26" xfId="0" applyFont="1" applyFill="1" applyBorder="1" applyAlignment="1">
      <alignment horizontal="center" vertical="center" wrapText="1"/>
    </xf>
    <xf numFmtId="0" fontId="10" fillId="5" borderId="54" xfId="0" applyFont="1" applyFill="1" applyBorder="1" applyAlignment="1">
      <alignment horizontal="center" vertical="center" wrapText="1"/>
    </xf>
    <xf numFmtId="0" fontId="5" fillId="5" borderId="53" xfId="0" applyFont="1" applyFill="1" applyBorder="1" applyAlignment="1">
      <alignment vertical="center" wrapText="1"/>
    </xf>
    <xf numFmtId="0" fontId="5" fillId="5" borderId="26" xfId="0" applyFont="1" applyFill="1" applyBorder="1" applyAlignment="1">
      <alignment vertical="center" wrapText="1"/>
    </xf>
    <xf numFmtId="0" fontId="5" fillId="5" borderId="54" xfId="0" applyFont="1" applyFill="1" applyBorder="1" applyAlignment="1">
      <alignment vertical="center" wrapText="1"/>
    </xf>
    <xf numFmtId="0" fontId="5" fillId="5" borderId="53"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54" xfId="0" applyFont="1" applyFill="1" applyBorder="1" applyAlignment="1">
      <alignment horizontal="center" vertical="center" wrapText="1"/>
    </xf>
    <xf numFmtId="0" fontId="5" fillId="5" borderId="27" xfId="0" applyFont="1" applyFill="1" applyBorder="1" applyAlignment="1">
      <alignment vertical="center" wrapText="1"/>
    </xf>
    <xf numFmtId="0" fontId="0" fillId="0" borderId="1" xfId="0" applyBorder="1" applyAlignment="1"/>
    <xf numFmtId="0" fontId="3" fillId="0" borderId="10" xfId="0" applyFont="1" applyFill="1" applyBorder="1" applyAlignment="1"/>
    <xf numFmtId="166" fontId="3" fillId="0" borderId="11" xfId="0" applyNumberFormat="1" applyFont="1" applyBorder="1" applyAlignment="1"/>
    <xf numFmtId="166" fontId="3" fillId="0" borderId="12" xfId="0" applyNumberFormat="1" applyFont="1" applyBorder="1" applyAlignment="1"/>
    <xf numFmtId="0" fontId="4" fillId="2" borderId="10"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0" fillId="0" borderId="0" xfId="0" applyBorder="1" applyAlignment="1">
      <alignment vertical="top" wrapText="1"/>
    </xf>
    <xf numFmtId="0" fontId="0" fillId="0" borderId="0" xfId="0" applyBorder="1" applyAlignment="1">
      <alignment vertical="center" wrapText="1"/>
    </xf>
    <xf numFmtId="0" fontId="0" fillId="0" borderId="0" xfId="0" quotePrefix="1" applyBorder="1"/>
    <xf numFmtId="0" fontId="0" fillId="0" borderId="26" xfId="0" applyBorder="1"/>
    <xf numFmtId="0" fontId="51" fillId="0" borderId="13" xfId="0" applyFont="1" applyBorder="1"/>
    <xf numFmtId="0" fontId="14" fillId="0" borderId="14" xfId="0" applyFont="1" applyBorder="1"/>
    <xf numFmtId="0" fontId="14" fillId="0" borderId="15" xfId="0" applyFont="1" applyBorder="1"/>
    <xf numFmtId="0" fontId="14" fillId="0" borderId="16" xfId="0" applyFont="1" applyBorder="1"/>
    <xf numFmtId="0" fontId="0" fillId="0" borderId="25" xfId="0" applyBorder="1"/>
    <xf numFmtId="0" fontId="24" fillId="0" borderId="26" xfId="0" applyFont="1" applyBorder="1"/>
    <xf numFmtId="0" fontId="0" fillId="0" borderId="27" xfId="0" applyBorder="1"/>
    <xf numFmtId="0" fontId="0" fillId="0" borderId="0" xfId="0" applyBorder="1" applyAlignment="1">
      <alignment vertical="center"/>
    </xf>
    <xf numFmtId="0" fontId="0" fillId="0" borderId="1" xfId="0" applyBorder="1" applyAlignment="1">
      <alignment vertical="center"/>
    </xf>
    <xf numFmtId="2" fontId="0" fillId="0" borderId="1" xfId="0" applyNumberFormat="1" applyBorder="1" applyAlignment="1">
      <alignment horizontal="center" vertical="center"/>
    </xf>
    <xf numFmtId="0" fontId="0" fillId="22" borderId="0" xfId="0" applyFill="1" applyBorder="1" applyAlignment="1">
      <alignment horizontal="center" vertical="center"/>
    </xf>
    <xf numFmtId="2" fontId="0" fillId="0" borderId="27" xfId="0" applyNumberFormat="1" applyBorder="1" applyAlignment="1">
      <alignment horizontal="center" vertical="center"/>
    </xf>
    <xf numFmtId="0" fontId="23" fillId="0" borderId="0" xfId="0" applyFont="1"/>
    <xf numFmtId="0" fontId="0" fillId="0" borderId="23"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52" fillId="28" borderId="0" xfId="0" applyFont="1" applyFill="1" applyAlignment="1">
      <alignment horizontal="center" vertical="center"/>
    </xf>
    <xf numFmtId="164" fontId="19" fillId="0" borderId="8" xfId="0" applyNumberFormat="1" applyFont="1" applyBorder="1" applyAlignment="1">
      <alignment horizontal="center"/>
    </xf>
    <xf numFmtId="0" fontId="0" fillId="20" borderId="20" xfId="0" quotePrefix="1" applyFill="1" applyBorder="1" applyAlignment="1">
      <alignment horizontal="center"/>
    </xf>
    <xf numFmtId="0" fontId="0" fillId="0" borderId="28" xfId="0" applyBorder="1" applyAlignment="1">
      <alignment horizont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0" fillId="0" borderId="27" xfId="0" applyBorder="1" applyAlignment="1">
      <alignment horizontal="center"/>
    </xf>
    <xf numFmtId="0" fontId="4" fillId="2" borderId="10" xfId="0" applyFont="1" applyFill="1" applyBorder="1" applyAlignment="1">
      <alignment horizontal="center" vertical="center"/>
    </xf>
    <xf numFmtId="0" fontId="5" fillId="6" borderId="1" xfId="0" applyFont="1" applyFill="1" applyBorder="1" applyAlignment="1">
      <alignment horizontal="center" vertical="center"/>
    </xf>
    <xf numFmtId="0" fontId="3" fillId="2" borderId="1" xfId="0" applyFont="1" applyFill="1" applyBorder="1" applyAlignment="1">
      <alignment horizontal="center"/>
    </xf>
    <xf numFmtId="0" fontId="0" fillId="0" borderId="0" xfId="0" applyAlignment="1">
      <alignment vertical="center"/>
    </xf>
    <xf numFmtId="0" fontId="0" fillId="0" borderId="3" xfId="0" applyBorder="1" applyAlignment="1">
      <alignment horizontal="center" vertical="center"/>
    </xf>
    <xf numFmtId="0" fontId="0" fillId="0" borderId="8" xfId="0" applyBorder="1" applyAlignment="1">
      <alignment horizontal="center" vertical="center"/>
    </xf>
    <xf numFmtId="0" fontId="30" fillId="6" borderId="14" xfId="0" applyFont="1" applyFill="1" applyBorder="1" applyAlignment="1">
      <alignment horizontal="left" vertical="center" wrapText="1"/>
    </xf>
    <xf numFmtId="0" fontId="30" fillId="6" borderId="15" xfId="0" applyFont="1" applyFill="1" applyBorder="1" applyAlignment="1">
      <alignment horizontal="left" vertical="center" wrapText="1"/>
    </xf>
    <xf numFmtId="0" fontId="10" fillId="6" borderId="15" xfId="0" applyFont="1" applyFill="1" applyBorder="1" applyAlignment="1">
      <alignment horizontal="left" vertical="center" wrapText="1"/>
    </xf>
    <xf numFmtId="0" fontId="10" fillId="6" borderId="16" xfId="0" applyFont="1" applyFill="1" applyBorder="1" applyAlignment="1">
      <alignment horizontal="left" vertical="center" wrapText="1"/>
    </xf>
    <xf numFmtId="0" fontId="0" fillId="0" borderId="6"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164" fontId="0" fillId="0" borderId="0" xfId="0" applyNumberFormat="1" applyAlignment="1">
      <alignment horizontal="center" vertical="center"/>
    </xf>
    <xf numFmtId="0" fontId="4" fillId="2" borderId="1" xfId="0" applyFont="1" applyFill="1" applyBorder="1" applyAlignment="1">
      <alignment horizontal="center" vertical="center"/>
    </xf>
    <xf numFmtId="9" fontId="0" fillId="0" borderId="5" xfId="0" applyNumberFormat="1" applyBorder="1" applyAlignment="1">
      <alignment horizontal="center" vertical="center"/>
    </xf>
    <xf numFmtId="9" fontId="0" fillId="21" borderId="2" xfId="1" applyNumberFormat="1" applyFont="1" applyFill="1" applyBorder="1" applyAlignment="1">
      <alignment horizontal="center" vertical="center"/>
    </xf>
    <xf numFmtId="9" fontId="0" fillId="0" borderId="0" xfId="0" applyNumberFormat="1" applyBorder="1" applyAlignment="1">
      <alignment horizontal="center" vertical="center"/>
    </xf>
    <xf numFmtId="9" fontId="0" fillId="0" borderId="6" xfId="0" applyNumberFormat="1" applyBorder="1" applyAlignment="1">
      <alignment horizontal="center" vertical="center"/>
    </xf>
    <xf numFmtId="9" fontId="0" fillId="21" borderId="5" xfId="1" applyNumberFormat="1" applyFont="1" applyFill="1" applyBorder="1" applyAlignment="1">
      <alignment horizontal="center" vertical="center"/>
    </xf>
    <xf numFmtId="9" fontId="0" fillId="21" borderId="7" xfId="1" applyNumberFormat="1" applyFont="1" applyFill="1" applyBorder="1" applyAlignment="1">
      <alignment horizontal="center" vertical="center"/>
    </xf>
    <xf numFmtId="9" fontId="0" fillId="0" borderId="7" xfId="0" applyNumberFormat="1" applyBorder="1" applyAlignment="1">
      <alignment horizontal="center" vertical="center"/>
    </xf>
    <xf numFmtId="9" fontId="0" fillId="0" borderId="8" xfId="0" applyNumberFormat="1" applyBorder="1" applyAlignment="1">
      <alignment horizontal="center" vertical="center"/>
    </xf>
    <xf numFmtId="9" fontId="53" fillId="24" borderId="5" xfId="0" applyNumberFormat="1" applyFont="1" applyFill="1" applyBorder="1" applyAlignment="1">
      <alignment horizontal="center" vertical="center"/>
    </xf>
    <xf numFmtId="9" fontId="53" fillId="24" borderId="0" xfId="0" applyNumberFormat="1" applyFont="1" applyFill="1" applyBorder="1" applyAlignment="1">
      <alignment horizontal="center" vertical="center"/>
    </xf>
    <xf numFmtId="9" fontId="53" fillId="24" borderId="6" xfId="0" applyNumberFormat="1" applyFont="1" applyFill="1" applyBorder="1" applyAlignment="1">
      <alignment horizontal="center" vertical="center"/>
    </xf>
    <xf numFmtId="0" fontId="54" fillId="0" borderId="0" xfId="0" applyFont="1"/>
    <xf numFmtId="0" fontId="4" fillId="2" borderId="10" xfId="0" applyFont="1" applyFill="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27" xfId="0" applyBorder="1" applyAlignment="1">
      <alignment horizontal="center"/>
    </xf>
    <xf numFmtId="0" fontId="55" fillId="2" borderId="1" xfId="0" applyFont="1" applyFill="1" applyBorder="1" applyAlignment="1">
      <alignment vertical="center" wrapText="1"/>
    </xf>
    <xf numFmtId="0" fontId="55" fillId="2" borderId="1" xfId="0" applyFont="1" applyFill="1" applyBorder="1" applyAlignment="1">
      <alignment horizontal="center" vertical="center" wrapText="1"/>
    </xf>
    <xf numFmtId="0" fontId="56" fillId="24" borderId="1" xfId="0" applyFont="1" applyFill="1" applyBorder="1" applyAlignment="1">
      <alignment vertical="center" wrapText="1"/>
    </xf>
    <xf numFmtId="0" fontId="56" fillId="24" borderId="1" xfId="0" applyFont="1" applyFill="1" applyBorder="1" applyAlignment="1">
      <alignment horizontal="right" vertical="center" wrapText="1"/>
    </xf>
    <xf numFmtId="0" fontId="56" fillId="21" borderId="1" xfId="0" applyFont="1" applyFill="1" applyBorder="1" applyAlignment="1">
      <alignment horizontal="left" vertical="center" wrapText="1"/>
    </xf>
    <xf numFmtId="0" fontId="0" fillId="0" borderId="1" xfId="0" applyFont="1" applyBorder="1"/>
    <xf numFmtId="0" fontId="56" fillId="25" borderId="1" xfId="0" applyFont="1" applyFill="1" applyBorder="1" applyAlignment="1">
      <alignment vertical="center" wrapText="1"/>
    </xf>
    <xf numFmtId="0" fontId="56" fillId="25" borderId="1" xfId="0" applyFont="1" applyFill="1" applyBorder="1" applyAlignment="1">
      <alignment horizontal="right" vertical="center" wrapText="1"/>
    </xf>
    <xf numFmtId="0" fontId="30" fillId="21" borderId="5" xfId="0" applyFont="1" applyFill="1" applyBorder="1" applyAlignment="1">
      <alignment horizontal="left" vertical="center"/>
    </xf>
    <xf numFmtId="0" fontId="10" fillId="21" borderId="5" xfId="0" applyFont="1" applyFill="1" applyBorder="1" applyAlignment="1">
      <alignment horizontal="left" vertical="center"/>
    </xf>
    <xf numFmtId="0" fontId="10" fillId="21" borderId="7" xfId="0" applyFont="1" applyFill="1" applyBorder="1" applyAlignment="1">
      <alignment horizontal="left" vertical="center"/>
    </xf>
    <xf numFmtId="0" fontId="3" fillId="29" borderId="1" xfId="0" applyFont="1" applyFill="1" applyBorder="1" applyAlignment="1">
      <alignment horizontal="center" vertical="center" wrapText="1"/>
    </xf>
    <xf numFmtId="0" fontId="0" fillId="0" borderId="0" xfId="0" applyNumberFormat="1"/>
    <xf numFmtId="164" fontId="0" fillId="0" borderId="0" xfId="0" applyNumberFormat="1" applyBorder="1"/>
    <xf numFmtId="0" fontId="0" fillId="0" borderId="13" xfId="0" applyBorder="1" applyAlignment="1">
      <alignment horizontal="center" vertical="center"/>
    </xf>
    <xf numFmtId="164" fontId="0" fillId="0" borderId="2" xfId="0" applyNumberFormat="1" applyBorder="1"/>
    <xf numFmtId="164" fontId="0" fillId="0" borderId="4" xfId="0" applyNumberFormat="1" applyBorder="1"/>
    <xf numFmtId="164" fontId="0" fillId="0" borderId="5" xfId="0" applyNumberFormat="1" applyBorder="1"/>
    <xf numFmtId="164" fontId="0" fillId="0" borderId="6" xfId="0" applyNumberFormat="1" applyBorder="1"/>
    <xf numFmtId="164" fontId="0" fillId="0" borderId="7" xfId="0" applyNumberFormat="1" applyBorder="1"/>
    <xf numFmtId="164" fontId="0" fillId="0" borderId="9" xfId="0" applyNumberFormat="1" applyBorder="1"/>
    <xf numFmtId="0" fontId="4" fillId="0" borderId="2" xfId="0" applyFont="1" applyBorder="1" applyAlignment="1">
      <alignment horizontal="center" vertical="center"/>
    </xf>
    <xf numFmtId="0" fontId="4" fillId="0" borderId="5" xfId="0" applyFont="1" applyBorder="1" applyAlignment="1">
      <alignment horizontal="center" vertical="center"/>
    </xf>
    <xf numFmtId="0" fontId="4" fillId="0" borderId="7" xfId="0" applyFont="1" applyBorder="1" applyAlignment="1">
      <alignment horizontal="center" vertical="center"/>
    </xf>
    <xf numFmtId="49" fontId="0" fillId="0" borderId="0" xfId="0" applyNumberFormat="1"/>
    <xf numFmtId="2" fontId="0" fillId="0" borderId="1" xfId="0" applyNumberFormat="1" applyBorder="1" applyAlignment="1">
      <alignment horizontal="center"/>
    </xf>
    <xf numFmtId="0" fontId="25" fillId="0" borderId="28" xfId="0" applyNumberFormat="1" applyFont="1" applyFill="1" applyBorder="1" applyAlignment="1">
      <alignment horizontal="right"/>
    </xf>
    <xf numFmtId="0" fontId="25" fillId="0" borderId="36" xfId="0" applyNumberFormat="1" applyFont="1" applyFill="1" applyBorder="1" applyAlignment="1">
      <alignment horizontal="right"/>
    </xf>
    <xf numFmtId="2" fontId="0" fillId="0" borderId="17" xfId="0" applyNumberFormat="1" applyBorder="1" applyAlignment="1">
      <alignment horizontal="center"/>
    </xf>
    <xf numFmtId="2" fontId="0" fillId="0" borderId="24" xfId="0" applyNumberFormat="1" applyBorder="1" applyAlignment="1">
      <alignment horizontal="center"/>
    </xf>
    <xf numFmtId="164" fontId="14" fillId="0" borderId="7" xfId="0" applyNumberFormat="1" applyFont="1" applyBorder="1" applyAlignment="1">
      <alignment horizontal="center"/>
    </xf>
    <xf numFmtId="164" fontId="14" fillId="0" borderId="8" xfId="0" applyNumberFormat="1" applyFont="1" applyBorder="1" applyAlignment="1">
      <alignment horizontal="center"/>
    </xf>
    <xf numFmtId="164" fontId="14" fillId="0" borderId="9" xfId="0" applyNumberFormat="1" applyFont="1" applyBorder="1" applyAlignment="1">
      <alignment horizontal="center"/>
    </xf>
    <xf numFmtId="0" fontId="4" fillId="23" borderId="2" xfId="0" applyFont="1" applyFill="1" applyBorder="1" applyAlignment="1">
      <alignment horizontal="center" vertical="center" wrapText="1"/>
    </xf>
    <xf numFmtId="0" fontId="4" fillId="23" borderId="3" xfId="0" applyFont="1" applyFill="1" applyBorder="1" applyAlignment="1">
      <alignment horizontal="center" vertical="center" wrapText="1"/>
    </xf>
    <xf numFmtId="2" fontId="0" fillId="0" borderId="23" xfId="0" applyNumberFormat="1" applyBorder="1" applyAlignment="1">
      <alignment horizontal="center"/>
    </xf>
    <xf numFmtId="0" fontId="5" fillId="21" borderId="1" xfId="0" applyFont="1" applyFill="1" applyBorder="1" applyAlignment="1">
      <alignment horizontal="left" vertical="center"/>
    </xf>
    <xf numFmtId="0" fontId="3" fillId="0" borderId="6" xfId="0" applyFont="1" applyBorder="1"/>
    <xf numFmtId="16" fontId="3" fillId="0" borderId="6" xfId="0" quotePrefix="1" applyNumberFormat="1" applyFont="1" applyBorder="1"/>
    <xf numFmtId="0" fontId="3" fillId="0" borderId="6" xfId="0" quotePrefix="1" applyFont="1" applyBorder="1"/>
    <xf numFmtId="0" fontId="3" fillId="0" borderId="9" xfId="0" quotePrefix="1" applyFont="1" applyBorder="1"/>
    <xf numFmtId="0" fontId="0" fillId="0" borderId="36" xfId="0" applyBorder="1" applyAlignment="1">
      <alignment horizontal="left"/>
    </xf>
    <xf numFmtId="0" fontId="0" fillId="0" borderId="57" xfId="0" applyBorder="1" applyAlignment="1">
      <alignment horizontal="center"/>
    </xf>
    <xf numFmtId="0" fontId="0" fillId="0" borderId="36" xfId="0" applyBorder="1" applyAlignment="1">
      <alignment horizontal="center"/>
    </xf>
    <xf numFmtId="0" fontId="10" fillId="5" borderId="0" xfId="0" applyFont="1" applyFill="1" applyAlignment="1">
      <alignment horizontal="center" vertical="center"/>
    </xf>
    <xf numFmtId="0" fontId="0" fillId="0" borderId="0" xfId="0" applyAlignment="1">
      <alignment vertical="center" wrapText="1"/>
    </xf>
    <xf numFmtId="0" fontId="0" fillId="0" borderId="0" xfId="0" applyAlignment="1">
      <alignment horizontal="center" vertical="center" wrapText="1"/>
    </xf>
    <xf numFmtId="0" fontId="0" fillId="0" borderId="1" xfId="0" applyBorder="1" applyAlignment="1">
      <alignment vertical="center" wrapText="1"/>
    </xf>
    <xf numFmtId="0" fontId="4" fillId="21" borderId="0" xfId="0" applyFont="1" applyFill="1" applyBorder="1" applyAlignment="1">
      <alignment horizontal="center"/>
    </xf>
    <xf numFmtId="0" fontId="0" fillId="0" borderId="25" xfId="0" applyBorder="1" applyAlignment="1">
      <alignment horizontal="left"/>
    </xf>
    <xf numFmtId="0" fontId="0" fillId="0" borderId="37" xfId="0" applyBorder="1" applyAlignment="1">
      <alignment horizontal="center"/>
    </xf>
    <xf numFmtId="0" fontId="0" fillId="0" borderId="59" xfId="0" applyBorder="1" applyAlignment="1">
      <alignment horizontal="center"/>
    </xf>
    <xf numFmtId="0" fontId="0" fillId="0" borderId="38" xfId="0" applyBorder="1" applyAlignment="1">
      <alignment horizontal="center"/>
    </xf>
    <xf numFmtId="0" fontId="0" fillId="0" borderId="40" xfId="0" applyBorder="1" applyAlignment="1">
      <alignment horizontal="center"/>
    </xf>
    <xf numFmtId="0" fontId="60" fillId="0" borderId="1" xfId="3" applyFont="1" applyBorder="1" applyAlignment="1">
      <alignment horizontal="left"/>
    </xf>
    <xf numFmtId="0" fontId="3" fillId="31" borderId="1" xfId="0" applyFont="1" applyFill="1" applyBorder="1" applyAlignment="1">
      <alignment horizontal="center"/>
    </xf>
    <xf numFmtId="0" fontId="0" fillId="19" borderId="37" xfId="0" applyFill="1" applyBorder="1" applyAlignment="1">
      <alignment horizontal="left"/>
    </xf>
    <xf numFmtId="0" fontId="0" fillId="19" borderId="39" xfId="0" applyFill="1" applyBorder="1" applyAlignment="1">
      <alignment horizontal="left"/>
    </xf>
    <xf numFmtId="0" fontId="0" fillId="19" borderId="40" xfId="0" applyFill="1" applyBorder="1" applyAlignment="1">
      <alignment horizontal="left"/>
    </xf>
    <xf numFmtId="0" fontId="3" fillId="31" borderId="28" xfId="0" applyFont="1" applyFill="1" applyBorder="1" applyAlignment="1">
      <alignment horizontal="center" vertical="center"/>
    </xf>
    <xf numFmtId="0" fontId="3" fillId="31" borderId="28" xfId="0" applyFont="1" applyFill="1" applyBorder="1" applyAlignment="1">
      <alignment horizontal="center" vertical="center" wrapText="1"/>
    </xf>
    <xf numFmtId="2" fontId="0" fillId="0" borderId="36" xfId="0" applyNumberFormat="1" applyBorder="1" applyAlignment="1">
      <alignment horizontal="center"/>
    </xf>
    <xf numFmtId="2" fontId="0" fillId="0" borderId="38" xfId="0" applyNumberFormat="1" applyBorder="1" applyAlignment="1">
      <alignment horizontal="center"/>
    </xf>
    <xf numFmtId="2" fontId="0" fillId="0" borderId="29" xfId="0" applyNumberFormat="1" applyBorder="1" applyAlignment="1">
      <alignment horizontal="center"/>
    </xf>
    <xf numFmtId="2" fontId="0" fillId="0" borderId="41" xfId="0" applyNumberFormat="1" applyBorder="1" applyAlignment="1">
      <alignment horizontal="center"/>
    </xf>
    <xf numFmtId="0" fontId="0" fillId="0" borderId="1" xfId="0" applyBorder="1" applyAlignment="1">
      <alignment horizontal="left" vertical="center" wrapText="1"/>
    </xf>
    <xf numFmtId="0" fontId="0" fillId="0" borderId="37" xfId="0" applyBorder="1" applyAlignment="1">
      <alignment vertical="center"/>
    </xf>
    <xf numFmtId="0" fontId="0" fillId="0" borderId="59" xfId="0" applyBorder="1" applyAlignment="1">
      <alignment vertical="center" wrapText="1"/>
    </xf>
    <xf numFmtId="0" fontId="4" fillId="30" borderId="38" xfId="0" applyFont="1" applyFill="1" applyBorder="1" applyAlignment="1">
      <alignment horizontal="center" vertical="center"/>
    </xf>
    <xf numFmtId="0" fontId="0" fillId="0" borderId="39" xfId="0" applyBorder="1" applyAlignment="1">
      <alignment vertical="center"/>
    </xf>
    <xf numFmtId="0" fontId="4" fillId="30" borderId="29" xfId="0" applyFont="1" applyFill="1" applyBorder="1" applyAlignment="1">
      <alignment horizontal="center" vertical="center"/>
    </xf>
    <xf numFmtId="0" fontId="0" fillId="0" borderId="40" xfId="0" applyBorder="1" applyAlignment="1">
      <alignment vertical="center"/>
    </xf>
    <xf numFmtId="0" fontId="0" fillId="0" borderId="57" xfId="0" applyBorder="1" applyAlignment="1">
      <alignment vertical="center" wrapText="1"/>
    </xf>
    <xf numFmtId="0" fontId="4" fillId="30" borderId="41" xfId="0" applyFont="1" applyFill="1" applyBorder="1" applyAlignment="1">
      <alignment horizontal="center" vertical="center"/>
    </xf>
    <xf numFmtId="0" fontId="0" fillId="0" borderId="59" xfId="0" applyBorder="1" applyAlignment="1">
      <alignment vertical="center"/>
    </xf>
    <xf numFmtId="0" fontId="0" fillId="0" borderId="40" xfId="0" applyBorder="1"/>
    <xf numFmtId="0" fontId="0" fillId="0" borderId="57" xfId="0" applyBorder="1" applyAlignment="1">
      <alignment vertical="center"/>
    </xf>
    <xf numFmtId="0" fontId="0" fillId="0" borderId="37" xfId="0" applyBorder="1"/>
    <xf numFmtId="0" fontId="0" fillId="0" borderId="39" xfId="0" applyBorder="1"/>
    <xf numFmtId="0" fontId="0" fillId="0" borderId="40" xfId="0" applyBorder="1" applyAlignment="1">
      <alignment vertical="center" wrapText="1"/>
    </xf>
    <xf numFmtId="0" fontId="0" fillId="0" borderId="37" xfId="0" applyBorder="1" applyAlignment="1">
      <alignment vertical="center" wrapText="1"/>
    </xf>
    <xf numFmtId="0" fontId="4" fillId="30" borderId="38" xfId="0" applyFont="1" applyFill="1" applyBorder="1" applyAlignment="1">
      <alignment horizontal="center"/>
    </xf>
    <xf numFmtId="0" fontId="4" fillId="30" borderId="41" xfId="0" applyFont="1" applyFill="1" applyBorder="1" applyAlignment="1">
      <alignment horizontal="center"/>
    </xf>
    <xf numFmtId="0" fontId="0" fillId="0" borderId="39" xfId="0" applyBorder="1" applyAlignment="1">
      <alignment vertical="center" wrapText="1"/>
    </xf>
    <xf numFmtId="0" fontId="4" fillId="30" borderId="43" xfId="0" applyFont="1" applyFill="1" applyBorder="1" applyAlignment="1">
      <alignment horizontal="center" vertical="center" wrapText="1"/>
    </xf>
    <xf numFmtId="0" fontId="4" fillId="30" borderId="58" xfId="0" applyFont="1" applyFill="1" applyBorder="1" applyAlignment="1">
      <alignment horizontal="center" vertical="center" wrapText="1"/>
    </xf>
    <xf numFmtId="0" fontId="4" fillId="30" borderId="44" xfId="0" applyFont="1" applyFill="1" applyBorder="1" applyAlignment="1">
      <alignment horizontal="center" vertical="center" wrapText="1"/>
    </xf>
    <xf numFmtId="0" fontId="62" fillId="2" borderId="1" xfId="0" applyFont="1" applyFill="1" applyBorder="1" applyAlignment="1">
      <alignment horizontal="center" vertical="center" wrapText="1"/>
    </xf>
    <xf numFmtId="0" fontId="0" fillId="0" borderId="0" xfId="0" applyBorder="1" applyAlignment="1">
      <alignment horizontal="right"/>
    </xf>
    <xf numFmtId="0" fontId="14" fillId="0" borderId="0" xfId="0" applyFont="1"/>
    <xf numFmtId="0" fontId="14" fillId="0" borderId="0" xfId="3" applyFont="1" applyBorder="1"/>
    <xf numFmtId="0" fontId="20" fillId="0" borderId="0" xfId="3" applyBorder="1" applyAlignment="1">
      <alignment horizontal="left"/>
    </xf>
    <xf numFmtId="0" fontId="5" fillId="6" borderId="0" xfId="0" applyFont="1" applyFill="1" applyAlignment="1">
      <alignment vertical="center"/>
    </xf>
    <xf numFmtId="0" fontId="5" fillId="5" borderId="0" xfId="0" applyFont="1" applyFill="1" applyAlignment="1">
      <alignment vertical="center"/>
    </xf>
    <xf numFmtId="0" fontId="5" fillId="5" borderId="0" xfId="0" applyFont="1" applyFill="1" applyAlignment="1">
      <alignment horizontal="right" vertical="center"/>
    </xf>
    <xf numFmtId="0" fontId="5" fillId="14" borderId="0" xfId="0" applyFont="1" applyFill="1" applyAlignment="1">
      <alignment vertical="center"/>
    </xf>
    <xf numFmtId="0" fontId="5" fillId="14" borderId="0" xfId="0" applyFont="1" applyFill="1" applyAlignment="1">
      <alignment horizontal="right" vertical="center"/>
    </xf>
    <xf numFmtId="10" fontId="5" fillId="14" borderId="0" xfId="0" applyNumberFormat="1" applyFont="1" applyFill="1" applyAlignment="1">
      <alignment horizontal="right" vertical="center"/>
    </xf>
    <xf numFmtId="0" fontId="10" fillId="17" borderId="0" xfId="0" applyFont="1" applyFill="1" applyAlignment="1">
      <alignment horizontal="center" vertical="center"/>
    </xf>
    <xf numFmtId="0" fontId="25" fillId="0" borderId="25" xfId="0" applyNumberFormat="1" applyFont="1" applyFill="1" applyBorder="1" applyAlignment="1">
      <alignment horizontal="right"/>
    </xf>
    <xf numFmtId="2" fontId="0" fillId="0" borderId="25" xfId="0" applyNumberFormat="1" applyBorder="1" applyAlignment="1">
      <alignment horizontal="center"/>
    </xf>
    <xf numFmtId="2" fontId="0" fillId="0" borderId="26" xfId="0" applyNumberFormat="1" applyBorder="1" applyAlignment="1">
      <alignment horizontal="center"/>
    </xf>
    <xf numFmtId="2" fontId="0" fillId="0" borderId="27" xfId="0" applyNumberFormat="1" applyBorder="1" applyAlignment="1">
      <alignment horizontal="center"/>
    </xf>
    <xf numFmtId="0" fontId="20" fillId="0" borderId="0" xfId="3"/>
    <xf numFmtId="9" fontId="0" fillId="0" borderId="0" xfId="0" applyNumberFormat="1" applyAlignment="1">
      <alignment horizontal="center"/>
    </xf>
    <xf numFmtId="0" fontId="14" fillId="0" borderId="0" xfId="3" applyFont="1" applyAlignment="1">
      <alignment horizontal="left"/>
    </xf>
    <xf numFmtId="0" fontId="20" fillId="0" borderId="0" xfId="3"/>
    <xf numFmtId="0" fontId="4" fillId="2" borderId="11" xfId="0" applyFont="1" applyFill="1" applyBorder="1" applyAlignment="1">
      <alignment horizontal="center"/>
    </xf>
    <xf numFmtId="0" fontId="4" fillId="2" borderId="1" xfId="0" applyFont="1" applyFill="1" applyBorder="1" applyAlignment="1">
      <alignment horizontal="center" vertical="center" wrapText="1"/>
    </xf>
    <xf numFmtId="0" fontId="30" fillId="6" borderId="7" xfId="0" applyFont="1" applyFill="1" applyBorder="1" applyAlignment="1">
      <alignment horizontal="left" vertical="center" wrapText="1"/>
    </xf>
    <xf numFmtId="0" fontId="10" fillId="6" borderId="7" xfId="0" quotePrefix="1" applyFont="1" applyFill="1" applyBorder="1" applyAlignment="1">
      <alignment horizontal="center" vertical="center" wrapText="1"/>
    </xf>
    <xf numFmtId="0" fontId="10" fillId="6" borderId="4" xfId="0" quotePrefix="1" applyFont="1" applyFill="1" applyBorder="1" applyAlignment="1">
      <alignment horizontal="center" vertical="center" wrapText="1"/>
    </xf>
    <xf numFmtId="0" fontId="31" fillId="6" borderId="9" xfId="0" quotePrefix="1" applyFont="1" applyFill="1" applyBorder="1" applyAlignment="1">
      <alignment horizontal="center" vertical="center" wrapText="1"/>
    </xf>
    <xf numFmtId="164" fontId="5" fillId="13" borderId="3" xfId="0" applyNumberFormat="1" applyFont="1" applyFill="1" applyBorder="1" applyAlignment="1">
      <alignment horizontal="center" vertical="center" wrapText="1"/>
    </xf>
    <xf numFmtId="164" fontId="5" fillId="11" borderId="8" xfId="0" applyNumberFormat="1" applyFont="1" applyFill="1" applyBorder="1" applyAlignment="1">
      <alignment horizontal="center" vertical="center" wrapText="1"/>
    </xf>
    <xf numFmtId="9" fontId="53" fillId="24" borderId="9" xfId="0" applyNumberFormat="1" applyFont="1" applyFill="1" applyBorder="1" applyAlignment="1">
      <alignment horizontal="center" vertical="center"/>
    </xf>
    <xf numFmtId="9" fontId="0" fillId="21" borderId="14" xfId="1" applyNumberFormat="1" applyFont="1" applyFill="1" applyBorder="1" applyAlignment="1">
      <alignment horizontal="center" vertical="center"/>
    </xf>
    <xf numFmtId="9" fontId="0" fillId="21" borderId="15" xfId="1" applyNumberFormat="1" applyFont="1" applyFill="1" applyBorder="1" applyAlignment="1">
      <alignment horizontal="center" vertical="center"/>
    </xf>
    <xf numFmtId="9" fontId="0" fillId="21" borderId="16" xfId="1" applyNumberFormat="1" applyFont="1" applyFill="1" applyBorder="1" applyAlignment="1">
      <alignment horizontal="center" vertical="center"/>
    </xf>
    <xf numFmtId="0" fontId="30" fillId="6" borderId="15" xfId="0" applyFont="1" applyFill="1" applyBorder="1" applyAlignment="1">
      <alignment horizontal="left" vertical="center"/>
    </xf>
    <xf numFmtId="0" fontId="30" fillId="6" borderId="16" xfId="0" applyFont="1" applyFill="1" applyBorder="1" applyAlignment="1">
      <alignment horizontal="left" vertical="center"/>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6" xfId="0" applyFont="1" applyFill="1" applyBorder="1" applyAlignment="1">
      <alignment horizontal="center" vertical="center"/>
    </xf>
    <xf numFmtId="0" fontId="3" fillId="23" borderId="2" xfId="0" quotePrefix="1" applyFont="1" applyFill="1" applyBorder="1" applyAlignment="1">
      <alignment horizontal="center" vertical="center"/>
    </xf>
    <xf numFmtId="0" fontId="3" fillId="23" borderId="3" xfId="0" quotePrefix="1" applyFont="1" applyFill="1" applyBorder="1" applyAlignment="1">
      <alignment horizontal="center" vertical="center"/>
    </xf>
    <xf numFmtId="0" fontId="3" fillId="2" borderId="3" xfId="0" quotePrefix="1" applyFont="1" applyFill="1" applyBorder="1" applyAlignment="1">
      <alignment horizontal="center" vertical="center"/>
    </xf>
    <xf numFmtId="0" fontId="3" fillId="2" borderId="4" xfId="0" quotePrefix="1" applyFont="1" applyFill="1" applyBorder="1" applyAlignment="1">
      <alignment horizontal="center" vertical="center"/>
    </xf>
    <xf numFmtId="0" fontId="30" fillId="6" borderId="14" xfId="0" applyFont="1" applyFill="1" applyBorder="1" applyAlignment="1">
      <alignment horizontal="left" vertical="center"/>
    </xf>
    <xf numFmtId="9" fontId="0" fillId="21" borderId="4" xfId="1" applyNumberFormat="1" applyFont="1" applyFill="1" applyBorder="1" applyAlignment="1">
      <alignment horizontal="center" vertical="center"/>
    </xf>
    <xf numFmtId="9" fontId="0" fillId="21" borderId="6" xfId="1" applyNumberFormat="1" applyFont="1" applyFill="1" applyBorder="1" applyAlignment="1">
      <alignment horizontal="center" vertical="center"/>
    </xf>
    <xf numFmtId="164" fontId="5" fillId="12" borderId="8" xfId="0" applyNumberFormat="1" applyFont="1" applyFill="1" applyBorder="1" applyAlignment="1">
      <alignment horizontal="center" vertical="center" wrapText="1"/>
    </xf>
    <xf numFmtId="9" fontId="0" fillId="21" borderId="9" xfId="1" applyNumberFormat="1" applyFont="1" applyFill="1" applyBorder="1" applyAlignment="1">
      <alignment horizontal="center" vertical="center"/>
    </xf>
    <xf numFmtId="164" fontId="5" fillId="12" borderId="3" xfId="0" applyNumberFormat="1" applyFont="1" applyFill="1" applyBorder="1" applyAlignment="1">
      <alignment horizontal="center" vertical="center" wrapText="1"/>
    </xf>
    <xf numFmtId="0" fontId="33" fillId="6" borderId="2" xfId="0" quotePrefix="1" applyFont="1" applyFill="1" applyBorder="1" applyAlignment="1">
      <alignment horizontal="center" vertical="center" wrapText="1"/>
    </xf>
    <xf numFmtId="0" fontId="30" fillId="6" borderId="2" xfId="0" applyFont="1" applyFill="1" applyBorder="1" applyAlignment="1">
      <alignment horizontal="left" vertical="center" wrapText="1"/>
    </xf>
    <xf numFmtId="164" fontId="19" fillId="0" borderId="5" xfId="0" applyNumberFormat="1" applyFont="1" applyBorder="1" applyAlignment="1">
      <alignment horizontal="center"/>
    </xf>
    <xf numFmtId="164" fontId="0" fillId="0" borderId="6" xfId="0" applyNumberFormat="1" applyFont="1" applyBorder="1" applyAlignment="1">
      <alignment horizontal="center"/>
    </xf>
    <xf numFmtId="164" fontId="0" fillId="0" borderId="5" xfId="0" applyNumberFormat="1" applyFont="1" applyBorder="1" applyAlignment="1">
      <alignment horizontal="center"/>
    </xf>
    <xf numFmtId="164" fontId="0" fillId="0" borderId="7" xfId="0" applyNumberFormat="1" applyFont="1" applyBorder="1" applyAlignment="1">
      <alignment horizontal="center"/>
    </xf>
    <xf numFmtId="0" fontId="63" fillId="0" borderId="0" xfId="0" applyFont="1" applyAlignment="1">
      <alignment horizontal="left"/>
    </xf>
    <xf numFmtId="0" fontId="4" fillId="30" borderId="60" xfId="0" applyFont="1" applyFill="1" applyBorder="1" applyAlignment="1">
      <alignment horizontal="center" vertical="center" wrapText="1"/>
    </xf>
    <xf numFmtId="0" fontId="4" fillId="30" borderId="61" xfId="0" applyFont="1" applyFill="1" applyBorder="1" applyAlignment="1">
      <alignment horizontal="center" vertical="center" wrapText="1"/>
    </xf>
    <xf numFmtId="0" fontId="4" fillId="30" borderId="42" xfId="0" applyFont="1" applyFill="1" applyBorder="1" applyAlignment="1">
      <alignment horizontal="center" vertical="center" wrapText="1"/>
    </xf>
    <xf numFmtId="0" fontId="64" fillId="6" borderId="1" xfId="0" applyFont="1" applyFill="1" applyBorder="1" applyAlignment="1">
      <alignment horizontal="left" vertical="center" wrapText="1"/>
    </xf>
    <xf numFmtId="0" fontId="64" fillId="6" borderId="1" xfId="0" applyFont="1" applyFill="1" applyBorder="1" applyAlignment="1">
      <alignment horizontal="center" vertical="center" wrapText="1"/>
    </xf>
    <xf numFmtId="0" fontId="10" fillId="6" borderId="0" xfId="0" applyFont="1" applyFill="1" applyBorder="1" applyAlignment="1">
      <alignment horizontal="right" vertical="center"/>
    </xf>
    <xf numFmtId="9" fontId="14" fillId="0" borderId="0" xfId="1" applyFont="1" applyFill="1" applyBorder="1" applyAlignment="1">
      <alignment horizontal="center" vertical="center"/>
    </xf>
    <xf numFmtId="0" fontId="24" fillId="0" borderId="0" xfId="0" applyFont="1"/>
    <xf numFmtId="0" fontId="3" fillId="2" borderId="6"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8" xfId="0" applyFont="1" applyFill="1" applyBorder="1" applyAlignment="1">
      <alignment horizontal="center" vertical="center" wrapText="1"/>
    </xf>
    <xf numFmtId="2" fontId="0" fillId="0" borderId="14" xfId="0" applyNumberFormat="1" applyBorder="1" applyAlignment="1">
      <alignment horizontal="center"/>
    </xf>
    <xf numFmtId="2" fontId="0" fillId="0" borderId="15" xfId="0" applyNumberFormat="1" applyBorder="1" applyAlignment="1">
      <alignment horizontal="center"/>
    </xf>
    <xf numFmtId="2" fontId="0" fillId="0" borderId="16" xfId="0" applyNumberFormat="1" applyBorder="1" applyAlignment="1">
      <alignment horizontal="center"/>
    </xf>
    <xf numFmtId="0" fontId="3" fillId="2" borderId="7" xfId="0" applyFont="1" applyFill="1" applyBorder="1" applyAlignment="1">
      <alignment horizontal="center" vertical="center" wrapText="1"/>
    </xf>
    <xf numFmtId="0" fontId="3" fillId="2" borderId="9" xfId="0" applyFont="1" applyFill="1" applyBorder="1" applyAlignment="1">
      <alignment horizontal="center" vertical="center" wrapText="1"/>
    </xf>
    <xf numFmtId="164" fontId="5" fillId="12" borderId="14" xfId="0" applyNumberFormat="1" applyFont="1" applyFill="1" applyBorder="1" applyAlignment="1">
      <alignment horizontal="center" vertical="center" wrapText="1"/>
    </xf>
    <xf numFmtId="164" fontId="5" fillId="6" borderId="15" xfId="0" applyNumberFormat="1" applyFont="1" applyFill="1" applyBorder="1" applyAlignment="1">
      <alignment horizontal="center" vertical="center" wrapText="1"/>
    </xf>
    <xf numFmtId="164" fontId="5" fillId="6" borderId="16" xfId="0" applyNumberFormat="1" applyFont="1" applyFill="1" applyBorder="1" applyAlignment="1">
      <alignment horizontal="center" vertical="center" wrapText="1"/>
    </xf>
    <xf numFmtId="164" fontId="5" fillId="13" borderId="14" xfId="0" applyNumberFormat="1" applyFont="1" applyFill="1" applyBorder="1" applyAlignment="1">
      <alignment horizontal="center" vertical="center" wrapText="1"/>
    </xf>
    <xf numFmtId="164" fontId="5" fillId="12" borderId="16" xfId="0" applyNumberFormat="1" applyFont="1" applyFill="1" applyBorder="1" applyAlignment="1">
      <alignment horizontal="center" vertical="center" wrapText="1"/>
    </xf>
    <xf numFmtId="164" fontId="5" fillId="6" borderId="14" xfId="0" applyNumberFormat="1" applyFont="1" applyFill="1" applyBorder="1" applyAlignment="1">
      <alignment horizontal="center" vertical="center" wrapText="1"/>
    </xf>
    <xf numFmtId="0" fontId="0" fillId="32" borderId="0" xfId="0" applyFill="1"/>
    <xf numFmtId="0" fontId="0" fillId="23" borderId="0" xfId="0" applyFill="1"/>
    <xf numFmtId="0" fontId="0" fillId="33" borderId="0" xfId="0" applyFill="1"/>
    <xf numFmtId="0" fontId="0" fillId="34" borderId="0" xfId="0" applyFill="1"/>
    <xf numFmtId="0" fontId="0" fillId="35" borderId="0" xfId="0" applyFill="1"/>
    <xf numFmtId="0" fontId="0" fillId="36" borderId="0" xfId="0" applyFill="1"/>
    <xf numFmtId="0" fontId="0" fillId="22" borderId="0" xfId="0" applyFill="1"/>
    <xf numFmtId="0" fontId="3" fillId="2" borderId="1" xfId="0" applyFont="1" applyFill="1" applyBorder="1" applyAlignment="1">
      <alignment horizontal="center"/>
    </xf>
    <xf numFmtId="0" fontId="65" fillId="0" borderId="0" xfId="0" applyFont="1"/>
    <xf numFmtId="0" fontId="3" fillId="2" borderId="1" xfId="0" applyFont="1" applyFill="1" applyBorder="1"/>
    <xf numFmtId="0" fontId="66" fillId="40" borderId="1" xfId="0" applyFont="1" applyFill="1" applyBorder="1" applyAlignment="1">
      <alignment horizontal="left" vertical="center"/>
    </xf>
    <xf numFmtId="0" fontId="4" fillId="39" borderId="1" xfId="0" applyFont="1" applyFill="1" applyBorder="1" applyAlignment="1">
      <alignment horizontal="left" vertical="center"/>
    </xf>
    <xf numFmtId="0" fontId="4" fillId="38" borderId="1" xfId="0" applyFont="1" applyFill="1" applyBorder="1" applyAlignment="1">
      <alignment horizontal="left" vertical="center"/>
    </xf>
    <xf numFmtId="0" fontId="23" fillId="37" borderId="1" xfId="0" applyFont="1" applyFill="1" applyBorder="1" applyAlignment="1">
      <alignment horizontal="left" vertical="center"/>
    </xf>
    <xf numFmtId="0" fontId="14" fillId="0" borderId="0" xfId="0" applyFont="1" applyBorder="1" applyAlignment="1">
      <alignment horizontal="left"/>
    </xf>
    <xf numFmtId="0" fontId="20" fillId="0" borderId="0" xfId="3" applyBorder="1" applyAlignment="1">
      <alignment horizontal="left"/>
    </xf>
    <xf numFmtId="0" fontId="20" fillId="0" borderId="0" xfId="3"/>
    <xf numFmtId="0" fontId="23" fillId="0" borderId="25" xfId="0" applyFont="1" applyBorder="1" applyAlignment="1">
      <alignment horizontal="center"/>
    </xf>
    <xf numFmtId="0" fontId="23" fillId="0" borderId="26" xfId="0" applyFont="1" applyBorder="1" applyAlignment="1">
      <alignment horizontal="center"/>
    </xf>
    <xf numFmtId="0" fontId="23" fillId="0" borderId="27" xfId="0" applyFont="1" applyBorder="1" applyAlignment="1">
      <alignment horizontal="center"/>
    </xf>
    <xf numFmtId="0" fontId="24" fillId="20" borderId="0" xfId="0" applyFont="1" applyFill="1" applyBorder="1" applyAlignment="1">
      <alignment horizontal="center" vertical="center" wrapText="1"/>
    </xf>
    <xf numFmtId="0" fontId="24" fillId="20" borderId="0" xfId="0" applyFont="1" applyFill="1" applyBorder="1" applyAlignment="1">
      <alignment horizontal="center" vertical="center"/>
    </xf>
    <xf numFmtId="0" fontId="20" fillId="20" borderId="23" xfId="3" applyFill="1" applyBorder="1" applyAlignment="1">
      <alignment horizontal="left"/>
    </xf>
    <xf numFmtId="0" fontId="20" fillId="20" borderId="17" xfId="3" applyFill="1" applyBorder="1" applyAlignment="1">
      <alignment horizontal="left"/>
    </xf>
    <xf numFmtId="0" fontId="37" fillId="0" borderId="0" xfId="3" applyFont="1" applyBorder="1" applyAlignment="1">
      <alignment horizontal="left"/>
    </xf>
    <xf numFmtId="0" fontId="0" fillId="0" borderId="1" xfId="0" applyBorder="1" applyAlignment="1">
      <alignment horizontal="left" vertical="top" wrapText="1"/>
    </xf>
    <xf numFmtId="0" fontId="23" fillId="28" borderId="25" xfId="0" applyFont="1" applyFill="1" applyBorder="1" applyAlignment="1">
      <alignment horizontal="center"/>
    </xf>
    <xf numFmtId="0" fontId="23" fillId="28" borderId="26" xfId="0" applyFont="1" applyFill="1" applyBorder="1" applyAlignment="1">
      <alignment horizontal="center"/>
    </xf>
    <xf numFmtId="0" fontId="23" fillId="28" borderId="27" xfId="0" applyFont="1" applyFill="1" applyBorder="1" applyAlignment="1">
      <alignment horizontal="center"/>
    </xf>
    <xf numFmtId="0" fontId="3" fillId="2" borderId="1" xfId="0" applyFont="1" applyFill="1" applyBorder="1" applyAlignment="1">
      <alignment horizontal="center"/>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18" xfId="0" applyBorder="1" applyAlignment="1">
      <alignment horizontal="left" vertical="top" wrapText="1"/>
    </xf>
    <xf numFmtId="0" fontId="0" fillId="0" borderId="0" xfId="0" applyBorder="1" applyAlignment="1">
      <alignment horizontal="left" vertical="top" wrapText="1"/>
    </xf>
    <xf numFmtId="0" fontId="0" fillId="0" borderId="22"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24" xfId="0" applyBorder="1" applyAlignment="1">
      <alignment horizontal="left" vertical="top" wrapText="1"/>
    </xf>
    <xf numFmtId="0" fontId="5" fillId="6" borderId="0" xfId="0" applyFont="1" applyFill="1" applyAlignment="1">
      <alignment vertical="center"/>
    </xf>
    <xf numFmtId="0" fontId="10" fillId="17" borderId="0" xfId="0" applyFont="1" applyFill="1" applyAlignment="1">
      <alignment horizontal="center" vertical="center"/>
    </xf>
    <xf numFmtId="0" fontId="0" fillId="14" borderId="0" xfId="0" applyFill="1" applyAlignment="1">
      <alignment vertical="top"/>
    </xf>
    <xf numFmtId="0" fontId="10" fillId="5" borderId="0" xfId="0" applyFont="1" applyFill="1" applyAlignment="1">
      <alignment horizontal="center" vertical="center"/>
    </xf>
    <xf numFmtId="0" fontId="61" fillId="24" borderId="1" xfId="0" applyFont="1" applyFill="1" applyBorder="1" applyAlignment="1">
      <alignment horizontal="center" vertical="center" textRotation="90"/>
    </xf>
    <xf numFmtId="0" fontId="4" fillId="30" borderId="59" xfId="0" applyFont="1" applyFill="1" applyBorder="1" applyAlignment="1">
      <alignment horizontal="center" vertical="center"/>
    </xf>
    <xf numFmtId="0" fontId="4" fillId="30" borderId="57" xfId="0" applyFont="1" applyFill="1" applyBorder="1" applyAlignment="1">
      <alignment horizontal="center" vertical="center"/>
    </xf>
    <xf numFmtId="0" fontId="4" fillId="30" borderId="1" xfId="0" applyFont="1" applyFill="1" applyBorder="1" applyAlignment="1">
      <alignment horizontal="center" vertical="center"/>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0" borderId="21" xfId="0" applyBorder="1" applyAlignment="1">
      <alignment horizontal="left" vertical="center" wrapText="1"/>
    </xf>
    <xf numFmtId="0" fontId="0" fillId="0" borderId="18" xfId="0" applyBorder="1" applyAlignment="1">
      <alignment horizontal="left" vertical="center" wrapText="1"/>
    </xf>
    <xf numFmtId="0" fontId="0" fillId="0" borderId="0" xfId="0" applyBorder="1" applyAlignment="1">
      <alignment horizontal="left" vertical="center" wrapText="1"/>
    </xf>
    <xf numFmtId="0" fontId="0" fillId="0" borderId="22" xfId="0" applyBorder="1" applyAlignment="1">
      <alignment horizontal="left" vertical="center" wrapText="1"/>
    </xf>
    <xf numFmtId="0" fontId="0" fillId="0" borderId="23" xfId="0" applyBorder="1" applyAlignment="1">
      <alignment horizontal="left" vertical="center" wrapText="1"/>
    </xf>
    <xf numFmtId="0" fontId="0" fillId="0" borderId="17" xfId="0" applyBorder="1" applyAlignment="1">
      <alignment horizontal="left" vertical="center" wrapText="1"/>
    </xf>
    <xf numFmtId="0" fontId="0" fillId="0" borderId="24" xfId="0" applyBorder="1" applyAlignment="1">
      <alignment horizontal="left" vertical="center" wrapText="1"/>
    </xf>
    <xf numFmtId="0" fontId="4" fillId="28" borderId="1" xfId="0" applyFont="1" applyFill="1" applyBorder="1" applyAlignment="1">
      <alignment horizontal="left" vertical="center"/>
    </xf>
    <xf numFmtId="0" fontId="4" fillId="28" borderId="1"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20" fillId="0" borderId="0" xfId="3" applyAlignment="1">
      <alignment horizontal="left" vertical="center"/>
    </xf>
    <xf numFmtId="0" fontId="0" fillId="0" borderId="1" xfId="0" quotePrefix="1" applyBorder="1" applyAlignment="1">
      <alignment horizontal="left" vertical="top" wrapText="1"/>
    </xf>
    <xf numFmtId="0" fontId="3" fillId="2" borderId="10" xfId="0" applyFont="1" applyFill="1" applyBorder="1" applyAlignment="1">
      <alignment horizontal="center"/>
    </xf>
    <xf numFmtId="0" fontId="3" fillId="2" borderId="11" xfId="0" applyFont="1" applyFill="1" applyBorder="1" applyAlignment="1">
      <alignment horizontal="center"/>
    </xf>
    <xf numFmtId="0" fontId="3" fillId="2" borderId="12" xfId="0" applyFont="1" applyFill="1" applyBorder="1" applyAlignment="1">
      <alignment horizontal="center"/>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9" xfId="0" applyBorder="1" applyAlignment="1">
      <alignment horizontal="left" vertical="top" wrapText="1"/>
    </xf>
    <xf numFmtId="0" fontId="0" fillId="0" borderId="1" xfId="0" applyBorder="1" applyAlignment="1">
      <alignment horizontal="left" wrapText="1"/>
    </xf>
    <xf numFmtId="0" fontId="13" fillId="0" borderId="17" xfId="0" applyFont="1" applyBorder="1" applyAlignment="1">
      <alignment horizont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xf>
    <xf numFmtId="0" fontId="13" fillId="0" borderId="18" xfId="0" applyFont="1" applyBorder="1" applyAlignment="1">
      <alignment horizontal="left" vertical="center"/>
    </xf>
    <xf numFmtId="0" fontId="13" fillId="0" borderId="17" xfId="0" applyFont="1" applyBorder="1" applyAlignment="1">
      <alignment horizontal="center" vertical="center"/>
    </xf>
    <xf numFmtId="0" fontId="4" fillId="2" borderId="10" xfId="0" applyFont="1" applyFill="1" applyBorder="1" applyAlignment="1">
      <alignment horizontal="center"/>
    </xf>
    <xf numFmtId="0" fontId="4" fillId="2" borderId="11" xfId="0" applyFont="1" applyFill="1" applyBorder="1" applyAlignment="1">
      <alignment horizontal="center"/>
    </xf>
    <xf numFmtId="0" fontId="4" fillId="2" borderId="12" xfId="0" applyFont="1" applyFill="1" applyBorder="1" applyAlignment="1">
      <alignment horizontal="center"/>
    </xf>
    <xf numFmtId="0" fontId="4" fillId="2" borderId="1" xfId="0" applyFont="1" applyFill="1" applyBorder="1" applyAlignment="1">
      <alignment horizontal="center" vertical="center" wrapText="1"/>
    </xf>
    <xf numFmtId="0" fontId="4" fillId="2" borderId="3" xfId="0" applyFont="1" applyFill="1" applyBorder="1" applyAlignment="1">
      <alignment horizontal="center"/>
    </xf>
    <xf numFmtId="0" fontId="4" fillId="2" borderId="4" xfId="0" applyFont="1" applyFill="1" applyBorder="1" applyAlignment="1">
      <alignment horizont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0" fillId="0" borderId="2" xfId="0" quotePrefix="1" applyBorder="1" applyAlignment="1">
      <alignment horizontal="left" vertical="top" wrapText="1"/>
    </xf>
    <xf numFmtId="0" fontId="0" fillId="0" borderId="3" xfId="0" quotePrefix="1" applyBorder="1" applyAlignment="1">
      <alignment horizontal="left" vertical="top" wrapText="1"/>
    </xf>
    <xf numFmtId="0" fontId="0" fillId="0" borderId="4" xfId="0" quotePrefix="1" applyBorder="1" applyAlignment="1">
      <alignment horizontal="left" vertical="top" wrapText="1"/>
    </xf>
    <xf numFmtId="0" fontId="0" fillId="0" borderId="5" xfId="0" quotePrefix="1" applyBorder="1" applyAlignment="1">
      <alignment horizontal="left" vertical="top" wrapText="1"/>
    </xf>
    <xf numFmtId="0" fontId="0" fillId="0" borderId="0" xfId="0" quotePrefix="1" applyBorder="1" applyAlignment="1">
      <alignment horizontal="left" vertical="top" wrapText="1"/>
    </xf>
    <xf numFmtId="0" fontId="0" fillId="0" borderId="6" xfId="0" quotePrefix="1" applyBorder="1" applyAlignment="1">
      <alignment horizontal="left" vertical="top" wrapText="1"/>
    </xf>
    <xf numFmtId="0" fontId="0" fillId="0" borderId="7" xfId="0" quotePrefix="1" applyBorder="1" applyAlignment="1">
      <alignment horizontal="left" vertical="top" wrapText="1"/>
    </xf>
    <xf numFmtId="0" fontId="0" fillId="0" borderId="8" xfId="0" quotePrefix="1" applyBorder="1" applyAlignment="1">
      <alignment horizontal="left" vertical="top" wrapText="1"/>
    </xf>
    <xf numFmtId="0" fontId="0" fillId="0" borderId="9" xfId="0" quotePrefix="1" applyBorder="1" applyAlignment="1">
      <alignment horizontal="left" vertical="top" wrapText="1"/>
    </xf>
    <xf numFmtId="0" fontId="0" fillId="0" borderId="38" xfId="0" applyBorder="1" applyAlignment="1">
      <alignment horizontal="center" vertical="center"/>
    </xf>
    <xf numFmtId="0" fontId="0" fillId="0" borderId="41" xfId="0" applyBorder="1" applyAlignment="1">
      <alignment horizontal="center" vertical="center"/>
    </xf>
    <xf numFmtId="0" fontId="0" fillId="0" borderId="37" xfId="0" applyBorder="1" applyAlignment="1">
      <alignment horizontal="center" vertical="center"/>
    </xf>
    <xf numFmtId="0" fontId="0" fillId="0" borderId="40" xfId="0" applyBorder="1" applyAlignment="1">
      <alignment horizontal="center" vertical="center"/>
    </xf>
    <xf numFmtId="0" fontId="0" fillId="0" borderId="49" xfId="0" applyBorder="1" applyAlignment="1">
      <alignment horizontal="center" vertical="center"/>
    </xf>
    <xf numFmtId="0" fontId="0" fillId="0" borderId="48" xfId="0" applyBorder="1" applyAlignment="1">
      <alignment horizontal="center" vertical="center"/>
    </xf>
    <xf numFmtId="0" fontId="3" fillId="2" borderId="37" xfId="0" applyFont="1" applyFill="1" applyBorder="1" applyAlignment="1">
      <alignment horizontal="center"/>
    </xf>
    <xf numFmtId="0" fontId="3" fillId="2" borderId="38" xfId="0" applyFont="1" applyFill="1" applyBorder="1" applyAlignment="1">
      <alignment horizontal="center"/>
    </xf>
    <xf numFmtId="0" fontId="5" fillId="15" borderId="5" xfId="0" applyFont="1" applyFill="1" applyBorder="1" applyAlignment="1">
      <alignment vertical="center" wrapText="1"/>
    </xf>
    <xf numFmtId="0" fontId="5" fillId="15" borderId="0" xfId="0" applyFont="1" applyFill="1" applyBorder="1" applyAlignment="1">
      <alignment vertical="center" wrapText="1"/>
    </xf>
    <xf numFmtId="0" fontId="5" fillId="15" borderId="6" xfId="0" applyFont="1" applyFill="1" applyBorder="1" applyAlignment="1">
      <alignment vertical="center" wrapText="1"/>
    </xf>
    <xf numFmtId="0" fontId="5" fillId="14" borderId="0" xfId="0" applyFont="1" applyFill="1" applyBorder="1" applyAlignment="1">
      <alignment horizontal="right" vertical="center" wrapText="1"/>
    </xf>
    <xf numFmtId="0" fontId="5" fillId="14" borderId="6" xfId="0" applyFont="1" applyFill="1" applyBorder="1" applyAlignment="1">
      <alignment horizontal="right" vertical="center" wrapText="1"/>
    </xf>
    <xf numFmtId="0" fontId="5" fillId="14" borderId="5" xfId="0" applyFont="1" applyFill="1" applyBorder="1" applyAlignment="1">
      <alignment vertical="center" wrapText="1"/>
    </xf>
    <xf numFmtId="0" fontId="5" fillId="14" borderId="0" xfId="0" applyFont="1" applyFill="1" applyBorder="1" applyAlignment="1">
      <alignment vertical="center" wrapText="1"/>
    </xf>
    <xf numFmtId="0" fontId="10" fillId="5" borderId="2" xfId="0" applyFont="1" applyFill="1" applyBorder="1" applyAlignment="1">
      <alignment horizontal="center" vertical="center" wrapText="1"/>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26" fillId="2" borderId="25" xfId="0" applyFont="1" applyFill="1" applyBorder="1" applyAlignment="1">
      <alignment horizontal="center" vertical="center" wrapText="1"/>
    </xf>
    <xf numFmtId="0" fontId="26" fillId="2" borderId="26" xfId="0" applyFont="1" applyFill="1" applyBorder="1" applyAlignment="1">
      <alignment horizontal="center" vertical="center" wrapText="1"/>
    </xf>
    <xf numFmtId="0" fontId="26" fillId="2" borderId="27" xfId="0" applyFont="1" applyFill="1" applyBorder="1" applyAlignment="1">
      <alignment horizontal="center" vertical="center" wrapText="1"/>
    </xf>
    <xf numFmtId="0" fontId="0" fillId="0" borderId="28" xfId="0" applyBorder="1" applyAlignment="1">
      <alignment horizontal="left" vertical="center" wrapText="1"/>
    </xf>
    <xf numFmtId="0" fontId="0" fillId="0" borderId="35" xfId="0" applyBorder="1" applyAlignment="1">
      <alignment horizontal="left" vertical="center" wrapText="1"/>
    </xf>
    <xf numFmtId="0" fontId="0" fillId="0" borderId="36" xfId="0" applyBorder="1" applyAlignment="1">
      <alignment horizontal="left" vertical="center" wrapText="1"/>
    </xf>
    <xf numFmtId="0" fontId="35" fillId="0" borderId="10" xfId="0" applyFont="1" applyBorder="1" applyAlignment="1">
      <alignment horizontal="center" vertical="center"/>
    </xf>
    <xf numFmtId="0" fontId="35" fillId="0" borderId="11" xfId="0" applyFont="1" applyBorder="1" applyAlignment="1">
      <alignment horizontal="center" vertical="center"/>
    </xf>
    <xf numFmtId="0" fontId="35" fillId="0" borderId="12" xfId="0" applyFont="1" applyBorder="1" applyAlignment="1">
      <alignment horizontal="center" vertical="center"/>
    </xf>
    <xf numFmtId="0" fontId="55" fillId="2" borderId="25" xfId="0" applyFont="1" applyFill="1" applyBorder="1" applyAlignment="1">
      <alignment horizontal="center" vertical="center" wrapText="1"/>
    </xf>
    <xf numFmtId="0" fontId="55" fillId="2" borderId="26" xfId="0" applyFont="1" applyFill="1" applyBorder="1" applyAlignment="1">
      <alignment horizontal="center" vertical="center" wrapText="1"/>
    </xf>
    <xf numFmtId="0" fontId="55" fillId="2" borderId="27" xfId="0" applyFont="1" applyFill="1" applyBorder="1" applyAlignment="1">
      <alignment horizontal="center" vertical="center" wrapText="1"/>
    </xf>
    <xf numFmtId="0" fontId="0" fillId="0" borderId="1" xfId="0" applyFont="1" applyBorder="1" applyAlignment="1">
      <alignment horizontal="left" vertical="center" wrapText="1"/>
    </xf>
    <xf numFmtId="0" fontId="5" fillId="15" borderId="7" xfId="0" applyFont="1" applyFill="1" applyBorder="1" applyAlignment="1">
      <alignment vertical="center" wrapText="1"/>
    </xf>
    <xf numFmtId="0" fontId="5" fillId="15" borderId="8" xfId="0" applyFont="1" applyFill="1" applyBorder="1" applyAlignment="1">
      <alignment vertical="center" wrapText="1"/>
    </xf>
    <xf numFmtId="0" fontId="5" fillId="15" borderId="9" xfId="0" applyFont="1" applyFill="1" applyBorder="1" applyAlignment="1">
      <alignment vertical="center" wrapText="1"/>
    </xf>
    <xf numFmtId="0" fontId="0" fillId="0" borderId="1" xfId="0" applyFont="1" applyBorder="1" applyAlignment="1">
      <alignment horizontal="center" vertical="center" wrapText="1"/>
    </xf>
    <xf numFmtId="0" fontId="0" fillId="0" borderId="28" xfId="0" applyBorder="1" applyAlignment="1">
      <alignment horizontal="center" vertical="center" wrapText="1"/>
    </xf>
    <xf numFmtId="0" fontId="0" fillId="0" borderId="35" xfId="0" applyBorder="1" applyAlignment="1">
      <alignment horizontal="center" vertical="center" wrapText="1"/>
    </xf>
    <xf numFmtId="0" fontId="0" fillId="0" borderId="36" xfId="0" applyBorder="1" applyAlignment="1">
      <alignment horizontal="center" vertical="center" wrapText="1"/>
    </xf>
    <xf numFmtId="0" fontId="0" fillId="0" borderId="19" xfId="0" quotePrefix="1" applyBorder="1" applyAlignment="1">
      <alignment horizontal="center" vertical="center"/>
    </xf>
    <xf numFmtId="0" fontId="0" fillId="0" borderId="20" xfId="0" quotePrefix="1" applyBorder="1" applyAlignment="1">
      <alignment horizontal="center" vertical="center"/>
    </xf>
    <xf numFmtId="0" fontId="0" fillId="0" borderId="21" xfId="0" quotePrefix="1" applyBorder="1" applyAlignment="1">
      <alignment horizontal="center" vertical="center"/>
    </xf>
    <xf numFmtId="0" fontId="0" fillId="0" borderId="23" xfId="0" quotePrefix="1" applyBorder="1" applyAlignment="1">
      <alignment horizontal="center" vertical="center"/>
    </xf>
    <xf numFmtId="0" fontId="0" fillId="0" borderId="17" xfId="0" quotePrefix="1" applyBorder="1" applyAlignment="1">
      <alignment horizontal="center" vertical="center"/>
    </xf>
    <xf numFmtId="0" fontId="0" fillId="0" borderId="24" xfId="0" quotePrefix="1" applyBorder="1" applyAlignment="1">
      <alignment horizontal="center" vertical="center"/>
    </xf>
    <xf numFmtId="0" fontId="0" fillId="0" borderId="28"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0" fillId="0" borderId="1" xfId="0"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0" borderId="2" xfId="0" applyBorder="1" applyAlignment="1">
      <alignment horizontal="left" vertical="top"/>
    </xf>
    <xf numFmtId="0" fontId="0" fillId="0" borderId="3" xfId="0" applyBorder="1" applyAlignment="1">
      <alignment horizontal="left" vertical="top"/>
    </xf>
    <xf numFmtId="0" fontId="0" fillId="0" borderId="4" xfId="0" applyBorder="1" applyAlignment="1">
      <alignment horizontal="left" vertical="top"/>
    </xf>
    <xf numFmtId="0" fontId="0" fillId="0" borderId="5" xfId="0" applyBorder="1" applyAlignment="1">
      <alignment horizontal="left" vertical="top"/>
    </xf>
    <xf numFmtId="0" fontId="0" fillId="0" borderId="0"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0" fillId="0" borderId="9" xfId="0" applyBorder="1" applyAlignment="1">
      <alignment horizontal="left" vertical="top"/>
    </xf>
    <xf numFmtId="0" fontId="0" fillId="0" borderId="25" xfId="0" applyBorder="1" applyAlignment="1">
      <alignment horizontal="center"/>
    </xf>
    <xf numFmtId="0" fontId="0" fillId="0" borderId="27" xfId="0" applyBorder="1" applyAlignment="1">
      <alignment horizontal="center"/>
    </xf>
    <xf numFmtId="0" fontId="0" fillId="0" borderId="19" xfId="0" applyBorder="1" applyAlignment="1">
      <alignment horizontal="center" vertical="center"/>
    </xf>
    <xf numFmtId="0" fontId="0" fillId="0" borderId="23" xfId="0" applyBorder="1" applyAlignment="1">
      <alignment horizontal="center" vertical="center"/>
    </xf>
    <xf numFmtId="0" fontId="3" fillId="2" borderId="50" xfId="0" applyFont="1" applyFill="1" applyBorder="1" applyAlignment="1">
      <alignment horizontal="center"/>
    </xf>
    <xf numFmtId="0" fontId="3" fillId="2" borderId="51" xfId="0" applyFont="1" applyFill="1" applyBorder="1" applyAlignment="1">
      <alignment horizontal="center"/>
    </xf>
    <xf numFmtId="0" fontId="10" fillId="5" borderId="1" xfId="0" applyFont="1" applyFill="1" applyBorder="1" applyAlignment="1">
      <alignment horizontal="center" vertical="center" wrapText="1"/>
    </xf>
    <xf numFmtId="0" fontId="10" fillId="26" borderId="0" xfId="0" applyFont="1" applyFill="1" applyAlignment="1">
      <alignment horizontal="center" vertical="center"/>
    </xf>
    <xf numFmtId="0" fontId="5" fillId="6" borderId="0" xfId="0" applyFont="1" applyFill="1" applyAlignment="1">
      <alignment horizontal="center" vertical="center"/>
    </xf>
    <xf numFmtId="0" fontId="14" fillId="2" borderId="10" xfId="0" applyFont="1" applyFill="1" applyBorder="1" applyAlignment="1">
      <alignment horizontal="center"/>
    </xf>
    <xf numFmtId="0" fontId="14" fillId="2" borderId="11" xfId="0" applyFont="1" applyFill="1" applyBorder="1" applyAlignment="1">
      <alignment horizontal="center"/>
    </xf>
    <xf numFmtId="0" fontId="14" fillId="2" borderId="12" xfId="0" applyFont="1" applyFill="1" applyBorder="1" applyAlignment="1">
      <alignment horizontal="center"/>
    </xf>
    <xf numFmtId="0" fontId="10" fillId="5" borderId="2" xfId="0" applyFont="1" applyFill="1" applyBorder="1" applyAlignment="1">
      <alignment horizontal="center" vertical="center"/>
    </xf>
    <xf numFmtId="0" fontId="10" fillId="5" borderId="3" xfId="0" applyFont="1" applyFill="1" applyBorder="1" applyAlignment="1">
      <alignment horizontal="center" vertical="center"/>
    </xf>
    <xf numFmtId="0" fontId="10" fillId="5" borderId="4" xfId="0" applyFont="1" applyFill="1" applyBorder="1" applyAlignment="1">
      <alignment horizontal="center" vertical="center"/>
    </xf>
    <xf numFmtId="0" fontId="5" fillId="14" borderId="5" xfId="0" applyFont="1" applyFill="1" applyBorder="1" applyAlignment="1">
      <alignment vertical="center"/>
    </xf>
    <xf numFmtId="0" fontId="5" fillId="14" borderId="0" xfId="0" applyFont="1" applyFill="1" applyBorder="1" applyAlignment="1">
      <alignment vertical="center"/>
    </xf>
    <xf numFmtId="0" fontId="5" fillId="14" borderId="0" xfId="0" applyFont="1" applyFill="1" applyBorder="1" applyAlignment="1">
      <alignment horizontal="right" vertical="center"/>
    </xf>
    <xf numFmtId="0" fontId="5" fillId="14" borderId="6" xfId="0" applyFont="1" applyFill="1" applyBorder="1" applyAlignment="1">
      <alignment horizontal="right" vertical="center"/>
    </xf>
    <xf numFmtId="0" fontId="5" fillId="15" borderId="5" xfId="0" applyFont="1" applyFill="1" applyBorder="1" applyAlignment="1">
      <alignment vertical="center"/>
    </xf>
    <xf numFmtId="0" fontId="5" fillId="15" borderId="0" xfId="0" applyFont="1" applyFill="1" applyBorder="1" applyAlignment="1">
      <alignment vertical="center"/>
    </xf>
    <xf numFmtId="0" fontId="5" fillId="15" borderId="6" xfId="0" applyFont="1" applyFill="1" applyBorder="1" applyAlignment="1">
      <alignment vertical="center"/>
    </xf>
    <xf numFmtId="0" fontId="10" fillId="5" borderId="0" xfId="0" applyFont="1" applyFill="1" applyAlignment="1">
      <alignment horizontal="center" vertical="center" wrapText="1"/>
    </xf>
    <xf numFmtId="0" fontId="10" fillId="26" borderId="0" xfId="0" applyFont="1" applyFill="1" applyAlignment="1">
      <alignment horizontal="center" vertical="center" wrapText="1"/>
    </xf>
    <xf numFmtId="0" fontId="10" fillId="5" borderId="10" xfId="0" applyFont="1" applyFill="1" applyBorder="1" applyAlignment="1">
      <alignment horizontal="center" vertical="center"/>
    </xf>
    <xf numFmtId="0" fontId="10" fillId="5" borderId="11" xfId="0" applyFont="1" applyFill="1" applyBorder="1" applyAlignment="1">
      <alignment horizontal="center" vertical="center"/>
    </xf>
    <xf numFmtId="0" fontId="10" fillId="5" borderId="12" xfId="0" applyFont="1" applyFill="1" applyBorder="1" applyAlignment="1">
      <alignment horizontal="center" vertical="center"/>
    </xf>
    <xf numFmtId="0" fontId="5" fillId="14" borderId="14" xfId="0" applyFont="1" applyFill="1" applyBorder="1" applyAlignment="1">
      <alignment horizontal="center" vertical="center"/>
    </xf>
    <xf numFmtId="0" fontId="5" fillId="14" borderId="15" xfId="0" applyFont="1" applyFill="1" applyBorder="1" applyAlignment="1">
      <alignment horizontal="center" vertical="center"/>
    </xf>
    <xf numFmtId="0" fontId="5" fillId="14" borderId="16" xfId="0" applyFont="1" applyFill="1" applyBorder="1" applyAlignment="1">
      <alignment horizontal="center" vertical="center"/>
    </xf>
    <xf numFmtId="0" fontId="5" fillId="6" borderId="0" xfId="0" applyFont="1" applyFill="1" applyAlignment="1">
      <alignment vertical="center" wrapText="1"/>
    </xf>
    <xf numFmtId="0" fontId="0" fillId="14" borderId="0" xfId="0" applyFill="1" applyAlignment="1">
      <alignment vertical="top" wrapText="1"/>
    </xf>
    <xf numFmtId="0" fontId="10" fillId="17" borderId="0" xfId="0" applyFont="1" applyFill="1" applyAlignment="1">
      <alignment horizontal="center" vertical="center" wrapText="1"/>
    </xf>
    <xf numFmtId="0" fontId="0" fillId="0" borderId="0" xfId="0" applyAlignment="1">
      <alignment horizontal="left" vertical="top" wrapText="1"/>
    </xf>
    <xf numFmtId="0" fontId="0" fillId="0" borderId="0" xfId="0" applyAlignment="1">
      <alignment horizontal="left" vertical="top"/>
    </xf>
    <xf numFmtId="0" fontId="5" fillId="5" borderId="0" xfId="0" applyFont="1" applyFill="1" applyBorder="1" applyAlignment="1">
      <alignment horizontal="center" vertical="center" wrapText="1"/>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10" fillId="6" borderId="10" xfId="0" applyFont="1" applyFill="1" applyBorder="1" applyAlignment="1">
      <alignment horizontal="center" vertical="center" wrapText="1"/>
    </xf>
    <xf numFmtId="0" fontId="10" fillId="6" borderId="11" xfId="0" applyFont="1" applyFill="1" applyBorder="1" applyAlignment="1">
      <alignment horizontal="center" vertical="center" wrapText="1"/>
    </xf>
    <xf numFmtId="0" fontId="10" fillId="6" borderId="12" xfId="0" applyFont="1" applyFill="1" applyBorder="1" applyAlignment="1">
      <alignment horizontal="center" vertical="center" wrapText="1"/>
    </xf>
    <xf numFmtId="0" fontId="4" fillId="2" borderId="37"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0" fillId="0" borderId="39" xfId="0" applyBorder="1" applyAlignment="1">
      <alignment horizontal="left"/>
    </xf>
    <xf numFmtId="0" fontId="0" fillId="0" borderId="40" xfId="0" applyBorder="1" applyAlignment="1">
      <alignment horizontal="left"/>
    </xf>
    <xf numFmtId="0" fontId="0" fillId="20" borderId="20" xfId="0" applyFill="1" applyBorder="1" applyAlignment="1">
      <alignment horizontal="right"/>
    </xf>
    <xf numFmtId="165" fontId="0" fillId="20" borderId="20" xfId="0" applyNumberFormat="1" applyFill="1" applyBorder="1" applyAlignment="1">
      <alignment horizontal="left"/>
    </xf>
    <xf numFmtId="165" fontId="0" fillId="20" borderId="21" xfId="0" applyNumberFormat="1" applyFill="1" applyBorder="1" applyAlignment="1">
      <alignment horizontal="left"/>
    </xf>
  </cellXfs>
  <cellStyles count="4">
    <cellStyle name="Lien hypertexte" xfId="3" builtinId="8"/>
    <cellStyle name="Normal" xfId="0" builtinId="0"/>
    <cellStyle name="Normal 2" xfId="2"/>
    <cellStyle name="Pourcentage" xfId="1" builtinId="5"/>
  </cellStyles>
  <dxfs count="97">
    <dxf>
      <font>
        <condense val="0"/>
        <extend val="0"/>
        <color rgb="FF006100"/>
      </font>
      <fill>
        <patternFill>
          <bgColor rgb="FFC6EFCE"/>
        </patternFill>
      </fill>
    </dxf>
    <dxf>
      <font>
        <color rgb="FF9C0006"/>
      </font>
      <fill>
        <patternFill>
          <bgColor rgb="FFFFC7CE"/>
        </patternFill>
      </fill>
    </dxf>
    <dxf>
      <font>
        <b/>
        <i val="0"/>
        <color theme="6" tint="-0.499984740745262"/>
      </font>
      <fill>
        <patternFill>
          <bgColor theme="6"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i val="0"/>
        <color theme="6" tint="-0.499984740745262"/>
      </font>
      <fill>
        <patternFill>
          <bgColor theme="6" tint="0.59996337778862885"/>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b/>
        <i val="0"/>
        <color theme="6" tint="-0.499984740745262"/>
      </font>
      <fill>
        <patternFill>
          <bgColor theme="6" tint="0.59996337778862885"/>
        </patternFill>
      </fill>
    </dxf>
    <dxf>
      <font>
        <color rgb="FF006100"/>
      </font>
      <fill>
        <patternFill>
          <bgColor rgb="FFC6EFCE"/>
        </patternFill>
      </fill>
    </dxf>
    <dxf>
      <font>
        <color rgb="FF9C0006"/>
      </font>
      <fill>
        <patternFill>
          <bgColor rgb="FFFFC7CE"/>
        </patternFill>
      </fill>
    </dxf>
    <dxf>
      <font>
        <b/>
        <i val="0"/>
        <color theme="6" tint="-0.499984740745262"/>
      </font>
      <fill>
        <patternFill>
          <bgColor theme="6" tint="0.59996337778862885"/>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6" tint="-0.499984740745262"/>
      </font>
      <fill>
        <patternFill>
          <bgColor theme="6"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i val="0"/>
        <color theme="6" tint="-0.499984740745262"/>
      </font>
      <fill>
        <patternFill>
          <bgColor theme="6" tint="0.59996337778862885"/>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harts/_rels/chart10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0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5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0.23034358569256516"/>
          <c:y val="9.3163607591987149E-2"/>
          <c:w val="0.51706359520593881"/>
          <c:h val="0.7880277693489105"/>
        </c:manualLayout>
      </c:layout>
      <c:radarChart>
        <c:radarStyle val="marker"/>
        <c:ser>
          <c:idx val="0"/>
          <c:order val="0"/>
          <c:tx>
            <c:strRef>
              <c:f>'Data base'!$A$60</c:f>
              <c:strCache>
                <c:ptCount val="1"/>
                <c:pt idx="0">
                  <c:v>NE</c:v>
                </c:pt>
              </c:strCache>
            </c:strRef>
          </c:tx>
          <c:cat>
            <c:strRef>
              <c:f>'Data base'!$B$8:$K$8</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'Data base'!$B$60:$K$60</c:f>
              <c:numCache>
                <c:formatCode>0.00</c:formatCode>
                <c:ptCount val="10"/>
                <c:pt idx="0">
                  <c:v>12.700000000000001</c:v>
                </c:pt>
                <c:pt idx="1">
                  <c:v>9.5187500000000007</c:v>
                </c:pt>
                <c:pt idx="2">
                  <c:v>8.5062499999999996</c:v>
                </c:pt>
                <c:pt idx="3">
                  <c:v>9.9249999999999972</c:v>
                </c:pt>
                <c:pt idx="4">
                  <c:v>7.4312499999999995</c:v>
                </c:pt>
                <c:pt idx="5">
                  <c:v>9.1124999999999989</c:v>
                </c:pt>
                <c:pt idx="6">
                  <c:v>12.1</c:v>
                </c:pt>
                <c:pt idx="7">
                  <c:v>6.7250000000000005</c:v>
                </c:pt>
                <c:pt idx="8">
                  <c:v>8.28125</c:v>
                </c:pt>
                <c:pt idx="9">
                  <c:v>9.65625</c:v>
                </c:pt>
              </c:numCache>
            </c:numRef>
          </c:val>
        </c:ser>
        <c:ser>
          <c:idx val="1"/>
          <c:order val="1"/>
          <c:tx>
            <c:strRef>
              <c:f>'Data base'!$A$61</c:f>
              <c:strCache>
                <c:ptCount val="1"/>
                <c:pt idx="0">
                  <c:v>NO</c:v>
                </c:pt>
              </c:strCache>
            </c:strRef>
          </c:tx>
          <c:cat>
            <c:strRef>
              <c:f>'Data base'!$B$8:$K$8</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'Data base'!$B$61:$K$61</c:f>
              <c:numCache>
                <c:formatCode>0.00</c:formatCode>
                <c:ptCount val="10"/>
                <c:pt idx="0">
                  <c:v>12.272727272727273</c:v>
                </c:pt>
                <c:pt idx="1">
                  <c:v>10.827272727272726</c:v>
                </c:pt>
                <c:pt idx="2">
                  <c:v>12.527272727272726</c:v>
                </c:pt>
                <c:pt idx="3">
                  <c:v>11.636363636363637</c:v>
                </c:pt>
                <c:pt idx="4">
                  <c:v>10.709090909090909</c:v>
                </c:pt>
                <c:pt idx="5">
                  <c:v>11.536363636363635</c:v>
                </c:pt>
                <c:pt idx="6">
                  <c:v>10.32727272727273</c:v>
                </c:pt>
                <c:pt idx="7">
                  <c:v>6.4272727272727277</c:v>
                </c:pt>
                <c:pt idx="8">
                  <c:v>11.172727272727274</c:v>
                </c:pt>
                <c:pt idx="9">
                  <c:v>13.236363636363636</c:v>
                </c:pt>
              </c:numCache>
            </c:numRef>
          </c:val>
        </c:ser>
        <c:ser>
          <c:idx val="2"/>
          <c:order val="2"/>
          <c:tx>
            <c:strRef>
              <c:f>'Data base'!$A$62</c:f>
              <c:strCache>
                <c:ptCount val="1"/>
                <c:pt idx="0">
                  <c:v>SE</c:v>
                </c:pt>
              </c:strCache>
            </c:strRef>
          </c:tx>
          <c:cat>
            <c:strRef>
              <c:f>'Data base'!$B$8:$K$8</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'Data base'!$B$62:$K$62</c:f>
              <c:numCache>
                <c:formatCode>0.00</c:formatCode>
                <c:ptCount val="10"/>
                <c:pt idx="0">
                  <c:v>8.68</c:v>
                </c:pt>
                <c:pt idx="1">
                  <c:v>12.233333333333333</c:v>
                </c:pt>
                <c:pt idx="2">
                  <c:v>10.660000000000002</c:v>
                </c:pt>
                <c:pt idx="3">
                  <c:v>11.226666666666665</c:v>
                </c:pt>
                <c:pt idx="4">
                  <c:v>12.886666666666667</c:v>
                </c:pt>
                <c:pt idx="5">
                  <c:v>11.353333333333332</c:v>
                </c:pt>
                <c:pt idx="6">
                  <c:v>8.5333333333333332</c:v>
                </c:pt>
                <c:pt idx="7">
                  <c:v>16.233333333333334</c:v>
                </c:pt>
                <c:pt idx="8">
                  <c:v>12.84</c:v>
                </c:pt>
                <c:pt idx="9">
                  <c:v>7.1933333333333334</c:v>
                </c:pt>
              </c:numCache>
            </c:numRef>
          </c:val>
        </c:ser>
        <c:ser>
          <c:idx val="3"/>
          <c:order val="3"/>
          <c:tx>
            <c:strRef>
              <c:f>'Data base'!$A$63</c:f>
              <c:strCache>
                <c:ptCount val="1"/>
                <c:pt idx="0">
                  <c:v>SO</c:v>
                </c:pt>
              </c:strCache>
            </c:strRef>
          </c:tx>
          <c:cat>
            <c:strRef>
              <c:f>'Data base'!$B$8:$K$8</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'Data base'!$B$63:$K$63</c:f>
              <c:numCache>
                <c:formatCode>0.00</c:formatCode>
                <c:ptCount val="10"/>
                <c:pt idx="0">
                  <c:v>8.5</c:v>
                </c:pt>
                <c:pt idx="1">
                  <c:v>11.100000000000001</c:v>
                </c:pt>
                <c:pt idx="2">
                  <c:v>10.025</c:v>
                </c:pt>
                <c:pt idx="3">
                  <c:v>10.574999999999999</c:v>
                </c:pt>
                <c:pt idx="4">
                  <c:v>11.6625</c:v>
                </c:pt>
                <c:pt idx="5">
                  <c:v>11.2</c:v>
                </c:pt>
                <c:pt idx="6">
                  <c:v>9.8375000000000004</c:v>
                </c:pt>
                <c:pt idx="7">
                  <c:v>12</c:v>
                </c:pt>
                <c:pt idx="8">
                  <c:v>14.162499999999998</c:v>
                </c:pt>
                <c:pt idx="9">
                  <c:v>13.875000000000002</c:v>
                </c:pt>
              </c:numCache>
            </c:numRef>
          </c:val>
        </c:ser>
        <c:dLbls/>
        <c:axId val="82199680"/>
        <c:axId val="82201216"/>
      </c:radarChart>
      <c:catAx>
        <c:axId val="82199680"/>
        <c:scaling>
          <c:orientation val="minMax"/>
        </c:scaling>
        <c:axPos val="b"/>
        <c:majorGridlines/>
        <c:numFmt formatCode="General" sourceLinked="0"/>
        <c:tickLblPos val="nextTo"/>
        <c:crossAx val="82201216"/>
        <c:crosses val="autoZero"/>
        <c:auto val="1"/>
        <c:lblAlgn val="ctr"/>
        <c:lblOffset val="100"/>
      </c:catAx>
      <c:valAx>
        <c:axId val="82201216"/>
        <c:scaling>
          <c:orientation val="minMax"/>
        </c:scaling>
        <c:axPos val="l"/>
        <c:majorGridlines/>
        <c:numFmt formatCode="0.00" sourceLinked="1"/>
        <c:majorTickMark val="cross"/>
        <c:tickLblPos val="none"/>
        <c:crossAx val="82199680"/>
        <c:crosses val="autoZero"/>
        <c:crossBetween val="between"/>
      </c:valAx>
    </c:plotArea>
    <c:legend>
      <c:legendPos val="r"/>
    </c:legend>
    <c:plotVisOnly val="1"/>
    <c:dispBlanksAs val="gap"/>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fr-FR"/>
  <c:chart>
    <c:title/>
    <c:plotArea>
      <c:layout>
        <c:manualLayout>
          <c:layoutTarget val="inner"/>
          <c:xMode val="edge"/>
          <c:yMode val="edge"/>
          <c:x val="8.0967531943064733E-2"/>
          <c:y val="0.11390943868057933"/>
          <c:w val="0.88688633269202144"/>
          <c:h val="0.44781076494842298"/>
        </c:manualLayout>
      </c:layout>
      <c:barChart>
        <c:barDir val="col"/>
        <c:grouping val="clustered"/>
        <c:ser>
          <c:idx val="0"/>
          <c:order val="0"/>
          <c:tx>
            <c:strRef>
              <c:f>'Descrip- Distrib variables'!$B$122</c:f>
              <c:strCache>
                <c:ptCount val="1"/>
                <c:pt idx="0">
                  <c:v>meteo</c:v>
                </c:pt>
              </c:strCache>
            </c:strRef>
          </c:tx>
          <c:spPr>
            <a:ln>
              <a:solidFill>
                <a:schemeClr val="tx1"/>
              </a:solidFill>
            </a:ln>
          </c:spPr>
          <c:cat>
            <c:strRef>
              <c:f>'Descrip- Distrib variables'!$E$123:$E$132</c:f>
              <c:strCache>
                <c:ptCount val="10"/>
                <c:pt idx="0">
                  <c:v>x_&lt;_2,36</c:v>
                </c:pt>
                <c:pt idx="1">
                  <c:v>2,36_=&lt;_x_&lt;_4,32</c:v>
                </c:pt>
                <c:pt idx="2">
                  <c:v>4,32_=&lt;_x_&lt;_6,28</c:v>
                </c:pt>
                <c:pt idx="3">
                  <c:v>6,28_=&lt;_x_&lt;_8,24</c:v>
                </c:pt>
                <c:pt idx="4">
                  <c:v>8,24_=&lt;_x_&lt;_10,20</c:v>
                </c:pt>
                <c:pt idx="5">
                  <c:v>10,20_=&lt;_x_&lt;_12,16</c:v>
                </c:pt>
                <c:pt idx="6">
                  <c:v>12,16_=&lt;_x_&lt;_14,12</c:v>
                </c:pt>
                <c:pt idx="7">
                  <c:v>14,12_=&lt;_x_&lt;_16,08</c:v>
                </c:pt>
                <c:pt idx="8">
                  <c:v>16,08_=&lt;_x_&lt;_18,04</c:v>
                </c:pt>
                <c:pt idx="9">
                  <c:v>x&gt;=_18,04</c:v>
                </c:pt>
              </c:strCache>
            </c:strRef>
          </c:cat>
          <c:val>
            <c:numRef>
              <c:f>'Descrip- Distrib variables'!$F$123:$F$132</c:f>
              <c:numCache>
                <c:formatCode>General</c:formatCode>
                <c:ptCount val="10"/>
                <c:pt idx="0">
                  <c:v>3</c:v>
                </c:pt>
                <c:pt idx="1">
                  <c:v>2</c:v>
                </c:pt>
                <c:pt idx="2">
                  <c:v>7</c:v>
                </c:pt>
                <c:pt idx="3">
                  <c:v>5</c:v>
                </c:pt>
                <c:pt idx="4">
                  <c:v>9</c:v>
                </c:pt>
                <c:pt idx="5">
                  <c:v>8</c:v>
                </c:pt>
                <c:pt idx="6">
                  <c:v>2</c:v>
                </c:pt>
                <c:pt idx="7">
                  <c:v>6</c:v>
                </c:pt>
                <c:pt idx="8">
                  <c:v>2</c:v>
                </c:pt>
                <c:pt idx="9">
                  <c:v>6</c:v>
                </c:pt>
              </c:numCache>
            </c:numRef>
          </c:val>
        </c:ser>
        <c:dLbls/>
        <c:gapWidth val="0"/>
        <c:axId val="94432256"/>
        <c:axId val="94507776"/>
      </c:barChart>
      <c:catAx>
        <c:axId val="94432256"/>
        <c:scaling>
          <c:orientation val="minMax"/>
        </c:scaling>
        <c:axPos val="b"/>
        <c:numFmt formatCode="General" sourceLinked="0"/>
        <c:tickLblPos val="nextTo"/>
        <c:crossAx val="94507776"/>
        <c:crosses val="autoZero"/>
        <c:auto val="1"/>
        <c:lblAlgn val="ctr"/>
        <c:lblOffset val="100"/>
      </c:catAx>
      <c:valAx>
        <c:axId val="94507776"/>
        <c:scaling>
          <c:orientation val="minMax"/>
        </c:scaling>
        <c:axPos val="l"/>
        <c:numFmt formatCode="General" sourceLinked="1"/>
        <c:tickLblPos val="nextTo"/>
        <c:crossAx val="94432256"/>
        <c:crosses val="autoZero"/>
        <c:crossBetween val="between"/>
      </c:valAx>
    </c:plotArea>
    <c:dispBlanksAs val="gap"/>
  </c:chart>
  <c:printSettings>
    <c:headerFooter/>
    <c:pageMargins b="0.75000000000000011" l="0.70000000000000007" r="0.70000000000000007" t="0.75000000000000011" header="0.30000000000000004" footer="0.30000000000000004"/>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Centre des clusters - Plan 1-2</a:t>
            </a:r>
          </a:p>
        </c:rich>
      </c:tx>
      <c:spPr>
        <a:noFill/>
        <a:ln>
          <a:noFill/>
        </a:ln>
        <a:effectLst/>
      </c:spPr>
    </c:title>
    <c:plotArea>
      <c:layout>
        <c:manualLayout>
          <c:layoutTarget val="inner"/>
          <c:xMode val="edge"/>
          <c:yMode val="edge"/>
          <c:x val="1.9383333333333343E-2"/>
          <c:y val="0.14248730158730175"/>
          <c:w val="0.96375337301587338"/>
          <c:h val="0.81994862305559835"/>
        </c:manualLayout>
      </c:layout>
      <c:scatterChart>
        <c:scatterStyle val="lineMarker"/>
        <c:ser>
          <c:idx val="5"/>
          <c:order val="0"/>
          <c:tx>
            <c:v>Cluster 1</c:v>
          </c:tx>
          <c:spPr>
            <a:ln w="28575">
              <a:noFill/>
            </a:ln>
          </c:spPr>
          <c:dPt>
            <c:idx val="0"/>
            <c:marker>
              <c:symbol val="circle"/>
              <c:size val="12"/>
              <c:spPr>
                <a:solidFill>
                  <a:schemeClr val="accent1">
                    <a:lumMod val="75000"/>
                  </a:schemeClr>
                </a:solidFill>
                <a:ln>
                  <a:solidFill>
                    <a:schemeClr val="accent1">
                      <a:lumMod val="75000"/>
                    </a:schemeClr>
                  </a:solidFill>
                </a:ln>
              </c:spPr>
            </c:marker>
          </c:dPt>
          <c:dLbls>
            <c:spPr>
              <a:noFill/>
              <a:ln>
                <a:noFill/>
              </a:ln>
              <a:effectLst/>
            </c:spPr>
            <c:showSerName val="1"/>
            <c:extLst>
              <c:ext xmlns:c15="http://schemas.microsoft.com/office/drawing/2012/chart" uri="{CE6537A1-D6FC-4f65-9D91-7224C49458BB}">
                <c15:layout/>
                <c15:showLeaderLines val="0"/>
              </c:ext>
            </c:extLst>
          </c:dLbls>
          <c:xVal>
            <c:numRef>
              <c:f>'Comparaison des classif. ACP'!$O$23</c:f>
              <c:numCache>
                <c:formatCode>0.00</c:formatCode>
                <c:ptCount val="1"/>
                <c:pt idx="0">
                  <c:v>-3.2152989970313177</c:v>
                </c:pt>
              </c:numCache>
            </c:numRef>
          </c:xVal>
          <c:yVal>
            <c:numRef>
              <c:f>'Comparaison des classif. ACP'!$P$23</c:f>
              <c:numCache>
                <c:formatCode>0.00</c:formatCode>
                <c:ptCount val="1"/>
                <c:pt idx="0">
                  <c:v>-0.3243463755481773</c:v>
                </c:pt>
              </c:numCache>
            </c:numRef>
          </c:yVal>
        </c:ser>
        <c:ser>
          <c:idx val="6"/>
          <c:order val="1"/>
          <c:tx>
            <c:v>Cluster 2</c:v>
          </c:tx>
          <c:spPr>
            <a:ln w="28575">
              <a:noFill/>
            </a:ln>
          </c:spPr>
          <c:dPt>
            <c:idx val="0"/>
            <c:marker>
              <c:symbol val="square"/>
              <c:size val="12"/>
              <c:spPr>
                <a:solidFill>
                  <a:schemeClr val="accent2"/>
                </a:solidFill>
                <a:ln>
                  <a:solidFill>
                    <a:schemeClr val="accent2"/>
                  </a:solidFill>
                </a:ln>
              </c:spPr>
            </c:marker>
          </c:dPt>
          <c:dLbls>
            <c:spPr>
              <a:noFill/>
              <a:ln>
                <a:noFill/>
              </a:ln>
              <a:effectLst/>
            </c:spPr>
            <c:showSerName val="1"/>
            <c:extLst>
              <c:ext xmlns:c15="http://schemas.microsoft.com/office/drawing/2012/chart" uri="{CE6537A1-D6FC-4f65-9D91-7224C49458BB}">
                <c15:layout/>
                <c15:showLeaderLines val="0"/>
              </c:ext>
            </c:extLst>
          </c:dLbls>
          <c:xVal>
            <c:numRef>
              <c:f>'Comparaison des classif. ACP'!$O$24</c:f>
              <c:numCache>
                <c:formatCode>0.00</c:formatCode>
                <c:ptCount val="1"/>
                <c:pt idx="0">
                  <c:v>-0.41726201260462381</c:v>
                </c:pt>
              </c:numCache>
            </c:numRef>
          </c:xVal>
          <c:yVal>
            <c:numRef>
              <c:f>'Comparaison des classif. ACP'!$P$24</c:f>
              <c:numCache>
                <c:formatCode>0.00</c:formatCode>
                <c:ptCount val="1"/>
                <c:pt idx="0">
                  <c:v>1.3760905917733905</c:v>
                </c:pt>
              </c:numCache>
            </c:numRef>
          </c:yVal>
        </c:ser>
        <c:ser>
          <c:idx val="7"/>
          <c:order val="2"/>
          <c:tx>
            <c:v>Cluster 3</c:v>
          </c:tx>
          <c:spPr>
            <a:ln w="28575">
              <a:noFill/>
            </a:ln>
          </c:spPr>
          <c:dPt>
            <c:idx val="0"/>
            <c:marker>
              <c:symbol val="triangle"/>
              <c:size val="12"/>
              <c:spPr>
                <a:solidFill>
                  <a:schemeClr val="accent3"/>
                </a:solidFill>
                <a:ln>
                  <a:solidFill>
                    <a:schemeClr val="accent3"/>
                  </a:solidFill>
                </a:ln>
              </c:spPr>
            </c:marker>
          </c:dPt>
          <c:dLbls>
            <c:spPr>
              <a:noFill/>
              <a:ln>
                <a:noFill/>
              </a:ln>
              <a:effectLst/>
            </c:spPr>
            <c:showSerName val="1"/>
            <c:extLst>
              <c:ext xmlns:c15="http://schemas.microsoft.com/office/drawing/2012/chart" uri="{CE6537A1-D6FC-4f65-9D91-7224C49458BB}">
                <c15:layout/>
                <c15:showLeaderLines val="0"/>
              </c:ext>
            </c:extLst>
          </c:dLbls>
          <c:xVal>
            <c:numRef>
              <c:f>'Comparaison des classif. ACP'!$O$25</c:f>
              <c:numCache>
                <c:formatCode>0.00</c:formatCode>
                <c:ptCount val="1"/>
                <c:pt idx="0">
                  <c:v>0.50281036148468672</c:v>
                </c:pt>
              </c:numCache>
            </c:numRef>
          </c:xVal>
          <c:yVal>
            <c:numRef>
              <c:f>'Comparaison des classif. ACP'!$P$25</c:f>
              <c:numCache>
                <c:formatCode>0.00</c:formatCode>
                <c:ptCount val="1"/>
                <c:pt idx="0">
                  <c:v>-1.6739361224075155</c:v>
                </c:pt>
              </c:numCache>
            </c:numRef>
          </c:yVal>
        </c:ser>
        <c:ser>
          <c:idx val="8"/>
          <c:order val="3"/>
          <c:tx>
            <c:v>Cluster 4</c:v>
          </c:tx>
          <c:spPr>
            <a:ln w="28575">
              <a:noFill/>
            </a:ln>
          </c:spPr>
          <c:marker>
            <c:symbol val="diamond"/>
            <c:size val="12"/>
            <c:spPr>
              <a:solidFill>
                <a:schemeClr val="tx1"/>
              </a:solidFill>
              <a:ln>
                <a:solidFill>
                  <a:schemeClr val="tx1"/>
                </a:solidFill>
              </a:ln>
            </c:spPr>
          </c:marker>
          <c:dLbls>
            <c:spPr>
              <a:noFill/>
              <a:ln>
                <a:noFill/>
              </a:ln>
              <a:effectLst/>
            </c:spPr>
            <c:showSerName val="1"/>
            <c:extLst>
              <c:ext xmlns:c15="http://schemas.microsoft.com/office/drawing/2012/chart" uri="{CE6537A1-D6FC-4f65-9D91-7224C49458BB}">
                <c15:layout/>
                <c15:showLeaderLines val="0"/>
              </c:ext>
            </c:extLst>
          </c:dLbls>
          <c:xVal>
            <c:numRef>
              <c:f>'Comparaison des classif. ACP'!$O$26</c:f>
              <c:numCache>
                <c:formatCode>0.00</c:formatCode>
                <c:ptCount val="1"/>
                <c:pt idx="0">
                  <c:v>1.5448178052902239</c:v>
                </c:pt>
              </c:numCache>
            </c:numRef>
          </c:xVal>
          <c:yVal>
            <c:numRef>
              <c:f>'Comparaison des classif. ACP'!$P$26</c:f>
              <c:numCache>
                <c:formatCode>0.00</c:formatCode>
                <c:ptCount val="1"/>
                <c:pt idx="0">
                  <c:v>-0.11319041103124619</c:v>
                </c:pt>
              </c:numCache>
            </c:numRef>
          </c:yVal>
        </c:ser>
        <c:ser>
          <c:idx val="9"/>
          <c:order val="4"/>
          <c:tx>
            <c:v>Cluster 5</c:v>
          </c:tx>
          <c:spPr>
            <a:ln w="28575">
              <a:noFill/>
            </a:ln>
          </c:spPr>
          <c:marker>
            <c:symbol val="diamond"/>
            <c:size val="12"/>
            <c:spPr>
              <a:solidFill>
                <a:schemeClr val="bg1">
                  <a:lumMod val="65000"/>
                </a:schemeClr>
              </a:solidFill>
              <a:ln>
                <a:solidFill>
                  <a:schemeClr val="bg1">
                    <a:lumMod val="65000"/>
                  </a:schemeClr>
                </a:solidFill>
              </a:ln>
            </c:spPr>
          </c:marker>
          <c:dLbls>
            <c:spPr>
              <a:noFill/>
              <a:ln>
                <a:noFill/>
              </a:ln>
              <a:effectLst/>
            </c:spPr>
            <c:showSerName val="1"/>
            <c:extLst>
              <c:ext xmlns:c15="http://schemas.microsoft.com/office/drawing/2012/chart" uri="{CE6537A1-D6FC-4f65-9D91-7224C49458BB}">
                <c15:layout/>
                <c15:showLeaderLines val="0"/>
              </c:ext>
            </c:extLst>
          </c:dLbls>
          <c:xVal>
            <c:numRef>
              <c:f>'Comparaison des classif. ACP'!$O$27</c:f>
              <c:numCache>
                <c:formatCode>0.00</c:formatCode>
                <c:ptCount val="1"/>
                <c:pt idx="0">
                  <c:v>2.7320087552070627</c:v>
                </c:pt>
              </c:numCache>
            </c:numRef>
          </c:xVal>
          <c:yVal>
            <c:numRef>
              <c:f>'Comparaison des classif. ACP'!$P$27</c:f>
              <c:numCache>
                <c:formatCode>0.00</c:formatCode>
                <c:ptCount val="1"/>
                <c:pt idx="0">
                  <c:v>0.19435659050941506</c:v>
                </c:pt>
              </c:numCache>
            </c:numRef>
          </c:yVal>
        </c:ser>
        <c:dLbls/>
        <c:axId val="139328896"/>
        <c:axId val="139412608"/>
      </c:scatterChart>
      <c:valAx>
        <c:axId val="139328896"/>
        <c:scaling>
          <c:orientation val="minMax"/>
        </c:scaling>
        <c:axPos val="b"/>
        <c:numFmt formatCode="0.00"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412608"/>
        <c:crosses val="autoZero"/>
        <c:crossBetween val="midCat"/>
      </c:valAx>
      <c:valAx>
        <c:axId val="139412608"/>
        <c:scaling>
          <c:orientation val="minMax"/>
        </c:scaling>
        <c:axPos val="l"/>
        <c:numFmt formatCode="0.00"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328896"/>
        <c:crosses val="autoZero"/>
        <c:crossBetween val="midCat"/>
      </c:valAx>
      <c:spPr>
        <a:noFill/>
        <a:ln>
          <a:noFill/>
        </a:ln>
        <a:effectLst/>
      </c:spPr>
    </c:plotArea>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Centre des clusters - Plan 1-2</a:t>
            </a:r>
            <a:endParaRPr lang="en-US"/>
          </a:p>
        </c:rich>
      </c:tx>
      <c:spPr>
        <a:noFill/>
        <a:ln>
          <a:noFill/>
        </a:ln>
        <a:effectLst/>
      </c:spPr>
    </c:title>
    <c:plotArea>
      <c:layout>
        <c:manualLayout>
          <c:layoutTarget val="inner"/>
          <c:xMode val="edge"/>
          <c:yMode val="edge"/>
          <c:x val="2.7718253968253979E-2"/>
          <c:y val="0.14660436507936517"/>
          <c:w val="0.94960317460317512"/>
          <c:h val="0.81811785714285723"/>
        </c:manualLayout>
      </c:layout>
      <c:scatterChart>
        <c:scatterStyle val="lineMarker"/>
        <c:ser>
          <c:idx val="8"/>
          <c:order val="0"/>
          <c:tx>
            <c:v>Cluster 1</c:v>
          </c:tx>
          <c:spPr>
            <a:ln w="28575">
              <a:noFill/>
            </a:ln>
          </c:spPr>
          <c:marker>
            <c:symbol val="diamond"/>
            <c:size val="13"/>
            <c:spPr>
              <a:solidFill>
                <a:schemeClr val="tx1"/>
              </a:solidFill>
              <a:ln>
                <a:solidFill>
                  <a:schemeClr val="tx1"/>
                </a:solidFill>
              </a:ln>
            </c:spPr>
          </c:marker>
          <c:dLbls>
            <c:spPr>
              <a:noFill/>
              <a:ln>
                <a:noFill/>
              </a:ln>
              <a:effectLst/>
            </c:spPr>
            <c:showSerName val="1"/>
            <c:extLst>
              <c:ext xmlns:c15="http://schemas.microsoft.com/office/drawing/2012/chart" uri="{CE6537A1-D6FC-4f65-9D91-7224C49458BB}">
                <c15:layout/>
                <c15:showLeaderLines val="0"/>
              </c:ext>
            </c:extLst>
          </c:dLbls>
          <c:xVal>
            <c:numRef>
              <c:f>'Comparaison des classif. ACP'!$Q$23</c:f>
              <c:numCache>
                <c:formatCode>0.00</c:formatCode>
                <c:ptCount val="1"/>
                <c:pt idx="0">
                  <c:v>1.5448178052902239</c:v>
                </c:pt>
              </c:numCache>
            </c:numRef>
          </c:xVal>
          <c:yVal>
            <c:numRef>
              <c:f>'Comparaison des classif. ACP'!$R$23</c:f>
              <c:numCache>
                <c:formatCode>0.00</c:formatCode>
                <c:ptCount val="1"/>
                <c:pt idx="0">
                  <c:v>-0.11319041103124619</c:v>
                </c:pt>
              </c:numCache>
            </c:numRef>
          </c:yVal>
        </c:ser>
        <c:ser>
          <c:idx val="9"/>
          <c:order val="1"/>
          <c:tx>
            <c:v>Cluster 2</c:v>
          </c:tx>
          <c:spPr>
            <a:ln w="28575">
              <a:noFill/>
            </a:ln>
          </c:spPr>
          <c:marker>
            <c:symbol val="diamond"/>
            <c:size val="12"/>
            <c:spPr>
              <a:solidFill>
                <a:schemeClr val="bg1">
                  <a:lumMod val="65000"/>
                </a:schemeClr>
              </a:solidFill>
              <a:ln>
                <a:solidFill>
                  <a:schemeClr val="bg1">
                    <a:lumMod val="65000"/>
                  </a:schemeClr>
                </a:solidFill>
              </a:ln>
            </c:spPr>
          </c:marker>
          <c:dLbls>
            <c:spPr>
              <a:noFill/>
              <a:ln>
                <a:noFill/>
              </a:ln>
              <a:effectLst/>
            </c:spPr>
            <c:showSerName val="1"/>
            <c:extLst>
              <c:ext xmlns:c15="http://schemas.microsoft.com/office/drawing/2012/chart" uri="{CE6537A1-D6FC-4f65-9D91-7224C49458BB}">
                <c15:layout/>
                <c15:showLeaderLines val="0"/>
              </c:ext>
            </c:extLst>
          </c:dLbls>
          <c:xVal>
            <c:numRef>
              <c:f>'Comparaison des classif. ACP'!$Q$24</c:f>
              <c:numCache>
                <c:formatCode>0.00</c:formatCode>
                <c:ptCount val="1"/>
                <c:pt idx="0">
                  <c:v>2.7320087552070627</c:v>
                </c:pt>
              </c:numCache>
            </c:numRef>
          </c:xVal>
          <c:yVal>
            <c:numRef>
              <c:f>'Comparaison des classif. ACP'!$R$24</c:f>
              <c:numCache>
                <c:formatCode>0.00</c:formatCode>
                <c:ptCount val="1"/>
                <c:pt idx="0">
                  <c:v>0.19435659050941506</c:v>
                </c:pt>
              </c:numCache>
            </c:numRef>
          </c:yVal>
        </c:ser>
        <c:ser>
          <c:idx val="10"/>
          <c:order val="2"/>
          <c:tx>
            <c:v>Cluster 3</c:v>
          </c:tx>
          <c:spPr>
            <a:ln w="28575">
              <a:noFill/>
            </a:ln>
          </c:spPr>
          <c:marker>
            <c:symbol val="triangle"/>
            <c:size val="12"/>
            <c:spPr>
              <a:solidFill>
                <a:schemeClr val="accent3"/>
              </a:solidFill>
              <a:ln>
                <a:solidFill>
                  <a:schemeClr val="accent3"/>
                </a:solidFill>
              </a:ln>
            </c:spPr>
          </c:marker>
          <c:dLbls>
            <c:spPr>
              <a:noFill/>
              <a:ln>
                <a:noFill/>
              </a:ln>
              <a:effectLst/>
            </c:spPr>
            <c:showSerName val="1"/>
            <c:extLst>
              <c:ext xmlns:c15="http://schemas.microsoft.com/office/drawing/2012/chart" uri="{CE6537A1-D6FC-4f65-9D91-7224C49458BB}">
                <c15:layout/>
                <c15:showLeaderLines val="0"/>
              </c:ext>
            </c:extLst>
          </c:dLbls>
          <c:xVal>
            <c:numRef>
              <c:f>'Comparaison des classif. ACP'!$Q$25</c:f>
              <c:numCache>
                <c:formatCode>0.00</c:formatCode>
                <c:ptCount val="1"/>
                <c:pt idx="0">
                  <c:v>-8.0118713279565254E-2</c:v>
                </c:pt>
              </c:numCache>
            </c:numRef>
          </c:xVal>
          <c:yVal>
            <c:numRef>
              <c:f>'Comparaison des classif. ACP'!$R$25</c:f>
              <c:numCache>
                <c:formatCode>0.00</c:formatCode>
                <c:ptCount val="1"/>
                <c:pt idx="0">
                  <c:v>-2.1277981301148734</c:v>
                </c:pt>
              </c:numCache>
            </c:numRef>
          </c:yVal>
        </c:ser>
        <c:ser>
          <c:idx val="11"/>
          <c:order val="3"/>
          <c:tx>
            <c:v>Cluster 4</c:v>
          </c:tx>
          <c:spPr>
            <a:ln w="28575">
              <a:noFill/>
            </a:ln>
          </c:spPr>
          <c:marker>
            <c:symbol val="triangle"/>
            <c:size val="12"/>
            <c:spPr>
              <a:solidFill>
                <a:srgbClr val="00B050"/>
              </a:solidFill>
              <a:ln>
                <a:solidFill>
                  <a:srgbClr val="00B050"/>
                </a:solidFill>
              </a:ln>
            </c:spPr>
          </c:marker>
          <c:dLbls>
            <c:spPr>
              <a:noFill/>
              <a:ln>
                <a:noFill/>
              </a:ln>
              <a:effectLst/>
            </c:spPr>
            <c:showSerName val="1"/>
            <c:extLst>
              <c:ext xmlns:c15="http://schemas.microsoft.com/office/drawing/2012/chart" uri="{CE6537A1-D6FC-4f65-9D91-7224C49458BB}">
                <c15:layout/>
                <c15:showLeaderLines val="0"/>
              </c:ext>
            </c:extLst>
          </c:dLbls>
          <c:xVal>
            <c:numRef>
              <c:f>'Comparaison des classif. ACP'!$Q$26</c:f>
              <c:numCache>
                <c:formatCode>0.00</c:formatCode>
                <c:ptCount val="1"/>
                <c:pt idx="0">
                  <c:v>1.0857394362489388</c:v>
                </c:pt>
              </c:numCache>
            </c:numRef>
          </c:xVal>
          <c:yVal>
            <c:numRef>
              <c:f>'Comparaison des classif. ACP'!$R$26</c:f>
              <c:numCache>
                <c:formatCode>0.00</c:formatCode>
                <c:ptCount val="1"/>
                <c:pt idx="0">
                  <c:v>-1.2200741147001581</c:v>
                </c:pt>
              </c:numCache>
            </c:numRef>
          </c:yVal>
        </c:ser>
        <c:ser>
          <c:idx val="12"/>
          <c:order val="4"/>
          <c:tx>
            <c:v>Cluster 5</c:v>
          </c:tx>
          <c:spPr>
            <a:ln w="28575">
              <a:noFill/>
            </a:ln>
          </c:spPr>
          <c:dPt>
            <c:idx val="0"/>
            <c:marker>
              <c:symbol val="square"/>
              <c:size val="12"/>
              <c:spPr>
                <a:solidFill>
                  <a:schemeClr val="accent2"/>
                </a:solidFill>
                <a:ln>
                  <a:solidFill>
                    <a:schemeClr val="accent2"/>
                  </a:solidFill>
                </a:ln>
              </c:spPr>
            </c:marker>
          </c:dPt>
          <c:dLbls>
            <c:spPr>
              <a:noFill/>
              <a:ln>
                <a:noFill/>
              </a:ln>
              <a:effectLst/>
            </c:spPr>
            <c:showSerName val="1"/>
            <c:extLst>
              <c:ext xmlns:c15="http://schemas.microsoft.com/office/drawing/2012/chart" uri="{CE6537A1-D6FC-4f65-9D91-7224C49458BB}">
                <c15:layout/>
                <c15:showLeaderLines val="0"/>
              </c:ext>
            </c:extLst>
          </c:dLbls>
          <c:xVal>
            <c:numRef>
              <c:f>'Comparaison des classif. ACP'!$Q$27</c:f>
              <c:numCache>
                <c:formatCode>0.00</c:formatCode>
                <c:ptCount val="1"/>
                <c:pt idx="0">
                  <c:v>-0.37474601136313446</c:v>
                </c:pt>
              </c:numCache>
            </c:numRef>
          </c:xVal>
          <c:yVal>
            <c:numRef>
              <c:f>'Comparaison des classif. ACP'!$R$27</c:f>
              <c:numCache>
                <c:formatCode>0.00</c:formatCode>
                <c:ptCount val="1"/>
                <c:pt idx="0">
                  <c:v>0.98753497004508917</c:v>
                </c:pt>
              </c:numCache>
            </c:numRef>
          </c:yVal>
        </c:ser>
        <c:ser>
          <c:idx val="13"/>
          <c:order val="5"/>
          <c:tx>
            <c:v>Cluster 6</c:v>
          </c:tx>
          <c:spPr>
            <a:ln w="28575">
              <a:noFill/>
            </a:ln>
          </c:spPr>
          <c:dPt>
            <c:idx val="0"/>
            <c:marker>
              <c:symbol val="square"/>
              <c:size val="12"/>
              <c:spPr>
                <a:solidFill>
                  <a:schemeClr val="accent6"/>
                </a:solidFill>
                <a:ln>
                  <a:solidFill>
                    <a:schemeClr val="accent6"/>
                  </a:solidFill>
                </a:ln>
              </c:spPr>
            </c:marker>
          </c:dPt>
          <c:dLbls>
            <c:spPr>
              <a:noFill/>
              <a:ln>
                <a:noFill/>
              </a:ln>
              <a:effectLst/>
            </c:spPr>
            <c:showSerName val="1"/>
            <c:extLst>
              <c:ext xmlns:c15="http://schemas.microsoft.com/office/drawing/2012/chart" uri="{CE6537A1-D6FC-4f65-9D91-7224C49458BB}">
                <c15:layout/>
                <c15:showLeaderLines val="0"/>
              </c:ext>
            </c:extLst>
          </c:dLbls>
          <c:xVal>
            <c:numRef>
              <c:f>'Comparaison des classif. ACP'!$Q$28</c:f>
              <c:numCache>
                <c:formatCode>0.00</c:formatCode>
                <c:ptCount val="1"/>
                <c:pt idx="0">
                  <c:v>-0.47192544277225273</c:v>
                </c:pt>
              </c:numCache>
            </c:numRef>
          </c:xVal>
          <c:yVal>
            <c:numRef>
              <c:f>'Comparaison des classif. ACP'!$R$28</c:f>
              <c:numCache>
                <c:formatCode>0.00</c:formatCode>
                <c:ptCount val="1"/>
                <c:pt idx="0">
                  <c:v>1.8756621054240632</c:v>
                </c:pt>
              </c:numCache>
            </c:numRef>
          </c:yVal>
        </c:ser>
        <c:ser>
          <c:idx val="14"/>
          <c:order val="6"/>
          <c:tx>
            <c:v>Cluster 7</c:v>
          </c:tx>
          <c:spPr>
            <a:ln w="28575">
              <a:noFill/>
            </a:ln>
          </c:spPr>
          <c:marker>
            <c:symbol val="circle"/>
            <c:size val="12"/>
            <c:spPr>
              <a:solidFill>
                <a:schemeClr val="accent5">
                  <a:lumMod val="60000"/>
                  <a:lumOff val="40000"/>
                </a:schemeClr>
              </a:solidFill>
              <a:ln>
                <a:solidFill>
                  <a:schemeClr val="accent5">
                    <a:lumMod val="60000"/>
                    <a:lumOff val="40000"/>
                  </a:schemeClr>
                </a:solidFill>
              </a:ln>
            </c:spPr>
          </c:marker>
          <c:dLbls>
            <c:spPr>
              <a:noFill/>
              <a:ln>
                <a:noFill/>
              </a:ln>
              <a:effectLst/>
            </c:spPr>
            <c:showSerName val="1"/>
            <c:extLst>
              <c:ext xmlns:c15="http://schemas.microsoft.com/office/drawing/2012/chart" uri="{CE6537A1-D6FC-4f65-9D91-7224C49458BB}">
                <c15:layout/>
                <c15:showLeaderLines val="0"/>
              </c:ext>
            </c:extLst>
          </c:dLbls>
          <c:xVal>
            <c:numRef>
              <c:f>'Comparaison des classif. ACP'!$Q$29</c:f>
              <c:numCache>
                <c:formatCode>0.00</c:formatCode>
                <c:ptCount val="1"/>
                <c:pt idx="0">
                  <c:v>-3.6895450750986734</c:v>
                </c:pt>
              </c:numCache>
            </c:numRef>
          </c:xVal>
          <c:yVal>
            <c:numRef>
              <c:f>'Comparaison des classif. ACP'!$R$29</c:f>
              <c:numCache>
                <c:formatCode>0.00</c:formatCode>
                <c:ptCount val="1"/>
                <c:pt idx="0">
                  <c:v>-1.9909600019454967</c:v>
                </c:pt>
              </c:numCache>
            </c:numRef>
          </c:yVal>
        </c:ser>
        <c:ser>
          <c:idx val="15"/>
          <c:order val="7"/>
          <c:tx>
            <c:v>Cluster 8</c:v>
          </c:tx>
          <c:spPr>
            <a:ln w="28575">
              <a:noFill/>
            </a:ln>
          </c:spPr>
          <c:marker>
            <c:symbol val="circle"/>
            <c:size val="12"/>
            <c:spPr>
              <a:solidFill>
                <a:schemeClr val="accent1">
                  <a:lumMod val="75000"/>
                </a:schemeClr>
              </a:solidFill>
              <a:ln>
                <a:solidFill>
                  <a:schemeClr val="accent1">
                    <a:lumMod val="75000"/>
                  </a:schemeClr>
                </a:solidFill>
              </a:ln>
            </c:spPr>
          </c:marker>
          <c:dLbls>
            <c:spPr>
              <a:noFill/>
              <a:ln>
                <a:noFill/>
              </a:ln>
              <a:effectLst/>
            </c:spPr>
            <c:showSerName val="1"/>
            <c:extLst>
              <c:ext xmlns:c15="http://schemas.microsoft.com/office/drawing/2012/chart" uri="{CE6537A1-D6FC-4f65-9D91-7224C49458BB}">
                <c15:layout/>
                <c15:showLeaderLines val="0"/>
              </c:ext>
            </c:extLst>
          </c:dLbls>
          <c:xVal>
            <c:numRef>
              <c:f>'Comparaison des classif. ACP'!$Q$30</c:f>
              <c:numCache>
                <c:formatCode>0.00</c:formatCode>
                <c:ptCount val="1"/>
                <c:pt idx="0">
                  <c:v>-2.9781759579976401</c:v>
                </c:pt>
              </c:numCache>
            </c:numRef>
          </c:xVal>
          <c:yVal>
            <c:numRef>
              <c:f>'Comparaison des classif. ACP'!$R$30</c:f>
              <c:numCache>
                <c:formatCode>0.00</c:formatCode>
                <c:ptCount val="1"/>
                <c:pt idx="0">
                  <c:v>0.50896043765048238</c:v>
                </c:pt>
              </c:numCache>
            </c:numRef>
          </c:yVal>
        </c:ser>
        <c:dLbls/>
        <c:axId val="139461760"/>
        <c:axId val="139463296"/>
      </c:scatterChart>
      <c:valAx>
        <c:axId val="139461760"/>
        <c:scaling>
          <c:orientation val="minMax"/>
        </c:scaling>
        <c:axPos val="b"/>
        <c:numFmt formatCode="0.00"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463296"/>
        <c:crosses val="autoZero"/>
        <c:crossBetween val="midCat"/>
      </c:valAx>
      <c:valAx>
        <c:axId val="139463296"/>
        <c:scaling>
          <c:orientation val="minMax"/>
        </c:scaling>
        <c:axPos val="l"/>
        <c:numFmt formatCode="0.00"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461760"/>
        <c:crosses val="autoZero"/>
        <c:crossBetween val="midCat"/>
      </c:valAx>
      <c:spPr>
        <a:noFill/>
        <a:ln>
          <a:noFill/>
        </a:ln>
        <a:effectLst/>
      </c:spPr>
    </c:plotArea>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Distribution des modalités dans la base</a:t>
            </a:r>
          </a:p>
        </c:rich>
      </c:tx>
      <c:spPr>
        <a:noFill/>
        <a:ln>
          <a:noFill/>
        </a:ln>
        <a:effectLst/>
      </c:spPr>
    </c:title>
    <c:plotArea>
      <c:layout>
        <c:manualLayout>
          <c:layoutTarget val="inner"/>
          <c:xMode val="edge"/>
          <c:yMode val="edge"/>
          <c:x val="6.6580929494790234E-2"/>
          <c:y val="0.160493574666803"/>
          <c:w val="0.90286351706036749"/>
          <c:h val="0.63466930270079902"/>
        </c:manualLayout>
      </c:layout>
      <c:barChart>
        <c:barDir val="col"/>
        <c:grouping val="percentStacked"/>
        <c:ser>
          <c:idx val="2"/>
          <c:order val="0"/>
          <c:tx>
            <c:strRef>
              <c:f>'Data ACM - 2 modalités'!$N$15</c:f>
              <c:strCache>
                <c:ptCount val="1"/>
                <c:pt idx="0">
                  <c:v>modalité -</c:v>
                </c:pt>
              </c:strCache>
            </c:strRef>
          </c:tx>
          <c:spPr>
            <a:solidFill>
              <a:schemeClr val="accent3"/>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'Data ACM - 2 modalités'!$C$17:$L$17</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'Data ACM - 2 modalités'!$O$15:$X$15</c:f>
              <c:numCache>
                <c:formatCode>General</c:formatCode>
                <c:ptCount val="10"/>
                <c:pt idx="0">
                  <c:v>24</c:v>
                </c:pt>
                <c:pt idx="1">
                  <c:v>25</c:v>
                </c:pt>
                <c:pt idx="2">
                  <c:v>24</c:v>
                </c:pt>
                <c:pt idx="3">
                  <c:v>25</c:v>
                </c:pt>
                <c:pt idx="4">
                  <c:v>25</c:v>
                </c:pt>
                <c:pt idx="5">
                  <c:v>25</c:v>
                </c:pt>
                <c:pt idx="6">
                  <c:v>25</c:v>
                </c:pt>
                <c:pt idx="7">
                  <c:v>25</c:v>
                </c:pt>
                <c:pt idx="8">
                  <c:v>25</c:v>
                </c:pt>
                <c:pt idx="9">
                  <c:v>25</c:v>
                </c:pt>
              </c:numCache>
            </c:numRef>
          </c:val>
        </c:ser>
        <c:ser>
          <c:idx val="1"/>
          <c:order val="1"/>
          <c:tx>
            <c:strRef>
              <c:f>'Data ACM - 2 modalités'!$N$14</c:f>
              <c:strCache>
                <c:ptCount val="1"/>
                <c:pt idx="0">
                  <c:v>modalité +</c:v>
                </c:pt>
              </c:strCache>
            </c:strRef>
          </c:tx>
          <c:spPr>
            <a:solidFill>
              <a:schemeClr val="accent2"/>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'Data ACM - 2 modalités'!$C$17:$L$17</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'Data ACM - 2 modalités'!$O$14:$X$14</c:f>
              <c:numCache>
                <c:formatCode>General</c:formatCode>
                <c:ptCount val="10"/>
                <c:pt idx="0">
                  <c:v>26</c:v>
                </c:pt>
                <c:pt idx="1">
                  <c:v>25</c:v>
                </c:pt>
                <c:pt idx="2">
                  <c:v>26</c:v>
                </c:pt>
                <c:pt idx="3">
                  <c:v>25</c:v>
                </c:pt>
                <c:pt idx="4">
                  <c:v>25</c:v>
                </c:pt>
                <c:pt idx="5">
                  <c:v>25</c:v>
                </c:pt>
                <c:pt idx="6">
                  <c:v>25</c:v>
                </c:pt>
                <c:pt idx="7">
                  <c:v>25</c:v>
                </c:pt>
                <c:pt idx="8">
                  <c:v>25</c:v>
                </c:pt>
                <c:pt idx="9">
                  <c:v>25</c:v>
                </c:pt>
              </c:numCache>
            </c:numRef>
          </c:val>
        </c:ser>
        <c:dLbls/>
        <c:overlap val="100"/>
        <c:axId val="141733888"/>
        <c:axId val="141735424"/>
      </c:barChart>
      <c:catAx>
        <c:axId val="141733888"/>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1735424"/>
        <c:crosses val="autoZero"/>
        <c:auto val="1"/>
        <c:lblAlgn val="ctr"/>
        <c:lblOffset val="100"/>
      </c:catAx>
      <c:valAx>
        <c:axId val="141735424"/>
        <c:scaling>
          <c:orientation val="minMax"/>
        </c:scaling>
        <c:axPos val="l"/>
        <c:majorGridlines>
          <c:spPr>
            <a:ln w="9525" cap="flat" cmpd="sng" algn="ctr">
              <a:solidFill>
                <a:schemeClr val="tx1">
                  <a:lumMod val="15000"/>
                  <a:lumOff val="85000"/>
                </a:schemeClr>
              </a:solidFill>
              <a:round/>
            </a:ln>
            <a:effectLst/>
          </c:spPr>
        </c:majorGridlines>
        <c:numFmt formatCode="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1733888"/>
        <c:crosses val="autoZero"/>
        <c:crossBetween val="between"/>
      </c:valAx>
      <c:spPr>
        <a:noFill/>
        <a:ln>
          <a:noFill/>
        </a:ln>
        <a:effectLst/>
      </c:spPr>
    </c:plotArea>
    <c:legend>
      <c:legendPos val="b"/>
      <c:layout>
        <c:manualLayout>
          <c:xMode val="edge"/>
          <c:yMode val="edge"/>
          <c:x val="0.3951669109331894"/>
          <c:y val="0.9006654552796286"/>
          <c:w val="0.21335947632204566"/>
          <c:h val="9.7403279135562584E-2"/>
        </c:manualLayout>
      </c:layout>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0.10630846253229974"/>
          <c:y val="2.7719194778642764E-2"/>
          <c:w val="0.57783236434108531"/>
          <c:h val="0.90973539356766531"/>
        </c:manualLayout>
      </c:layout>
      <c:lineChart>
        <c:grouping val="standard"/>
        <c:ser>
          <c:idx val="0"/>
          <c:order val="0"/>
          <c:tx>
            <c:strRef>
              <c:f>'Descrip- Distrib variables'!$B$5</c:f>
              <c:strCache>
                <c:ptCount val="1"/>
                <c:pt idx="0">
                  <c:v>Q1</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variables'!$C$4</c:f>
              <c:strCache>
                <c:ptCount val="1"/>
                <c:pt idx="0">
                  <c:v>accessibilite</c:v>
                </c:pt>
              </c:strCache>
            </c:strRef>
          </c:cat>
          <c:val>
            <c:numRef>
              <c:f>'Descrip- Distrib variables'!$C$5</c:f>
              <c:numCache>
                <c:formatCode>General</c:formatCode>
                <c:ptCount val="1"/>
                <c:pt idx="0">
                  <c:v>8.5500000000000007</c:v>
                </c:pt>
              </c:numCache>
            </c:numRef>
          </c:val>
        </c:ser>
        <c:ser>
          <c:idx val="1"/>
          <c:order val="1"/>
          <c:tx>
            <c:strRef>
              <c:f>'Descrip- Distrib variables'!$B$6</c:f>
              <c:strCache>
                <c:ptCount val="1"/>
                <c:pt idx="0">
                  <c:v>Min</c:v>
                </c:pt>
              </c:strCache>
            </c:strRef>
          </c:tx>
          <c:spPr>
            <a:ln w="28575">
              <a:noFill/>
            </a:ln>
          </c:spPr>
          <c:marker>
            <c:symbol val="circle"/>
            <c:size val="7"/>
            <c:spPr>
              <a:noFill/>
              <a:ln>
                <a:solidFill>
                  <a:srgbClr val="000000"/>
                </a:solidFill>
                <a:prstDash val="solid"/>
              </a:ln>
            </c:spPr>
          </c:marker>
          <c:cat>
            <c:strRef>
              <c:f>'Descrip- Distrib variables'!$C$4</c:f>
              <c:strCache>
                <c:ptCount val="1"/>
                <c:pt idx="0">
                  <c:v>accessibilite</c:v>
                </c:pt>
              </c:strCache>
            </c:strRef>
          </c:cat>
          <c:val>
            <c:numRef>
              <c:f>'Descrip- Distrib variables'!$C$6</c:f>
              <c:numCache>
                <c:formatCode>General</c:formatCode>
                <c:ptCount val="1"/>
                <c:pt idx="0">
                  <c:v>4.9000000000000004</c:v>
                </c:pt>
              </c:numCache>
            </c:numRef>
          </c:val>
        </c:ser>
        <c:ser>
          <c:idx val="2"/>
          <c:order val="2"/>
          <c:tx>
            <c:strRef>
              <c:f>'Descrip- Distrib variables'!$B$7</c:f>
              <c:strCache>
                <c:ptCount val="1"/>
                <c:pt idx="0">
                  <c:v>Moust.Inf</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variables'!$C$4</c:f>
              <c:strCache>
                <c:ptCount val="1"/>
                <c:pt idx="0">
                  <c:v>accessibilite</c:v>
                </c:pt>
              </c:strCache>
            </c:strRef>
          </c:cat>
          <c:val>
            <c:numRef>
              <c:f>'Descrip- Distrib variables'!$C$7</c:f>
              <c:numCache>
                <c:formatCode>General</c:formatCode>
                <c:ptCount val="1"/>
                <c:pt idx="0">
                  <c:v>4.9000000000000004</c:v>
                </c:pt>
              </c:numCache>
            </c:numRef>
          </c:val>
        </c:ser>
        <c:ser>
          <c:idx val="3"/>
          <c:order val="3"/>
          <c:tx>
            <c:strRef>
              <c:f>'Descrip- Distrib variables'!$B$8</c:f>
              <c:strCache>
                <c:ptCount val="1"/>
                <c:pt idx="0">
                  <c:v>Médiane</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variables'!$C$4</c:f>
              <c:strCache>
                <c:ptCount val="1"/>
                <c:pt idx="0">
                  <c:v>accessibilite</c:v>
                </c:pt>
              </c:strCache>
            </c:strRef>
          </c:cat>
          <c:val>
            <c:numRef>
              <c:f>'Descrip- Distrib variables'!$C$8</c:f>
              <c:numCache>
                <c:formatCode>General</c:formatCode>
                <c:ptCount val="1"/>
                <c:pt idx="0">
                  <c:v>10.3</c:v>
                </c:pt>
              </c:numCache>
            </c:numRef>
          </c:val>
        </c:ser>
        <c:ser>
          <c:idx val="4"/>
          <c:order val="4"/>
          <c:tx>
            <c:strRef>
              <c:f>'Descrip- Distrib variables'!$B$9</c:f>
              <c:strCache>
                <c:ptCount val="1"/>
                <c:pt idx="0">
                  <c:v>Moust.Sup</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variables'!$C$4</c:f>
              <c:strCache>
                <c:ptCount val="1"/>
                <c:pt idx="0">
                  <c:v>accessibilite</c:v>
                </c:pt>
              </c:strCache>
            </c:strRef>
          </c:cat>
          <c:val>
            <c:numRef>
              <c:f>'Descrip- Distrib variables'!$C$9</c:f>
              <c:numCache>
                <c:formatCode>General</c:formatCode>
                <c:ptCount val="1"/>
                <c:pt idx="0">
                  <c:v>18.3</c:v>
                </c:pt>
              </c:numCache>
            </c:numRef>
          </c:val>
        </c:ser>
        <c:ser>
          <c:idx val="5"/>
          <c:order val="5"/>
          <c:tx>
            <c:strRef>
              <c:f>'Descrip- Distrib variables'!$B$10</c:f>
              <c:strCache>
                <c:ptCount val="1"/>
                <c:pt idx="0">
                  <c:v>Max</c:v>
                </c:pt>
              </c:strCache>
            </c:strRef>
          </c:tx>
          <c:spPr>
            <a:ln w="28575">
              <a:noFill/>
            </a:ln>
          </c:spPr>
          <c:marker>
            <c:symbol val="circle"/>
            <c:size val="7"/>
            <c:spPr>
              <a:noFill/>
              <a:ln>
                <a:solidFill>
                  <a:srgbClr val="000000"/>
                </a:solidFill>
                <a:prstDash val="solid"/>
              </a:ln>
            </c:spPr>
          </c:marker>
          <c:cat>
            <c:strRef>
              <c:f>'Descrip- Distrib variables'!$C$4</c:f>
              <c:strCache>
                <c:ptCount val="1"/>
                <c:pt idx="0">
                  <c:v>accessibilite</c:v>
                </c:pt>
              </c:strCache>
            </c:strRef>
          </c:cat>
          <c:val>
            <c:numRef>
              <c:f>'Descrip- Distrib variables'!$C$10</c:f>
              <c:numCache>
                <c:formatCode>General</c:formatCode>
                <c:ptCount val="1"/>
                <c:pt idx="0">
                  <c:v>18.3</c:v>
                </c:pt>
              </c:numCache>
            </c:numRef>
          </c:val>
        </c:ser>
        <c:ser>
          <c:idx val="6"/>
          <c:order val="6"/>
          <c:tx>
            <c:strRef>
              <c:f>'Descrip- Distrib variables'!$B$11</c:f>
              <c:strCache>
                <c:ptCount val="1"/>
                <c:pt idx="0">
                  <c:v>Q3</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variables'!$C$4</c:f>
              <c:strCache>
                <c:ptCount val="1"/>
                <c:pt idx="0">
                  <c:v>accessibilite</c:v>
                </c:pt>
              </c:strCache>
            </c:strRef>
          </c:cat>
          <c:val>
            <c:numRef>
              <c:f>'Descrip- Distrib variables'!$C$11</c:f>
              <c:numCache>
                <c:formatCode>General</c:formatCode>
                <c:ptCount val="1"/>
                <c:pt idx="0">
                  <c:v>13.85</c:v>
                </c:pt>
              </c:numCache>
            </c:numRef>
          </c:val>
        </c:ser>
        <c:dLbls/>
        <c:hiLowLines/>
        <c:upDownBars>
          <c:gapWidth val="300"/>
          <c:upBars/>
          <c:downBars/>
        </c:upDownBars>
        <c:marker val="1"/>
        <c:axId val="141967360"/>
        <c:axId val="141968896"/>
      </c:lineChart>
      <c:catAx>
        <c:axId val="141967360"/>
        <c:scaling>
          <c:orientation val="minMax"/>
        </c:scaling>
        <c:axPos val="b"/>
        <c:numFmt formatCode="General" sourceLinked="1"/>
        <c:tickLblPos val="nextTo"/>
        <c:crossAx val="141968896"/>
        <c:crosses val="autoZero"/>
        <c:auto val="1"/>
        <c:lblAlgn val="ctr"/>
        <c:lblOffset val="100"/>
      </c:catAx>
      <c:valAx>
        <c:axId val="141968896"/>
        <c:scaling>
          <c:orientation val="minMax"/>
          <c:max val="19"/>
          <c:min val="4"/>
        </c:scaling>
        <c:axPos val="l"/>
        <c:majorGridlines>
          <c:spPr>
            <a:ln w="3175">
              <a:solidFill>
                <a:srgbClr val="000000"/>
              </a:solidFill>
              <a:prstDash val="sysDash"/>
            </a:ln>
          </c:spPr>
        </c:majorGridlines>
        <c:numFmt formatCode="General" sourceLinked="1"/>
        <c:tickLblPos val="nextTo"/>
        <c:crossAx val="141967360"/>
        <c:crosses val="autoZero"/>
        <c:crossBetween val="between"/>
      </c:valAx>
      <c:spPr>
        <a:noFill/>
        <a:ln w="25400">
          <a:noFill/>
        </a:ln>
      </c:spPr>
    </c:plotArea>
    <c:plotVisOnly val="1"/>
    <c:dispBlanksAs val="gap"/>
  </c:chart>
  <c:printSettings>
    <c:headerFooter/>
    <c:pageMargins b="0.75000000000000011" l="0.70000000000000007" r="0.70000000000000007" t="0.75000000000000011" header="0.30000000000000004" footer="0.30000000000000004"/>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lang val="fr-FR"/>
  <c:chart>
    <c:title/>
    <c:plotArea>
      <c:layout/>
      <c:radarChart>
        <c:radarStyle val="marker"/>
        <c:ser>
          <c:idx val="0"/>
          <c:order val="0"/>
          <c:tx>
            <c:strRef>
              <c:f>'ACM. 2 modalités - Classif.'!$C$294</c:f>
              <c:strCache>
                <c:ptCount val="1"/>
                <c:pt idx="0">
                  <c:v>Clusters 3 et 6</c:v>
                </c:pt>
              </c:strCache>
            </c:strRef>
          </c:tx>
          <c:cat>
            <c:strRef>
              <c:f>'ACM. 2 modalités - Classif.'!$D$233:$M$233</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'ACM. 2 modalités - Classif.'!$D$294:$M$294</c:f>
              <c:numCache>
                <c:formatCode>0.0000</c:formatCode>
                <c:ptCount val="10"/>
                <c:pt idx="0">
                  <c:v>1.5</c:v>
                </c:pt>
                <c:pt idx="1">
                  <c:v>2</c:v>
                </c:pt>
                <c:pt idx="2">
                  <c:v>1.8333333333333333</c:v>
                </c:pt>
                <c:pt idx="3">
                  <c:v>2</c:v>
                </c:pt>
                <c:pt idx="4">
                  <c:v>1.6666666666666667</c:v>
                </c:pt>
                <c:pt idx="5">
                  <c:v>1.8333333333333333</c:v>
                </c:pt>
                <c:pt idx="6">
                  <c:v>1.0833333333333333</c:v>
                </c:pt>
                <c:pt idx="7">
                  <c:v>1.6666666666666667</c:v>
                </c:pt>
                <c:pt idx="8">
                  <c:v>1.5</c:v>
                </c:pt>
                <c:pt idx="9">
                  <c:v>1</c:v>
                </c:pt>
              </c:numCache>
            </c:numRef>
          </c:val>
        </c:ser>
        <c:dLbls/>
        <c:axId val="142280576"/>
        <c:axId val="142282112"/>
      </c:radarChart>
      <c:catAx>
        <c:axId val="142280576"/>
        <c:scaling>
          <c:orientation val="minMax"/>
        </c:scaling>
        <c:axPos val="b"/>
        <c:majorGridlines/>
        <c:numFmt formatCode="General" sourceLinked="0"/>
        <c:tickLblPos val="nextTo"/>
        <c:crossAx val="142282112"/>
        <c:crosses val="autoZero"/>
        <c:auto val="1"/>
        <c:lblAlgn val="ctr"/>
        <c:lblOffset val="100"/>
      </c:catAx>
      <c:valAx>
        <c:axId val="142282112"/>
        <c:scaling>
          <c:orientation val="minMax"/>
        </c:scaling>
        <c:axPos val="l"/>
        <c:majorGridlines/>
        <c:numFmt formatCode="0.0000" sourceLinked="1"/>
        <c:majorTickMark val="cross"/>
        <c:tickLblPos val="none"/>
        <c:crossAx val="142280576"/>
        <c:crosses val="autoZero"/>
        <c:crossBetween val="between"/>
      </c:valAx>
    </c:plotArea>
    <c:legend>
      <c:legendPos val="r"/>
    </c:legend>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fr-FR"/>
  <c:chart>
    <c:title/>
    <c:plotArea>
      <c:layout/>
      <c:radarChart>
        <c:radarStyle val="marker"/>
        <c:ser>
          <c:idx val="0"/>
          <c:order val="0"/>
          <c:tx>
            <c:strRef>
              <c:f>'ACM. 2 modalités - Classif.'!$C$256</c:f>
              <c:strCache>
                <c:ptCount val="1"/>
                <c:pt idx="0">
                  <c:v>Cluster 3</c:v>
                </c:pt>
              </c:strCache>
            </c:strRef>
          </c:tx>
          <c:cat>
            <c:strRef>
              <c:f>'ACM. 2 modalités - Classif.'!$D$233:$M$233</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'ACM. 2 modalités - Classif.'!$D$256:$M$256</c:f>
              <c:numCache>
                <c:formatCode>0.00</c:formatCode>
                <c:ptCount val="10"/>
                <c:pt idx="0">
                  <c:v>2</c:v>
                </c:pt>
                <c:pt idx="1">
                  <c:v>2</c:v>
                </c:pt>
                <c:pt idx="2">
                  <c:v>1.6</c:v>
                </c:pt>
                <c:pt idx="3">
                  <c:v>2</c:v>
                </c:pt>
                <c:pt idx="4">
                  <c:v>1.4</c:v>
                </c:pt>
                <c:pt idx="5">
                  <c:v>1.6</c:v>
                </c:pt>
                <c:pt idx="6">
                  <c:v>1.2</c:v>
                </c:pt>
                <c:pt idx="7">
                  <c:v>1.2</c:v>
                </c:pt>
                <c:pt idx="8">
                  <c:v>1</c:v>
                </c:pt>
                <c:pt idx="9">
                  <c:v>1</c:v>
                </c:pt>
              </c:numCache>
            </c:numRef>
          </c:val>
        </c:ser>
        <c:dLbls/>
        <c:axId val="142294400"/>
        <c:axId val="142300288"/>
      </c:radarChart>
      <c:catAx>
        <c:axId val="142294400"/>
        <c:scaling>
          <c:orientation val="minMax"/>
        </c:scaling>
        <c:axPos val="b"/>
        <c:majorGridlines/>
        <c:numFmt formatCode="General" sourceLinked="0"/>
        <c:tickLblPos val="nextTo"/>
        <c:crossAx val="142300288"/>
        <c:crosses val="autoZero"/>
        <c:auto val="1"/>
        <c:lblAlgn val="ctr"/>
        <c:lblOffset val="100"/>
      </c:catAx>
      <c:valAx>
        <c:axId val="142300288"/>
        <c:scaling>
          <c:orientation val="minMax"/>
        </c:scaling>
        <c:axPos val="l"/>
        <c:majorGridlines/>
        <c:numFmt formatCode="0.00" sourceLinked="1"/>
        <c:majorTickMark val="cross"/>
        <c:tickLblPos val="none"/>
        <c:crossAx val="142294400"/>
        <c:crosses val="autoZero"/>
        <c:crossBetween val="between"/>
      </c:valAx>
    </c:plotArea>
    <c:legend>
      <c:legendPos val="r"/>
    </c:legend>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fr-FR"/>
  <c:chart>
    <c:title/>
    <c:plotArea>
      <c:layout/>
      <c:radarChart>
        <c:radarStyle val="marker"/>
        <c:ser>
          <c:idx val="0"/>
          <c:order val="0"/>
          <c:tx>
            <c:strRef>
              <c:f>'ACM. 2 modalités - Classif.'!$C$280</c:f>
              <c:strCache>
                <c:ptCount val="1"/>
                <c:pt idx="0">
                  <c:v>Cluster 6</c:v>
                </c:pt>
              </c:strCache>
            </c:strRef>
          </c:tx>
          <c:cat>
            <c:strRef>
              <c:f>'ACM. 2 modalités - Classif.'!$D$233:$M$233</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'ACM. 2 modalités - Classif.'!$D$280:$M$280</c:f>
              <c:numCache>
                <c:formatCode>0.00</c:formatCode>
                <c:ptCount val="10"/>
                <c:pt idx="0">
                  <c:v>1.1428571428571428</c:v>
                </c:pt>
                <c:pt idx="1">
                  <c:v>2</c:v>
                </c:pt>
                <c:pt idx="2">
                  <c:v>2</c:v>
                </c:pt>
                <c:pt idx="3">
                  <c:v>2</c:v>
                </c:pt>
                <c:pt idx="4">
                  <c:v>1.8571428571428572</c:v>
                </c:pt>
                <c:pt idx="5">
                  <c:v>2</c:v>
                </c:pt>
                <c:pt idx="6">
                  <c:v>1</c:v>
                </c:pt>
                <c:pt idx="7">
                  <c:v>2</c:v>
                </c:pt>
                <c:pt idx="8">
                  <c:v>1.8571428571428572</c:v>
                </c:pt>
                <c:pt idx="9">
                  <c:v>1</c:v>
                </c:pt>
              </c:numCache>
            </c:numRef>
          </c:val>
        </c:ser>
        <c:dLbls/>
        <c:axId val="142333056"/>
        <c:axId val="142334592"/>
      </c:radarChart>
      <c:catAx>
        <c:axId val="142333056"/>
        <c:scaling>
          <c:orientation val="minMax"/>
        </c:scaling>
        <c:axPos val="b"/>
        <c:majorGridlines/>
        <c:numFmt formatCode="General" sourceLinked="0"/>
        <c:tickLblPos val="nextTo"/>
        <c:crossAx val="142334592"/>
        <c:crosses val="autoZero"/>
        <c:auto val="1"/>
        <c:lblAlgn val="ctr"/>
        <c:lblOffset val="100"/>
      </c:catAx>
      <c:valAx>
        <c:axId val="142334592"/>
        <c:scaling>
          <c:orientation val="minMax"/>
        </c:scaling>
        <c:axPos val="l"/>
        <c:majorGridlines/>
        <c:numFmt formatCode="0.00" sourceLinked="1"/>
        <c:majorTickMark val="cross"/>
        <c:tickLblPos val="none"/>
        <c:crossAx val="142333056"/>
        <c:crosses val="autoZero"/>
        <c:crossBetween val="between"/>
      </c:valAx>
    </c:plotArea>
    <c:legend>
      <c:legendPos val="r"/>
    </c:legend>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Distribution des modalités dans la base</a:t>
            </a:r>
          </a:p>
        </c:rich>
      </c:tx>
      <c:spPr>
        <a:noFill/>
        <a:ln>
          <a:noFill/>
        </a:ln>
        <a:effectLst/>
      </c:spPr>
    </c:title>
    <c:plotArea>
      <c:layout>
        <c:manualLayout>
          <c:layoutTarget val="inner"/>
          <c:xMode val="edge"/>
          <c:yMode val="edge"/>
          <c:x val="6.6580927384076991E-2"/>
          <c:y val="0.15703037120359956"/>
          <c:w val="0.90286351706036749"/>
          <c:h val="0.62966695829687991"/>
        </c:manualLayout>
      </c:layout>
      <c:barChart>
        <c:barDir val="col"/>
        <c:grouping val="percentStacked"/>
        <c:ser>
          <c:idx val="2"/>
          <c:order val="0"/>
          <c:tx>
            <c:strRef>
              <c:f>'Data ACM - 3 modalités'!$N$18</c:f>
              <c:strCache>
                <c:ptCount val="1"/>
                <c:pt idx="0">
                  <c:v>modalité -</c:v>
                </c:pt>
              </c:strCache>
            </c:strRef>
          </c:tx>
          <c:spPr>
            <a:solidFill>
              <a:schemeClr val="accent3"/>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ACM - 3 modalités'!$C$20:$L$20</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'Data ACM - 3 modalités'!$O$18:$X$18</c:f>
              <c:numCache>
                <c:formatCode>General</c:formatCode>
                <c:ptCount val="10"/>
                <c:pt idx="0">
                  <c:v>13</c:v>
                </c:pt>
                <c:pt idx="1">
                  <c:v>13</c:v>
                </c:pt>
                <c:pt idx="2">
                  <c:v>13</c:v>
                </c:pt>
                <c:pt idx="3">
                  <c:v>13</c:v>
                </c:pt>
                <c:pt idx="4">
                  <c:v>12</c:v>
                </c:pt>
                <c:pt idx="5">
                  <c:v>13</c:v>
                </c:pt>
                <c:pt idx="6">
                  <c:v>13</c:v>
                </c:pt>
                <c:pt idx="7">
                  <c:v>13</c:v>
                </c:pt>
                <c:pt idx="8">
                  <c:v>13</c:v>
                </c:pt>
                <c:pt idx="9">
                  <c:v>13</c:v>
                </c:pt>
              </c:numCache>
            </c:numRef>
          </c:val>
        </c:ser>
        <c:ser>
          <c:idx val="1"/>
          <c:order val="1"/>
          <c:tx>
            <c:strRef>
              <c:f>'Data ACM - 3 modalités'!$N$17</c:f>
              <c:strCache>
                <c:ptCount val="1"/>
                <c:pt idx="0">
                  <c:v>modalité +</c:v>
                </c:pt>
              </c:strCache>
            </c:strRef>
          </c:tx>
          <c:spPr>
            <a:solidFill>
              <a:schemeClr val="accent2"/>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ACM - 3 modalités'!$C$20:$L$20</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'Data ACM - 3 modalités'!$O$17:$X$17</c:f>
              <c:numCache>
                <c:formatCode>General</c:formatCode>
                <c:ptCount val="10"/>
                <c:pt idx="0">
                  <c:v>24</c:v>
                </c:pt>
                <c:pt idx="1">
                  <c:v>24</c:v>
                </c:pt>
                <c:pt idx="2">
                  <c:v>24</c:v>
                </c:pt>
                <c:pt idx="3">
                  <c:v>23</c:v>
                </c:pt>
                <c:pt idx="4">
                  <c:v>25</c:v>
                </c:pt>
                <c:pt idx="5">
                  <c:v>24</c:v>
                </c:pt>
                <c:pt idx="6">
                  <c:v>23</c:v>
                </c:pt>
                <c:pt idx="7">
                  <c:v>24</c:v>
                </c:pt>
                <c:pt idx="8">
                  <c:v>24</c:v>
                </c:pt>
                <c:pt idx="9">
                  <c:v>23</c:v>
                </c:pt>
              </c:numCache>
            </c:numRef>
          </c:val>
        </c:ser>
        <c:ser>
          <c:idx val="0"/>
          <c:order val="2"/>
          <c:tx>
            <c:strRef>
              <c:f>'Data ACM - 3 modalités'!$N$16</c:f>
              <c:strCache>
                <c:ptCount val="1"/>
                <c:pt idx="0">
                  <c:v>modalité ++</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ACM - 3 modalités'!$C$20:$L$20</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'Data ACM - 3 modalités'!$O$16:$X$16</c:f>
              <c:numCache>
                <c:formatCode>General</c:formatCode>
                <c:ptCount val="10"/>
                <c:pt idx="0">
                  <c:v>13</c:v>
                </c:pt>
                <c:pt idx="1">
                  <c:v>13</c:v>
                </c:pt>
                <c:pt idx="2">
                  <c:v>13</c:v>
                </c:pt>
                <c:pt idx="3">
                  <c:v>14</c:v>
                </c:pt>
                <c:pt idx="4">
                  <c:v>13</c:v>
                </c:pt>
                <c:pt idx="5">
                  <c:v>13</c:v>
                </c:pt>
                <c:pt idx="6">
                  <c:v>14</c:v>
                </c:pt>
                <c:pt idx="7">
                  <c:v>13</c:v>
                </c:pt>
                <c:pt idx="8">
                  <c:v>13</c:v>
                </c:pt>
                <c:pt idx="9">
                  <c:v>14</c:v>
                </c:pt>
              </c:numCache>
            </c:numRef>
          </c:val>
        </c:ser>
        <c:dLbls/>
        <c:overlap val="100"/>
        <c:axId val="142436992"/>
        <c:axId val="142463360"/>
      </c:barChart>
      <c:catAx>
        <c:axId val="142436992"/>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463360"/>
        <c:crosses val="autoZero"/>
        <c:auto val="1"/>
        <c:lblAlgn val="ctr"/>
        <c:lblOffset val="100"/>
      </c:catAx>
      <c:valAx>
        <c:axId val="142463360"/>
        <c:scaling>
          <c:orientation val="minMax"/>
        </c:scaling>
        <c:axPos val="l"/>
        <c:majorGridlines>
          <c:spPr>
            <a:ln w="9525" cap="flat" cmpd="sng" algn="ctr">
              <a:solidFill>
                <a:schemeClr val="tx1">
                  <a:lumMod val="15000"/>
                  <a:lumOff val="85000"/>
                </a:schemeClr>
              </a:solidFill>
              <a:round/>
            </a:ln>
            <a:effectLst/>
          </c:spPr>
        </c:majorGridlines>
        <c:numFmt formatCode="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436992"/>
        <c:crosses val="autoZero"/>
        <c:crossBetween val="between"/>
      </c:valAx>
      <c:spPr>
        <a:noFill/>
        <a:ln>
          <a:noFill/>
        </a:ln>
        <a:effectLst/>
      </c:spPr>
    </c:plotArea>
    <c:legend>
      <c:legendPos val="b"/>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0.10630846253229974"/>
          <c:y val="2.7719194778642764E-2"/>
          <c:w val="0.57783236434108531"/>
          <c:h val="0.90973539356766531"/>
        </c:manualLayout>
      </c:layout>
      <c:lineChart>
        <c:grouping val="standard"/>
        <c:ser>
          <c:idx val="0"/>
          <c:order val="0"/>
          <c:tx>
            <c:strRef>
              <c:f>'Descrip- Distrib variables'!$B$5</c:f>
              <c:strCache>
                <c:ptCount val="1"/>
                <c:pt idx="0">
                  <c:v>Q1</c:v>
                </c:pt>
              </c:strCache>
            </c:strRef>
          </c:tx>
          <c:spPr>
            <a:ln w="28575">
              <a:noFill/>
            </a:ln>
          </c:spPr>
          <c:marker>
            <c:symbol val="none"/>
          </c:marker>
          <c:dLbls>
            <c:dLbl>
              <c:idx val="0"/>
              <c:layout>
                <c:manualLayout>
                  <c:x val="-7.5203696270629804E-17"/>
                  <c:y val="1.2483290084139339E-2"/>
                </c:manualLayout>
              </c:layout>
              <c:showVal val="1"/>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showLeaderLines val="1"/>
              </c:ext>
            </c:extLst>
          </c:dLbls>
          <c:cat>
            <c:strRef>
              <c:f>'Descrip- Distrib variables'!$C$4</c:f>
              <c:strCache>
                <c:ptCount val="1"/>
                <c:pt idx="0">
                  <c:v>accessibilite</c:v>
                </c:pt>
              </c:strCache>
            </c:strRef>
          </c:cat>
          <c:val>
            <c:numRef>
              <c:f>'Descrip- Distrib variables'!$C$5</c:f>
              <c:numCache>
                <c:formatCode>General</c:formatCode>
                <c:ptCount val="1"/>
                <c:pt idx="0">
                  <c:v>8.5500000000000007</c:v>
                </c:pt>
              </c:numCache>
            </c:numRef>
          </c:val>
        </c:ser>
        <c:ser>
          <c:idx val="1"/>
          <c:order val="1"/>
          <c:tx>
            <c:strRef>
              <c:f>'Descrip- Distrib variables'!$B$6</c:f>
              <c:strCache>
                <c:ptCount val="1"/>
                <c:pt idx="0">
                  <c:v>Min</c:v>
                </c:pt>
              </c:strCache>
            </c:strRef>
          </c:tx>
          <c:spPr>
            <a:ln w="28575">
              <a:noFill/>
            </a:ln>
          </c:spPr>
          <c:marker>
            <c:symbol val="circle"/>
            <c:size val="7"/>
            <c:spPr>
              <a:noFill/>
              <a:ln>
                <a:solidFill>
                  <a:srgbClr val="000000"/>
                </a:solidFill>
                <a:prstDash val="solid"/>
              </a:ln>
            </c:spPr>
          </c:marker>
          <c:cat>
            <c:strRef>
              <c:f>'Descrip- Distrib variables'!$C$4</c:f>
              <c:strCache>
                <c:ptCount val="1"/>
                <c:pt idx="0">
                  <c:v>accessibilite</c:v>
                </c:pt>
              </c:strCache>
            </c:strRef>
          </c:cat>
          <c:val>
            <c:numRef>
              <c:f>'Descrip- Distrib variables'!$C$6</c:f>
              <c:numCache>
                <c:formatCode>General</c:formatCode>
                <c:ptCount val="1"/>
                <c:pt idx="0">
                  <c:v>4.9000000000000004</c:v>
                </c:pt>
              </c:numCache>
            </c:numRef>
          </c:val>
        </c:ser>
        <c:ser>
          <c:idx val="2"/>
          <c:order val="2"/>
          <c:tx>
            <c:strRef>
              <c:f>'Descrip- Distrib variables'!$B$7</c:f>
              <c:strCache>
                <c:ptCount val="1"/>
                <c:pt idx="0">
                  <c:v>Moust.Inf</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showLeaderLines val="1"/>
              </c:ext>
            </c:extLst>
          </c:dLbls>
          <c:cat>
            <c:strRef>
              <c:f>'Descrip- Distrib variables'!$C$4</c:f>
              <c:strCache>
                <c:ptCount val="1"/>
                <c:pt idx="0">
                  <c:v>accessibilite</c:v>
                </c:pt>
              </c:strCache>
            </c:strRef>
          </c:cat>
          <c:val>
            <c:numRef>
              <c:f>'Descrip- Distrib variables'!$C$7</c:f>
              <c:numCache>
                <c:formatCode>General</c:formatCode>
                <c:ptCount val="1"/>
                <c:pt idx="0">
                  <c:v>4.9000000000000004</c:v>
                </c:pt>
              </c:numCache>
            </c:numRef>
          </c:val>
        </c:ser>
        <c:ser>
          <c:idx val="3"/>
          <c:order val="3"/>
          <c:tx>
            <c:strRef>
              <c:f>'Descrip- Distrib variables'!$B$8</c:f>
              <c:strCache>
                <c:ptCount val="1"/>
                <c:pt idx="0">
                  <c:v>Médiane</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showLeaderLines val="1"/>
              </c:ext>
            </c:extLst>
          </c:dLbls>
          <c:cat>
            <c:strRef>
              <c:f>'Descrip- Distrib variables'!$C$4</c:f>
              <c:strCache>
                <c:ptCount val="1"/>
                <c:pt idx="0">
                  <c:v>accessibilite</c:v>
                </c:pt>
              </c:strCache>
            </c:strRef>
          </c:cat>
          <c:val>
            <c:numRef>
              <c:f>'Descrip- Distrib variables'!$C$8</c:f>
              <c:numCache>
                <c:formatCode>General</c:formatCode>
                <c:ptCount val="1"/>
                <c:pt idx="0">
                  <c:v>10.3</c:v>
                </c:pt>
              </c:numCache>
            </c:numRef>
          </c:val>
        </c:ser>
        <c:ser>
          <c:idx val="4"/>
          <c:order val="4"/>
          <c:tx>
            <c:strRef>
              <c:f>'Descrip- Distrib variables'!$B$9</c:f>
              <c:strCache>
                <c:ptCount val="1"/>
                <c:pt idx="0">
                  <c:v>Moust.Sup</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showLeaderLines val="1"/>
              </c:ext>
            </c:extLst>
          </c:dLbls>
          <c:cat>
            <c:strRef>
              <c:f>'Descrip- Distrib variables'!$C$4</c:f>
              <c:strCache>
                <c:ptCount val="1"/>
                <c:pt idx="0">
                  <c:v>accessibilite</c:v>
                </c:pt>
              </c:strCache>
            </c:strRef>
          </c:cat>
          <c:val>
            <c:numRef>
              <c:f>'Descrip- Distrib variables'!$C$9</c:f>
              <c:numCache>
                <c:formatCode>General</c:formatCode>
                <c:ptCount val="1"/>
                <c:pt idx="0">
                  <c:v>18.3</c:v>
                </c:pt>
              </c:numCache>
            </c:numRef>
          </c:val>
        </c:ser>
        <c:ser>
          <c:idx val="5"/>
          <c:order val="5"/>
          <c:tx>
            <c:strRef>
              <c:f>'Descrip- Distrib variables'!$B$10</c:f>
              <c:strCache>
                <c:ptCount val="1"/>
                <c:pt idx="0">
                  <c:v>Max</c:v>
                </c:pt>
              </c:strCache>
            </c:strRef>
          </c:tx>
          <c:spPr>
            <a:ln w="28575">
              <a:noFill/>
            </a:ln>
          </c:spPr>
          <c:marker>
            <c:symbol val="circle"/>
            <c:size val="7"/>
            <c:spPr>
              <a:noFill/>
              <a:ln>
                <a:solidFill>
                  <a:srgbClr val="000000"/>
                </a:solidFill>
                <a:prstDash val="solid"/>
              </a:ln>
            </c:spPr>
          </c:marker>
          <c:cat>
            <c:strRef>
              <c:f>'Descrip- Distrib variables'!$C$4</c:f>
              <c:strCache>
                <c:ptCount val="1"/>
                <c:pt idx="0">
                  <c:v>accessibilite</c:v>
                </c:pt>
              </c:strCache>
            </c:strRef>
          </c:cat>
          <c:val>
            <c:numRef>
              <c:f>'Descrip- Distrib variables'!$C$10</c:f>
              <c:numCache>
                <c:formatCode>General</c:formatCode>
                <c:ptCount val="1"/>
                <c:pt idx="0">
                  <c:v>18.3</c:v>
                </c:pt>
              </c:numCache>
            </c:numRef>
          </c:val>
        </c:ser>
        <c:ser>
          <c:idx val="6"/>
          <c:order val="6"/>
          <c:tx>
            <c:strRef>
              <c:f>'Descrip- Distrib variables'!$B$11</c:f>
              <c:strCache>
                <c:ptCount val="1"/>
                <c:pt idx="0">
                  <c:v>Q3</c:v>
                </c:pt>
              </c:strCache>
            </c:strRef>
          </c:tx>
          <c:spPr>
            <a:ln w="28575">
              <a:noFill/>
            </a:ln>
          </c:spPr>
          <c:marker>
            <c:symbol val="none"/>
          </c:marker>
          <c:dLbls>
            <c:dLbl>
              <c:idx val="0"/>
              <c:layout>
                <c:manualLayout>
                  <c:x val="4.1020671834624579E-3"/>
                  <c:y val="-9.9866320673114763E-3"/>
                </c:manualLayout>
              </c:layout>
              <c:showVal val="1"/>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showLeaderLines val="1"/>
              </c:ext>
            </c:extLst>
          </c:dLbls>
          <c:cat>
            <c:strRef>
              <c:f>'Descrip- Distrib variables'!$C$4</c:f>
              <c:strCache>
                <c:ptCount val="1"/>
                <c:pt idx="0">
                  <c:v>accessibilite</c:v>
                </c:pt>
              </c:strCache>
            </c:strRef>
          </c:cat>
          <c:val>
            <c:numRef>
              <c:f>'Descrip- Distrib variables'!$C$11</c:f>
              <c:numCache>
                <c:formatCode>General</c:formatCode>
                <c:ptCount val="1"/>
                <c:pt idx="0">
                  <c:v>13.85</c:v>
                </c:pt>
              </c:numCache>
            </c:numRef>
          </c:val>
        </c:ser>
        <c:dLbls/>
        <c:hiLowLines/>
        <c:upDownBars>
          <c:gapWidth val="300"/>
          <c:upBars/>
          <c:downBars/>
        </c:upDownBars>
        <c:marker val="1"/>
        <c:axId val="142627584"/>
        <c:axId val="142629120"/>
      </c:lineChart>
      <c:catAx>
        <c:axId val="142627584"/>
        <c:scaling>
          <c:orientation val="minMax"/>
        </c:scaling>
        <c:axPos val="b"/>
        <c:numFmt formatCode="General" sourceLinked="1"/>
        <c:tickLblPos val="nextTo"/>
        <c:crossAx val="142629120"/>
        <c:crosses val="autoZero"/>
        <c:auto val="1"/>
        <c:lblAlgn val="ctr"/>
        <c:lblOffset val="100"/>
      </c:catAx>
      <c:valAx>
        <c:axId val="142629120"/>
        <c:scaling>
          <c:orientation val="minMax"/>
          <c:max val="19"/>
          <c:min val="4"/>
        </c:scaling>
        <c:axPos val="l"/>
        <c:majorGridlines>
          <c:spPr>
            <a:ln w="3175">
              <a:solidFill>
                <a:srgbClr val="000000"/>
              </a:solidFill>
              <a:prstDash val="sysDash"/>
            </a:ln>
          </c:spPr>
        </c:majorGridlines>
        <c:numFmt formatCode="General" sourceLinked="1"/>
        <c:tickLblPos val="nextTo"/>
        <c:crossAx val="142627584"/>
        <c:crosses val="autoZero"/>
        <c:crossBetween val="between"/>
      </c:valAx>
      <c:spPr>
        <a:noFill/>
        <a:ln w="25400">
          <a:noFill/>
        </a:ln>
      </c:spPr>
    </c:plotArea>
    <c:plotVisOnly val="1"/>
    <c:dispBlanksAs val="gap"/>
  </c:chart>
  <c:printSettings>
    <c:headerFooter/>
    <c:pageMargins b="0.75000000000000011" l="0.70000000000000007" r="0.70000000000000007" t="0.75000000000000011" header="0.30000000000000004" footer="0.30000000000000004"/>
    <c:pageSetup/>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c:lang val="fr-FR"/>
  <c:chart>
    <c:title>
      <c:layout>
        <c:manualLayout>
          <c:xMode val="edge"/>
          <c:yMode val="edge"/>
          <c:x val="1.5388109074481128E-2"/>
          <c:y val="1.6409080791032492E-2"/>
        </c:manualLayout>
      </c:layout>
      <c:txPr>
        <a:bodyPr/>
        <a:lstStyle/>
        <a:p>
          <a:pPr>
            <a:defRPr sz="1400"/>
          </a:pPr>
          <a:endParaRPr lang="fr-FR"/>
        </a:p>
      </c:txPr>
    </c:title>
    <c:plotArea>
      <c:layout>
        <c:manualLayout>
          <c:layoutTarget val="inner"/>
          <c:xMode val="edge"/>
          <c:yMode val="edge"/>
          <c:x val="0.25757730808696799"/>
          <c:y val="0.15519869858434027"/>
          <c:w val="0.45109347856797427"/>
          <c:h val="0.78737919678988633"/>
        </c:manualLayout>
      </c:layout>
      <c:radarChart>
        <c:radarStyle val="marker"/>
        <c:ser>
          <c:idx val="0"/>
          <c:order val="0"/>
          <c:tx>
            <c:strRef>
              <c:f>'ACM. 3 modalités - Classif.'!$C$319</c:f>
              <c:strCache>
                <c:ptCount val="1"/>
                <c:pt idx="0">
                  <c:v>Cluster 1</c:v>
                </c:pt>
              </c:strCache>
            </c:strRef>
          </c:tx>
          <c:cat>
            <c:strRef>
              <c:f>'ACM. 3 modalités - Classif.'!$D$308:$M$308</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'ACM. 3 modalités - Classif.'!$D$319:$M$319</c:f>
              <c:numCache>
                <c:formatCode>0.00</c:formatCode>
                <c:ptCount val="10"/>
                <c:pt idx="0">
                  <c:v>2</c:v>
                </c:pt>
                <c:pt idx="1">
                  <c:v>2.7</c:v>
                </c:pt>
                <c:pt idx="2">
                  <c:v>2.9</c:v>
                </c:pt>
                <c:pt idx="3">
                  <c:v>3</c:v>
                </c:pt>
                <c:pt idx="4">
                  <c:v>2.2000000000000002</c:v>
                </c:pt>
                <c:pt idx="5">
                  <c:v>3</c:v>
                </c:pt>
                <c:pt idx="6">
                  <c:v>1.2</c:v>
                </c:pt>
                <c:pt idx="7">
                  <c:v>2.6</c:v>
                </c:pt>
                <c:pt idx="8">
                  <c:v>2.7</c:v>
                </c:pt>
                <c:pt idx="9">
                  <c:v>1.6</c:v>
                </c:pt>
              </c:numCache>
            </c:numRef>
          </c:val>
        </c:ser>
        <c:dLbls/>
        <c:axId val="122753792"/>
        <c:axId val="122755328"/>
      </c:radarChart>
      <c:catAx>
        <c:axId val="122753792"/>
        <c:scaling>
          <c:orientation val="minMax"/>
        </c:scaling>
        <c:axPos val="b"/>
        <c:majorGridlines/>
        <c:numFmt formatCode="General" sourceLinked="0"/>
        <c:tickLblPos val="nextTo"/>
        <c:txPr>
          <a:bodyPr/>
          <a:lstStyle/>
          <a:p>
            <a:pPr>
              <a:defRPr sz="800"/>
            </a:pPr>
            <a:endParaRPr lang="fr-FR"/>
          </a:p>
        </c:txPr>
        <c:crossAx val="122755328"/>
        <c:crosses val="autoZero"/>
        <c:auto val="1"/>
        <c:lblAlgn val="ctr"/>
        <c:lblOffset val="100"/>
      </c:catAx>
      <c:valAx>
        <c:axId val="122755328"/>
        <c:scaling>
          <c:orientation val="minMax"/>
        </c:scaling>
        <c:axPos val="l"/>
        <c:majorGridlines/>
        <c:numFmt formatCode="0.00" sourceLinked="1"/>
        <c:majorTickMark val="cross"/>
        <c:tickLblPos val="none"/>
        <c:crossAx val="122753792"/>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fr-FR"/>
  <c:chart>
    <c:title/>
    <c:plotArea>
      <c:layout>
        <c:manualLayout>
          <c:layoutTarget val="inner"/>
          <c:xMode val="edge"/>
          <c:yMode val="edge"/>
          <c:x val="8.0967531943064733E-2"/>
          <c:y val="0.11390943868057933"/>
          <c:w val="0.88688633269202144"/>
          <c:h val="0.44781076494842298"/>
        </c:manualLayout>
      </c:layout>
      <c:barChart>
        <c:barDir val="col"/>
        <c:grouping val="clustered"/>
        <c:ser>
          <c:idx val="0"/>
          <c:order val="0"/>
          <c:tx>
            <c:strRef>
              <c:f>'Descrip- Distrib variables'!$B$133</c:f>
              <c:strCache>
                <c:ptCount val="1"/>
                <c:pt idx="0">
                  <c:v>offre de soins</c:v>
                </c:pt>
              </c:strCache>
            </c:strRef>
          </c:tx>
          <c:spPr>
            <a:ln>
              <a:solidFill>
                <a:schemeClr val="tx1"/>
              </a:solidFill>
            </a:ln>
          </c:spPr>
          <c:cat>
            <c:strRef>
              <c:f>'Descrip- Distrib variables'!$E$134:$E$143</c:f>
              <c:strCache>
                <c:ptCount val="10"/>
                <c:pt idx="0">
                  <c:v>x_&lt;_3,80</c:v>
                </c:pt>
                <c:pt idx="1">
                  <c:v>3,80_=&lt;_x_&lt;_5,60</c:v>
                </c:pt>
                <c:pt idx="2">
                  <c:v>5,60_=&lt;_x_&lt;_7,40</c:v>
                </c:pt>
                <c:pt idx="3">
                  <c:v>7,40_=&lt;_x_&lt;_9,20</c:v>
                </c:pt>
                <c:pt idx="4">
                  <c:v>9,20_=&lt;_x_&lt;_11,</c:v>
                </c:pt>
                <c:pt idx="5">
                  <c:v>11,_=&lt;_x_&lt;_12,80</c:v>
                </c:pt>
                <c:pt idx="6">
                  <c:v>12,80_=&lt;_x_&lt;_14,60</c:v>
                </c:pt>
                <c:pt idx="7">
                  <c:v>14,60_=&lt;_x_&lt;_16,40</c:v>
                </c:pt>
                <c:pt idx="8">
                  <c:v>16,40_=&lt;_x_&lt;_18,20</c:v>
                </c:pt>
                <c:pt idx="9">
                  <c:v>x&gt;=_18,20</c:v>
                </c:pt>
              </c:strCache>
            </c:strRef>
          </c:cat>
          <c:val>
            <c:numRef>
              <c:f>'Descrip- Distrib variables'!$F$134:$F$143</c:f>
              <c:numCache>
                <c:formatCode>General</c:formatCode>
                <c:ptCount val="10"/>
                <c:pt idx="0">
                  <c:v>6</c:v>
                </c:pt>
                <c:pt idx="1">
                  <c:v>2</c:v>
                </c:pt>
                <c:pt idx="2">
                  <c:v>5</c:v>
                </c:pt>
                <c:pt idx="3">
                  <c:v>5</c:v>
                </c:pt>
                <c:pt idx="4">
                  <c:v>6</c:v>
                </c:pt>
                <c:pt idx="5">
                  <c:v>5</c:v>
                </c:pt>
                <c:pt idx="6">
                  <c:v>5</c:v>
                </c:pt>
                <c:pt idx="7">
                  <c:v>6</c:v>
                </c:pt>
                <c:pt idx="8">
                  <c:v>6</c:v>
                </c:pt>
                <c:pt idx="9">
                  <c:v>4</c:v>
                </c:pt>
              </c:numCache>
            </c:numRef>
          </c:val>
        </c:ser>
        <c:dLbls/>
        <c:gapWidth val="0"/>
        <c:axId val="94527872"/>
        <c:axId val="94529408"/>
      </c:barChart>
      <c:catAx>
        <c:axId val="94527872"/>
        <c:scaling>
          <c:orientation val="minMax"/>
        </c:scaling>
        <c:axPos val="b"/>
        <c:numFmt formatCode="General" sourceLinked="0"/>
        <c:tickLblPos val="nextTo"/>
        <c:crossAx val="94529408"/>
        <c:crosses val="autoZero"/>
        <c:auto val="1"/>
        <c:lblAlgn val="ctr"/>
        <c:lblOffset val="100"/>
      </c:catAx>
      <c:valAx>
        <c:axId val="94529408"/>
        <c:scaling>
          <c:orientation val="minMax"/>
        </c:scaling>
        <c:axPos val="l"/>
        <c:numFmt formatCode="General" sourceLinked="1"/>
        <c:tickLblPos val="nextTo"/>
        <c:crossAx val="94527872"/>
        <c:crosses val="autoZero"/>
        <c:crossBetween val="between"/>
      </c:valAx>
    </c:plotArea>
    <c:dispBlanksAs val="gap"/>
  </c:chart>
  <c:printSettings>
    <c:headerFooter/>
    <c:pageMargins b="0.75000000000000011" l="0.70000000000000007" r="0.70000000000000007" t="0.75000000000000011" header="0.30000000000000004" footer="0.30000000000000004"/>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lang val="fr-FR"/>
  <c:chart>
    <c:title>
      <c:layout/>
    </c:title>
    <c:plotArea>
      <c:layout/>
      <c:radarChart>
        <c:radarStyle val="marker"/>
        <c:ser>
          <c:idx val="0"/>
          <c:order val="0"/>
          <c:tx>
            <c:strRef>
              <c:f>'ACM. 3 modalités - Classif.'!$C$319</c:f>
              <c:strCache>
                <c:ptCount val="1"/>
                <c:pt idx="0">
                  <c:v>Cluster 1</c:v>
                </c:pt>
              </c:strCache>
            </c:strRef>
          </c:tx>
          <c:cat>
            <c:strRef>
              <c:f>'ACM. 3 modalités - Classif.'!$D$308:$M$308</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'ACM. 3 modalités - Classif.'!$D$319:$M$319</c:f>
              <c:numCache>
                <c:formatCode>0.00</c:formatCode>
                <c:ptCount val="10"/>
                <c:pt idx="0">
                  <c:v>2</c:v>
                </c:pt>
                <c:pt idx="1">
                  <c:v>2.7</c:v>
                </c:pt>
                <c:pt idx="2">
                  <c:v>2.9</c:v>
                </c:pt>
                <c:pt idx="3">
                  <c:v>3</c:v>
                </c:pt>
                <c:pt idx="4">
                  <c:v>2.2000000000000002</c:v>
                </c:pt>
                <c:pt idx="5">
                  <c:v>3</c:v>
                </c:pt>
                <c:pt idx="6">
                  <c:v>1.2</c:v>
                </c:pt>
                <c:pt idx="7">
                  <c:v>2.6</c:v>
                </c:pt>
                <c:pt idx="8">
                  <c:v>2.7</c:v>
                </c:pt>
                <c:pt idx="9">
                  <c:v>1.6</c:v>
                </c:pt>
              </c:numCache>
            </c:numRef>
          </c:val>
        </c:ser>
        <c:dLbls/>
        <c:axId val="138228864"/>
        <c:axId val="138230400"/>
      </c:radarChart>
      <c:catAx>
        <c:axId val="138228864"/>
        <c:scaling>
          <c:orientation val="minMax"/>
        </c:scaling>
        <c:axPos val="b"/>
        <c:majorGridlines/>
        <c:numFmt formatCode="General" sourceLinked="0"/>
        <c:tickLblPos val="nextTo"/>
        <c:crossAx val="138230400"/>
        <c:crosses val="autoZero"/>
        <c:auto val="1"/>
        <c:lblAlgn val="ctr"/>
        <c:lblOffset val="100"/>
      </c:catAx>
      <c:valAx>
        <c:axId val="138230400"/>
        <c:scaling>
          <c:orientation val="minMax"/>
        </c:scaling>
        <c:axPos val="l"/>
        <c:majorGridlines/>
        <c:numFmt formatCode="0.00" sourceLinked="1"/>
        <c:majorTickMark val="cross"/>
        <c:tickLblPos val="none"/>
        <c:crossAx val="138228864"/>
        <c:crosses val="autoZero"/>
        <c:crossBetween val="between"/>
      </c:valAx>
    </c:plotArea>
    <c:legend>
      <c:legendPos val="r"/>
      <c:layout/>
    </c:legend>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fr-FR"/>
  <c:chart>
    <c:title>
      <c:layout>
        <c:manualLayout>
          <c:xMode val="edge"/>
          <c:yMode val="edge"/>
          <c:x val="0.76295262157200849"/>
          <c:y val="0.36386883600289016"/>
        </c:manualLayout>
      </c:layout>
    </c:title>
    <c:plotArea>
      <c:layout>
        <c:manualLayout>
          <c:layoutTarget val="inner"/>
          <c:xMode val="edge"/>
          <c:yMode val="edge"/>
          <c:x val="0.15475775918914719"/>
          <c:y val="0.14219708290486149"/>
          <c:w val="0.52194877015352481"/>
          <c:h val="0.7596359999903346"/>
        </c:manualLayout>
      </c:layout>
      <c:radarChart>
        <c:radarStyle val="marker"/>
        <c:ser>
          <c:idx val="0"/>
          <c:order val="0"/>
          <c:tx>
            <c:strRef>
              <c:f>'Classif. 5 clusters'!$B$104</c:f>
              <c:strCache>
                <c:ptCount val="1"/>
                <c:pt idx="0">
                  <c:v>Cluster 1</c:v>
                </c:pt>
              </c:strCache>
            </c:strRef>
          </c:tx>
          <c:cat>
            <c:strRef>
              <c:f>'Classif. 5 clusters'!$C$94:$L$94</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5 clusters'!$C$104:$L$104</c:f>
              <c:numCache>
                <c:formatCode>0.00</c:formatCode>
                <c:ptCount val="10"/>
                <c:pt idx="0">
                  <c:v>10.399999830457896</c:v>
                </c:pt>
                <c:pt idx="1">
                  <c:v>14.599999851650665</c:v>
                </c:pt>
                <c:pt idx="2">
                  <c:v>15.988888846503379</c:v>
                </c:pt>
                <c:pt idx="3">
                  <c:v>17.466666751437732</c:v>
                </c:pt>
                <c:pt idx="4">
                  <c:v>12.655555619133848</c:v>
                </c:pt>
                <c:pt idx="5">
                  <c:v>17.500000211927624</c:v>
                </c:pt>
                <c:pt idx="6">
                  <c:v>3.7444445192813856</c:v>
                </c:pt>
                <c:pt idx="7">
                  <c:v>14.411111248864081</c:v>
                </c:pt>
                <c:pt idx="8">
                  <c:v>15.811111132303861</c:v>
                </c:pt>
                <c:pt idx="9">
                  <c:v>5.9444443881511733</c:v>
                </c:pt>
              </c:numCache>
            </c:numRef>
          </c:val>
        </c:ser>
        <c:dLbls/>
        <c:axId val="138254976"/>
        <c:axId val="138260864"/>
      </c:radarChart>
      <c:catAx>
        <c:axId val="138254976"/>
        <c:scaling>
          <c:orientation val="minMax"/>
        </c:scaling>
        <c:axPos val="b"/>
        <c:majorGridlines/>
        <c:numFmt formatCode="General" sourceLinked="0"/>
        <c:tickLblPos val="nextTo"/>
        <c:crossAx val="138260864"/>
        <c:crosses val="autoZero"/>
        <c:auto val="1"/>
        <c:lblAlgn val="ctr"/>
        <c:lblOffset val="100"/>
      </c:catAx>
      <c:valAx>
        <c:axId val="138260864"/>
        <c:scaling>
          <c:orientation val="minMax"/>
        </c:scaling>
        <c:axPos val="l"/>
        <c:majorGridlines/>
        <c:numFmt formatCode="0.00" sourceLinked="1"/>
        <c:majorTickMark val="none"/>
        <c:tickLblPos val="none"/>
        <c:crossAx val="138254976"/>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fr-FR"/>
  <c:chart>
    <c:title>
      <c:layout>
        <c:manualLayout>
          <c:xMode val="edge"/>
          <c:yMode val="edge"/>
          <c:x val="0.76295262157200849"/>
          <c:y val="0.36386883600289016"/>
        </c:manualLayout>
      </c:layout>
    </c:title>
    <c:plotArea>
      <c:layout>
        <c:manualLayout>
          <c:layoutTarget val="inner"/>
          <c:xMode val="edge"/>
          <c:yMode val="edge"/>
          <c:x val="0.15475775918914719"/>
          <c:y val="0.14219708290486149"/>
          <c:w val="0.52194877015352481"/>
          <c:h val="0.7596359999903346"/>
        </c:manualLayout>
      </c:layout>
      <c:radarChart>
        <c:radarStyle val="marker"/>
        <c:ser>
          <c:idx val="0"/>
          <c:order val="0"/>
          <c:tx>
            <c:strRef>
              <c:f>'Classif. 4 clusters'!$B$86</c:f>
              <c:strCache>
                <c:ptCount val="1"/>
                <c:pt idx="0">
                  <c:v>Cluster 1</c:v>
                </c:pt>
              </c:strCache>
            </c:strRef>
          </c:tx>
          <c:cat>
            <c:strRef>
              <c:f>'Classif. 4 clusters'!$C$76:$L$76</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4 clusters'!$C$86:$L$86</c:f>
              <c:numCache>
                <c:formatCode>0.00</c:formatCode>
                <c:ptCount val="10"/>
                <c:pt idx="0">
                  <c:v>10.399999830457896</c:v>
                </c:pt>
                <c:pt idx="1">
                  <c:v>14.599999851650665</c:v>
                </c:pt>
                <c:pt idx="2">
                  <c:v>15.988888846503379</c:v>
                </c:pt>
                <c:pt idx="3">
                  <c:v>17.466666751437732</c:v>
                </c:pt>
                <c:pt idx="4">
                  <c:v>12.655555619133848</c:v>
                </c:pt>
                <c:pt idx="5">
                  <c:v>17.500000211927624</c:v>
                </c:pt>
                <c:pt idx="6">
                  <c:v>3.7444445192813856</c:v>
                </c:pt>
                <c:pt idx="7">
                  <c:v>14.411111248864081</c:v>
                </c:pt>
                <c:pt idx="8">
                  <c:v>15.811111132303861</c:v>
                </c:pt>
                <c:pt idx="9">
                  <c:v>5.9444443881511733</c:v>
                </c:pt>
              </c:numCache>
            </c:numRef>
          </c:val>
        </c:ser>
        <c:dLbls/>
        <c:axId val="132845952"/>
        <c:axId val="132847488"/>
      </c:radarChart>
      <c:catAx>
        <c:axId val="132845952"/>
        <c:scaling>
          <c:orientation val="minMax"/>
        </c:scaling>
        <c:axPos val="b"/>
        <c:majorGridlines/>
        <c:numFmt formatCode="General" sourceLinked="0"/>
        <c:tickLblPos val="nextTo"/>
        <c:crossAx val="132847488"/>
        <c:crosses val="autoZero"/>
        <c:auto val="1"/>
        <c:lblAlgn val="ctr"/>
        <c:lblOffset val="100"/>
      </c:catAx>
      <c:valAx>
        <c:axId val="132847488"/>
        <c:scaling>
          <c:orientation val="minMax"/>
        </c:scaling>
        <c:axPos val="l"/>
        <c:majorGridlines/>
        <c:numFmt formatCode="0.00" sourceLinked="1"/>
        <c:majorTickMark val="none"/>
        <c:tickLblPos val="none"/>
        <c:crossAx val="132845952"/>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fr-FR"/>
  <c:chart>
    <c:title>
      <c:layout/>
    </c:title>
    <c:plotArea>
      <c:layout/>
      <c:radarChart>
        <c:radarStyle val="marker"/>
        <c:ser>
          <c:idx val="0"/>
          <c:order val="0"/>
          <c:tx>
            <c:strRef>
              <c:f>'ACM. 2 modalités - Classif.'!$C$294</c:f>
              <c:strCache>
                <c:ptCount val="1"/>
                <c:pt idx="0">
                  <c:v>Clusters 3 et 6</c:v>
                </c:pt>
              </c:strCache>
            </c:strRef>
          </c:tx>
          <c:cat>
            <c:strRef>
              <c:f>'ACM. 2 modalités - Classif.'!$D$233:$M$233</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'ACM. 2 modalités - Classif.'!$D$294:$M$294</c:f>
              <c:numCache>
                <c:formatCode>0.0000</c:formatCode>
                <c:ptCount val="10"/>
                <c:pt idx="0">
                  <c:v>1.5</c:v>
                </c:pt>
                <c:pt idx="1">
                  <c:v>2</c:v>
                </c:pt>
                <c:pt idx="2">
                  <c:v>1.8333333333333333</c:v>
                </c:pt>
                <c:pt idx="3">
                  <c:v>2</c:v>
                </c:pt>
                <c:pt idx="4">
                  <c:v>1.6666666666666667</c:v>
                </c:pt>
                <c:pt idx="5">
                  <c:v>1.8333333333333333</c:v>
                </c:pt>
                <c:pt idx="6">
                  <c:v>1.0833333333333333</c:v>
                </c:pt>
                <c:pt idx="7">
                  <c:v>1.6666666666666667</c:v>
                </c:pt>
                <c:pt idx="8">
                  <c:v>1.5</c:v>
                </c:pt>
                <c:pt idx="9">
                  <c:v>1</c:v>
                </c:pt>
              </c:numCache>
            </c:numRef>
          </c:val>
        </c:ser>
        <c:dLbls/>
        <c:axId val="143005184"/>
        <c:axId val="143006720"/>
      </c:radarChart>
      <c:catAx>
        <c:axId val="143005184"/>
        <c:scaling>
          <c:orientation val="minMax"/>
        </c:scaling>
        <c:axPos val="b"/>
        <c:majorGridlines/>
        <c:numFmt formatCode="General" sourceLinked="0"/>
        <c:tickLblPos val="nextTo"/>
        <c:crossAx val="143006720"/>
        <c:crosses val="autoZero"/>
        <c:auto val="1"/>
        <c:lblAlgn val="ctr"/>
        <c:lblOffset val="100"/>
      </c:catAx>
      <c:valAx>
        <c:axId val="143006720"/>
        <c:scaling>
          <c:orientation val="minMax"/>
        </c:scaling>
        <c:axPos val="l"/>
        <c:majorGridlines/>
        <c:numFmt formatCode="0.0000" sourceLinked="1"/>
        <c:majorTickMark val="cross"/>
        <c:tickLblPos val="none"/>
        <c:crossAx val="143005184"/>
        <c:crosses val="autoZero"/>
        <c:crossBetween val="between"/>
      </c:valAx>
    </c:plotArea>
    <c:legend>
      <c:legendPos val="r"/>
      <c:layout/>
    </c:legend>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fr-FR"/>
  <c:chart>
    <c:title>
      <c:layout/>
    </c:title>
    <c:plotArea>
      <c:layout/>
      <c:radarChart>
        <c:radarStyle val="marker"/>
        <c:ser>
          <c:idx val="0"/>
          <c:order val="0"/>
          <c:tx>
            <c:strRef>
              <c:f>'Classif. 8 clusters'!$B$206</c:f>
              <c:strCache>
                <c:ptCount val="1"/>
                <c:pt idx="0">
                  <c:v>Cluster 7 et 8</c:v>
                </c:pt>
              </c:strCache>
            </c:strRef>
          </c:tx>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clusters'!$C$206:$L$206</c:f>
              <c:numCache>
                <c:formatCode>0.00</c:formatCode>
                <c:ptCount val="10"/>
                <c:pt idx="0">
                  <c:v>10.399999830457896</c:v>
                </c:pt>
                <c:pt idx="1">
                  <c:v>14.599999851650669</c:v>
                </c:pt>
                <c:pt idx="2">
                  <c:v>15.988888846503379</c:v>
                </c:pt>
                <c:pt idx="3">
                  <c:v>17.466666751437735</c:v>
                </c:pt>
                <c:pt idx="4">
                  <c:v>12.655555619133846</c:v>
                </c:pt>
                <c:pt idx="5">
                  <c:v>17.500000211927624</c:v>
                </c:pt>
                <c:pt idx="6">
                  <c:v>3.7444445192813856</c:v>
                </c:pt>
                <c:pt idx="7">
                  <c:v>14.411111248864081</c:v>
                </c:pt>
                <c:pt idx="8">
                  <c:v>15.811111132303861</c:v>
                </c:pt>
                <c:pt idx="9">
                  <c:v>5.9444443881511724</c:v>
                </c:pt>
              </c:numCache>
            </c:numRef>
          </c:val>
        </c:ser>
        <c:dLbls/>
        <c:axId val="143027200"/>
        <c:axId val="143061760"/>
      </c:radarChart>
      <c:catAx>
        <c:axId val="143027200"/>
        <c:scaling>
          <c:orientation val="minMax"/>
        </c:scaling>
        <c:axPos val="b"/>
        <c:majorGridlines/>
        <c:numFmt formatCode="General" sourceLinked="0"/>
        <c:tickLblPos val="nextTo"/>
        <c:crossAx val="143061760"/>
        <c:crosses val="autoZero"/>
        <c:auto val="1"/>
        <c:lblAlgn val="ctr"/>
        <c:lblOffset val="100"/>
      </c:catAx>
      <c:valAx>
        <c:axId val="143061760"/>
        <c:scaling>
          <c:orientation val="minMax"/>
        </c:scaling>
        <c:axPos val="l"/>
        <c:majorGridlines/>
        <c:numFmt formatCode="0.00" sourceLinked="1"/>
        <c:majorTickMark val="cross"/>
        <c:tickLblPos val="none"/>
        <c:crossAx val="143027200"/>
        <c:crosses val="autoZero"/>
        <c:crossBetween val="between"/>
      </c:valAx>
    </c:plotArea>
    <c:legend>
      <c:legendPos val="r"/>
      <c:layout/>
    </c:legend>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fr-FR"/>
  <c:chart>
    <c:title/>
    <c:plotArea>
      <c:layout>
        <c:manualLayout>
          <c:layoutTarget val="inner"/>
          <c:xMode val="edge"/>
          <c:yMode val="edge"/>
          <c:x val="8.0967531943064733E-2"/>
          <c:y val="0.11390943868057933"/>
          <c:w val="0.88688633269202144"/>
          <c:h val="0.44781076494842298"/>
        </c:manualLayout>
      </c:layout>
      <c:barChart>
        <c:barDir val="col"/>
        <c:grouping val="clustered"/>
        <c:ser>
          <c:idx val="0"/>
          <c:order val="0"/>
          <c:tx>
            <c:strRef>
              <c:f>'Descrip- Distrib variables'!$B$144</c:f>
              <c:strCache>
                <c:ptCount val="1"/>
                <c:pt idx="0">
                  <c:v>securite</c:v>
                </c:pt>
              </c:strCache>
            </c:strRef>
          </c:tx>
          <c:spPr>
            <a:ln>
              <a:solidFill>
                <a:schemeClr val="tx1"/>
              </a:solidFill>
            </a:ln>
          </c:spPr>
          <c:cat>
            <c:strRef>
              <c:f>'Descrip- Distrib variables'!$E$145:$E$154</c:f>
              <c:strCache>
                <c:ptCount val="10"/>
                <c:pt idx="0">
                  <c:v>x_&lt;_2,31</c:v>
                </c:pt>
                <c:pt idx="1">
                  <c:v>2,31_=&lt;_x_&lt;_4,22</c:v>
                </c:pt>
                <c:pt idx="2">
                  <c:v>4,22_=&lt;_x_&lt;_6,13</c:v>
                </c:pt>
                <c:pt idx="3">
                  <c:v>6,13_=&lt;_x_&lt;_8,04</c:v>
                </c:pt>
                <c:pt idx="4">
                  <c:v>8,04_=&lt;_x_&lt;_9,95</c:v>
                </c:pt>
                <c:pt idx="5">
                  <c:v>9,95_=&lt;_x_&lt;_11,86</c:v>
                </c:pt>
                <c:pt idx="6">
                  <c:v>11,86_=&lt;_x_&lt;_13,77</c:v>
                </c:pt>
                <c:pt idx="7">
                  <c:v>13,77_=&lt;_x_&lt;_15,68</c:v>
                </c:pt>
                <c:pt idx="8">
                  <c:v>15,68_=&lt;_x_&lt;_17,59</c:v>
                </c:pt>
                <c:pt idx="9">
                  <c:v>x&gt;=_17,59</c:v>
                </c:pt>
              </c:strCache>
            </c:strRef>
          </c:cat>
          <c:val>
            <c:numRef>
              <c:f>'Descrip- Distrib variables'!$F$145:$F$154</c:f>
              <c:numCache>
                <c:formatCode>General</c:formatCode>
                <c:ptCount val="10"/>
                <c:pt idx="0">
                  <c:v>2</c:v>
                </c:pt>
                <c:pt idx="1">
                  <c:v>6</c:v>
                </c:pt>
                <c:pt idx="2">
                  <c:v>7</c:v>
                </c:pt>
                <c:pt idx="3">
                  <c:v>2</c:v>
                </c:pt>
                <c:pt idx="4">
                  <c:v>8</c:v>
                </c:pt>
                <c:pt idx="5">
                  <c:v>2</c:v>
                </c:pt>
                <c:pt idx="6">
                  <c:v>6</c:v>
                </c:pt>
                <c:pt idx="7">
                  <c:v>7</c:v>
                </c:pt>
                <c:pt idx="8">
                  <c:v>5</c:v>
                </c:pt>
                <c:pt idx="9">
                  <c:v>5</c:v>
                </c:pt>
              </c:numCache>
            </c:numRef>
          </c:val>
        </c:ser>
        <c:dLbls/>
        <c:gapWidth val="0"/>
        <c:axId val="94565888"/>
        <c:axId val="94567424"/>
      </c:barChart>
      <c:catAx>
        <c:axId val="94565888"/>
        <c:scaling>
          <c:orientation val="minMax"/>
        </c:scaling>
        <c:axPos val="b"/>
        <c:numFmt formatCode="General" sourceLinked="0"/>
        <c:tickLblPos val="nextTo"/>
        <c:crossAx val="94567424"/>
        <c:crosses val="autoZero"/>
        <c:auto val="1"/>
        <c:lblAlgn val="ctr"/>
        <c:lblOffset val="100"/>
      </c:catAx>
      <c:valAx>
        <c:axId val="94567424"/>
        <c:scaling>
          <c:orientation val="minMax"/>
        </c:scaling>
        <c:axPos val="l"/>
        <c:numFmt formatCode="General" sourceLinked="1"/>
        <c:tickLblPos val="nextTo"/>
        <c:crossAx val="94565888"/>
        <c:crosses val="autoZero"/>
        <c:crossBetween val="between"/>
      </c:valAx>
    </c:plotArea>
    <c:dispBlanksAs val="gap"/>
  </c:chart>
  <c:printSettings>
    <c:headerFooter/>
    <c:pageMargins b="0.75000000000000011" l="0.70000000000000007" r="0.70000000000000007" t="0.75000000000000011" header="0.30000000000000004" footer="0.3000000000000000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0"/>
          <c:order val="0"/>
          <c:tx>
            <c:strRef>
              <c:f>'Descrip- Distrib variables'!$B$5</c:f>
              <c:strCache>
                <c:ptCount val="1"/>
                <c:pt idx="0">
                  <c:v>Q1</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variables'!$C$4</c:f>
              <c:strCache>
                <c:ptCount val="1"/>
                <c:pt idx="0">
                  <c:v>accessibilite</c:v>
                </c:pt>
              </c:strCache>
            </c:strRef>
          </c:cat>
          <c:val>
            <c:numRef>
              <c:f>'Descrip- Distrib variables'!$C$5</c:f>
              <c:numCache>
                <c:formatCode>General</c:formatCode>
                <c:ptCount val="1"/>
                <c:pt idx="0">
                  <c:v>8.5500000000000007</c:v>
                </c:pt>
              </c:numCache>
            </c:numRef>
          </c:val>
        </c:ser>
        <c:ser>
          <c:idx val="1"/>
          <c:order val="1"/>
          <c:tx>
            <c:strRef>
              <c:f>'Descrip- Distrib variables'!$B$6</c:f>
              <c:strCache>
                <c:ptCount val="1"/>
                <c:pt idx="0">
                  <c:v>Min</c:v>
                </c:pt>
              </c:strCache>
            </c:strRef>
          </c:tx>
          <c:spPr>
            <a:ln w="28575">
              <a:noFill/>
            </a:ln>
          </c:spPr>
          <c:marker>
            <c:symbol val="circle"/>
            <c:size val="7"/>
            <c:spPr>
              <a:noFill/>
              <a:ln>
                <a:solidFill>
                  <a:srgbClr val="000000"/>
                </a:solidFill>
                <a:prstDash val="solid"/>
              </a:ln>
            </c:spPr>
          </c:marker>
          <c:cat>
            <c:strRef>
              <c:f>'Descrip- Distrib variables'!$C$4</c:f>
              <c:strCache>
                <c:ptCount val="1"/>
                <c:pt idx="0">
                  <c:v>accessibilite</c:v>
                </c:pt>
              </c:strCache>
            </c:strRef>
          </c:cat>
          <c:val>
            <c:numRef>
              <c:f>'Descrip- Distrib variables'!$C$6</c:f>
              <c:numCache>
                <c:formatCode>General</c:formatCode>
                <c:ptCount val="1"/>
                <c:pt idx="0">
                  <c:v>4.9000000000000004</c:v>
                </c:pt>
              </c:numCache>
            </c:numRef>
          </c:val>
        </c:ser>
        <c:ser>
          <c:idx val="2"/>
          <c:order val="2"/>
          <c:tx>
            <c:strRef>
              <c:f>'Descrip- Distrib variables'!$B$7</c:f>
              <c:strCache>
                <c:ptCount val="1"/>
                <c:pt idx="0">
                  <c:v>Moust.Inf</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variables'!$C$4</c:f>
              <c:strCache>
                <c:ptCount val="1"/>
                <c:pt idx="0">
                  <c:v>accessibilite</c:v>
                </c:pt>
              </c:strCache>
            </c:strRef>
          </c:cat>
          <c:val>
            <c:numRef>
              <c:f>'Descrip- Distrib variables'!$C$7</c:f>
              <c:numCache>
                <c:formatCode>General</c:formatCode>
                <c:ptCount val="1"/>
                <c:pt idx="0">
                  <c:v>4.9000000000000004</c:v>
                </c:pt>
              </c:numCache>
            </c:numRef>
          </c:val>
        </c:ser>
        <c:ser>
          <c:idx val="3"/>
          <c:order val="3"/>
          <c:tx>
            <c:strRef>
              <c:f>'Descrip- Distrib variables'!$B$8</c:f>
              <c:strCache>
                <c:ptCount val="1"/>
                <c:pt idx="0">
                  <c:v>Médiane</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variables'!$C$4</c:f>
              <c:strCache>
                <c:ptCount val="1"/>
                <c:pt idx="0">
                  <c:v>accessibilite</c:v>
                </c:pt>
              </c:strCache>
            </c:strRef>
          </c:cat>
          <c:val>
            <c:numRef>
              <c:f>'Descrip- Distrib variables'!$C$8</c:f>
              <c:numCache>
                <c:formatCode>General</c:formatCode>
                <c:ptCount val="1"/>
                <c:pt idx="0">
                  <c:v>10.3</c:v>
                </c:pt>
              </c:numCache>
            </c:numRef>
          </c:val>
        </c:ser>
        <c:ser>
          <c:idx val="4"/>
          <c:order val="4"/>
          <c:tx>
            <c:strRef>
              <c:f>'Descrip- Distrib variables'!$B$9</c:f>
              <c:strCache>
                <c:ptCount val="1"/>
                <c:pt idx="0">
                  <c:v>Moust.Sup</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variables'!$C$4</c:f>
              <c:strCache>
                <c:ptCount val="1"/>
                <c:pt idx="0">
                  <c:v>accessibilite</c:v>
                </c:pt>
              </c:strCache>
            </c:strRef>
          </c:cat>
          <c:val>
            <c:numRef>
              <c:f>'Descrip- Distrib variables'!$C$9</c:f>
              <c:numCache>
                <c:formatCode>General</c:formatCode>
                <c:ptCount val="1"/>
                <c:pt idx="0">
                  <c:v>18.3</c:v>
                </c:pt>
              </c:numCache>
            </c:numRef>
          </c:val>
        </c:ser>
        <c:ser>
          <c:idx val="5"/>
          <c:order val="5"/>
          <c:tx>
            <c:strRef>
              <c:f>'Descrip- Distrib variables'!$B$10</c:f>
              <c:strCache>
                <c:ptCount val="1"/>
                <c:pt idx="0">
                  <c:v>Max</c:v>
                </c:pt>
              </c:strCache>
            </c:strRef>
          </c:tx>
          <c:spPr>
            <a:ln w="28575">
              <a:noFill/>
            </a:ln>
          </c:spPr>
          <c:marker>
            <c:symbol val="circle"/>
            <c:size val="7"/>
            <c:spPr>
              <a:noFill/>
              <a:ln>
                <a:solidFill>
                  <a:srgbClr val="000000"/>
                </a:solidFill>
                <a:prstDash val="solid"/>
              </a:ln>
            </c:spPr>
          </c:marker>
          <c:cat>
            <c:strRef>
              <c:f>'Descrip- Distrib variables'!$C$4</c:f>
              <c:strCache>
                <c:ptCount val="1"/>
                <c:pt idx="0">
                  <c:v>accessibilite</c:v>
                </c:pt>
              </c:strCache>
            </c:strRef>
          </c:cat>
          <c:val>
            <c:numRef>
              <c:f>'Descrip- Distrib variables'!$C$10</c:f>
              <c:numCache>
                <c:formatCode>General</c:formatCode>
                <c:ptCount val="1"/>
                <c:pt idx="0">
                  <c:v>18.3</c:v>
                </c:pt>
              </c:numCache>
            </c:numRef>
          </c:val>
        </c:ser>
        <c:ser>
          <c:idx val="6"/>
          <c:order val="6"/>
          <c:tx>
            <c:strRef>
              <c:f>'Descrip- Distrib variables'!$B$11</c:f>
              <c:strCache>
                <c:ptCount val="1"/>
                <c:pt idx="0">
                  <c:v>Q3</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variables'!$C$4</c:f>
              <c:strCache>
                <c:ptCount val="1"/>
                <c:pt idx="0">
                  <c:v>accessibilite</c:v>
                </c:pt>
              </c:strCache>
            </c:strRef>
          </c:cat>
          <c:val>
            <c:numRef>
              <c:f>'Descrip- Distrib variables'!$C$11</c:f>
              <c:numCache>
                <c:formatCode>General</c:formatCode>
                <c:ptCount val="1"/>
                <c:pt idx="0">
                  <c:v>13.85</c:v>
                </c:pt>
              </c:numCache>
            </c:numRef>
          </c:val>
        </c:ser>
        <c:dLbls/>
        <c:hiLowLines/>
        <c:upDownBars>
          <c:gapWidth val="300"/>
          <c:upBars/>
          <c:downBars/>
        </c:upDownBars>
        <c:marker val="1"/>
        <c:axId val="94652672"/>
        <c:axId val="94670848"/>
      </c:lineChart>
      <c:catAx>
        <c:axId val="94652672"/>
        <c:scaling>
          <c:orientation val="minMax"/>
        </c:scaling>
        <c:axPos val="b"/>
        <c:numFmt formatCode="General" sourceLinked="1"/>
        <c:tickLblPos val="nextTo"/>
        <c:crossAx val="94670848"/>
        <c:crosses val="autoZero"/>
        <c:auto val="1"/>
        <c:lblAlgn val="ctr"/>
        <c:lblOffset val="100"/>
      </c:catAx>
      <c:valAx>
        <c:axId val="94670848"/>
        <c:scaling>
          <c:orientation val="minMax"/>
          <c:max val="20"/>
          <c:min val="0"/>
        </c:scaling>
        <c:axPos val="l"/>
        <c:majorGridlines>
          <c:spPr>
            <a:ln w="3175">
              <a:solidFill>
                <a:srgbClr val="000000"/>
              </a:solidFill>
              <a:prstDash val="sysDash"/>
            </a:ln>
          </c:spPr>
        </c:majorGridlines>
        <c:numFmt formatCode="General" sourceLinked="1"/>
        <c:tickLblPos val="nextTo"/>
        <c:crossAx val="94652672"/>
        <c:crosses val="autoZero"/>
        <c:crossBetween val="between"/>
      </c:valAx>
      <c:spPr>
        <a:noFill/>
        <a:ln w="25400">
          <a:noFill/>
        </a:ln>
      </c:spPr>
    </c:plotArea>
    <c:plotVisOnly val="1"/>
    <c:dispBlanksAs val="gap"/>
  </c:chart>
  <c:printSettings>
    <c:headerFooter/>
    <c:pageMargins b="0.75000000000000011" l="0.70000000000000007" r="0.70000000000000007" t="0.75000000000000011" header="0.30000000000000004" footer="0.30000000000000004"/>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0"/>
          <c:order val="0"/>
          <c:tx>
            <c:strRef>
              <c:f>'Descrip- Distrib variables'!$B$5</c:f>
              <c:strCache>
                <c:ptCount val="1"/>
                <c:pt idx="0">
                  <c:v>Q1</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variables'!$D$4</c:f>
              <c:strCache>
                <c:ptCount val="1"/>
                <c:pt idx="0">
                  <c:v>dynamisme_economique</c:v>
                </c:pt>
              </c:strCache>
            </c:strRef>
          </c:cat>
          <c:val>
            <c:numRef>
              <c:f>'Descrip- Distrib variables'!$D$5</c:f>
              <c:numCache>
                <c:formatCode>General</c:formatCode>
                <c:ptCount val="1"/>
                <c:pt idx="0">
                  <c:v>9.0749999999999993</c:v>
                </c:pt>
              </c:numCache>
            </c:numRef>
          </c:val>
        </c:ser>
        <c:ser>
          <c:idx val="1"/>
          <c:order val="1"/>
          <c:tx>
            <c:strRef>
              <c:f>'Descrip- Distrib variables'!$B$6</c:f>
              <c:strCache>
                <c:ptCount val="1"/>
                <c:pt idx="0">
                  <c:v>Min</c:v>
                </c:pt>
              </c:strCache>
            </c:strRef>
          </c:tx>
          <c:spPr>
            <a:ln w="28575">
              <a:noFill/>
            </a:ln>
          </c:spPr>
          <c:marker>
            <c:symbol val="circle"/>
            <c:size val="7"/>
            <c:spPr>
              <a:noFill/>
              <a:ln>
                <a:solidFill>
                  <a:srgbClr val="000000"/>
                </a:solidFill>
                <a:prstDash val="solid"/>
              </a:ln>
            </c:spPr>
          </c:marker>
          <c:cat>
            <c:strRef>
              <c:f>'Descrip- Distrib variables'!$D$4</c:f>
              <c:strCache>
                <c:ptCount val="1"/>
                <c:pt idx="0">
                  <c:v>dynamisme_economique</c:v>
                </c:pt>
              </c:strCache>
            </c:strRef>
          </c:cat>
          <c:val>
            <c:numRef>
              <c:f>'Descrip- Distrib variables'!$D$6</c:f>
              <c:numCache>
                <c:formatCode>General</c:formatCode>
                <c:ptCount val="1"/>
                <c:pt idx="0">
                  <c:v>4.9000000000000004</c:v>
                </c:pt>
              </c:numCache>
            </c:numRef>
          </c:val>
        </c:ser>
        <c:ser>
          <c:idx val="2"/>
          <c:order val="2"/>
          <c:tx>
            <c:strRef>
              <c:f>'Descrip- Distrib variables'!$B$7</c:f>
              <c:strCache>
                <c:ptCount val="1"/>
                <c:pt idx="0">
                  <c:v>Moust.Inf</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variables'!$D$4</c:f>
              <c:strCache>
                <c:ptCount val="1"/>
                <c:pt idx="0">
                  <c:v>dynamisme_economique</c:v>
                </c:pt>
              </c:strCache>
            </c:strRef>
          </c:cat>
          <c:val>
            <c:numRef>
              <c:f>'Descrip- Distrib variables'!$D$7</c:f>
              <c:numCache>
                <c:formatCode>General</c:formatCode>
                <c:ptCount val="1"/>
                <c:pt idx="0">
                  <c:v>4.9000000000000004</c:v>
                </c:pt>
              </c:numCache>
            </c:numRef>
          </c:val>
        </c:ser>
        <c:ser>
          <c:idx val="3"/>
          <c:order val="3"/>
          <c:tx>
            <c:strRef>
              <c:f>'Descrip- Distrib variables'!$B$8</c:f>
              <c:strCache>
                <c:ptCount val="1"/>
                <c:pt idx="0">
                  <c:v>Médiane</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variables'!$D$4</c:f>
              <c:strCache>
                <c:ptCount val="1"/>
                <c:pt idx="0">
                  <c:v>dynamisme_economique</c:v>
                </c:pt>
              </c:strCache>
            </c:strRef>
          </c:cat>
          <c:val>
            <c:numRef>
              <c:f>'Descrip- Distrib variables'!$D$8</c:f>
              <c:numCache>
                <c:formatCode>General</c:formatCode>
                <c:ptCount val="1"/>
                <c:pt idx="0">
                  <c:v>10.55</c:v>
                </c:pt>
              </c:numCache>
            </c:numRef>
          </c:val>
        </c:ser>
        <c:ser>
          <c:idx val="4"/>
          <c:order val="4"/>
          <c:tx>
            <c:strRef>
              <c:f>'Descrip- Distrib variables'!$B$9</c:f>
              <c:strCache>
                <c:ptCount val="1"/>
                <c:pt idx="0">
                  <c:v>Moust.Sup</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variables'!$D$4</c:f>
              <c:strCache>
                <c:ptCount val="1"/>
                <c:pt idx="0">
                  <c:v>dynamisme_economique</c:v>
                </c:pt>
              </c:strCache>
            </c:strRef>
          </c:cat>
          <c:val>
            <c:numRef>
              <c:f>'Descrip- Distrib variables'!$D$9</c:f>
              <c:numCache>
                <c:formatCode>General</c:formatCode>
                <c:ptCount val="1"/>
                <c:pt idx="0">
                  <c:v>17.3</c:v>
                </c:pt>
              </c:numCache>
            </c:numRef>
          </c:val>
        </c:ser>
        <c:ser>
          <c:idx val="5"/>
          <c:order val="5"/>
          <c:tx>
            <c:strRef>
              <c:f>'Descrip- Distrib variables'!$B$10</c:f>
              <c:strCache>
                <c:ptCount val="1"/>
                <c:pt idx="0">
                  <c:v>Max</c:v>
                </c:pt>
              </c:strCache>
            </c:strRef>
          </c:tx>
          <c:spPr>
            <a:ln w="28575">
              <a:noFill/>
            </a:ln>
          </c:spPr>
          <c:marker>
            <c:symbol val="circle"/>
            <c:size val="7"/>
            <c:spPr>
              <a:noFill/>
              <a:ln>
                <a:solidFill>
                  <a:srgbClr val="000000"/>
                </a:solidFill>
                <a:prstDash val="solid"/>
              </a:ln>
            </c:spPr>
          </c:marker>
          <c:cat>
            <c:strRef>
              <c:f>'Descrip- Distrib variables'!$D$4</c:f>
              <c:strCache>
                <c:ptCount val="1"/>
                <c:pt idx="0">
                  <c:v>dynamisme_economique</c:v>
                </c:pt>
              </c:strCache>
            </c:strRef>
          </c:cat>
          <c:val>
            <c:numRef>
              <c:f>'Descrip- Distrib variables'!$D$10</c:f>
              <c:numCache>
                <c:formatCode>General</c:formatCode>
                <c:ptCount val="1"/>
                <c:pt idx="0">
                  <c:v>17.3</c:v>
                </c:pt>
              </c:numCache>
            </c:numRef>
          </c:val>
        </c:ser>
        <c:ser>
          <c:idx val="6"/>
          <c:order val="6"/>
          <c:tx>
            <c:strRef>
              <c:f>'Descrip- Distrib variables'!$B$11</c:f>
              <c:strCache>
                <c:ptCount val="1"/>
                <c:pt idx="0">
                  <c:v>Q3</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variables'!$D$4</c:f>
              <c:strCache>
                <c:ptCount val="1"/>
                <c:pt idx="0">
                  <c:v>dynamisme_economique</c:v>
                </c:pt>
              </c:strCache>
            </c:strRef>
          </c:cat>
          <c:val>
            <c:numRef>
              <c:f>'Descrip- Distrib variables'!$D$11</c:f>
              <c:numCache>
                <c:formatCode>General</c:formatCode>
                <c:ptCount val="1"/>
                <c:pt idx="0">
                  <c:v>13.125</c:v>
                </c:pt>
              </c:numCache>
            </c:numRef>
          </c:val>
        </c:ser>
        <c:dLbls/>
        <c:hiLowLines/>
        <c:upDownBars>
          <c:gapWidth val="300"/>
          <c:upBars/>
          <c:downBars/>
        </c:upDownBars>
        <c:marker val="1"/>
        <c:axId val="94815744"/>
        <c:axId val="94817280"/>
      </c:lineChart>
      <c:catAx>
        <c:axId val="94815744"/>
        <c:scaling>
          <c:orientation val="minMax"/>
        </c:scaling>
        <c:axPos val="b"/>
        <c:numFmt formatCode="General" sourceLinked="1"/>
        <c:tickLblPos val="nextTo"/>
        <c:crossAx val="94817280"/>
        <c:crosses val="autoZero"/>
        <c:auto val="1"/>
        <c:lblAlgn val="ctr"/>
        <c:lblOffset val="100"/>
      </c:catAx>
      <c:valAx>
        <c:axId val="94817280"/>
        <c:scaling>
          <c:orientation val="minMax"/>
          <c:max val="20"/>
          <c:min val="0"/>
        </c:scaling>
        <c:axPos val="l"/>
        <c:majorGridlines>
          <c:spPr>
            <a:ln w="3175">
              <a:solidFill>
                <a:srgbClr val="000000"/>
              </a:solidFill>
              <a:prstDash val="sysDash"/>
            </a:ln>
          </c:spPr>
        </c:majorGridlines>
        <c:numFmt formatCode="General" sourceLinked="1"/>
        <c:tickLblPos val="nextTo"/>
        <c:crossAx val="94815744"/>
        <c:crosses val="autoZero"/>
        <c:crossBetween val="between"/>
      </c:valAx>
      <c:spPr>
        <a:noFill/>
        <a:ln w="25400">
          <a:noFill/>
        </a:ln>
      </c:spPr>
    </c:plotArea>
    <c:plotVisOnly val="1"/>
    <c:dispBlanksAs val="gap"/>
  </c:chart>
  <c:printSettings>
    <c:headerFooter/>
    <c:pageMargins b="0.75000000000000011" l="0.70000000000000007" r="0.70000000000000007" t="0.75000000000000011" header="0.30000000000000004" footer="0.30000000000000004"/>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0"/>
          <c:order val="0"/>
          <c:tx>
            <c:strRef>
              <c:f>'Descrip- Distrib variables'!$B$5</c:f>
              <c:strCache>
                <c:ptCount val="1"/>
                <c:pt idx="0">
                  <c:v>Q1</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variables'!$E$4</c:f>
              <c:strCache>
                <c:ptCount val="1"/>
                <c:pt idx="0">
                  <c:v>emploi</c:v>
                </c:pt>
              </c:strCache>
            </c:strRef>
          </c:cat>
          <c:val>
            <c:numRef>
              <c:f>'Descrip- Distrib variables'!$E$5</c:f>
              <c:numCache>
                <c:formatCode>General</c:formatCode>
                <c:ptCount val="1"/>
                <c:pt idx="0">
                  <c:v>6.95</c:v>
                </c:pt>
              </c:numCache>
            </c:numRef>
          </c:val>
        </c:ser>
        <c:ser>
          <c:idx val="1"/>
          <c:order val="1"/>
          <c:tx>
            <c:strRef>
              <c:f>'Descrip- Distrib variables'!$B$6</c:f>
              <c:strCache>
                <c:ptCount val="1"/>
                <c:pt idx="0">
                  <c:v>Min</c:v>
                </c:pt>
              </c:strCache>
            </c:strRef>
          </c:tx>
          <c:spPr>
            <a:ln w="28575">
              <a:noFill/>
            </a:ln>
          </c:spPr>
          <c:marker>
            <c:symbol val="circle"/>
            <c:size val="7"/>
            <c:spPr>
              <a:noFill/>
              <a:ln>
                <a:solidFill>
                  <a:srgbClr val="000000"/>
                </a:solidFill>
                <a:prstDash val="solid"/>
              </a:ln>
            </c:spPr>
          </c:marker>
          <c:cat>
            <c:strRef>
              <c:f>'Descrip- Distrib variables'!$E$4</c:f>
              <c:strCache>
                <c:ptCount val="1"/>
                <c:pt idx="0">
                  <c:v>emploi</c:v>
                </c:pt>
              </c:strCache>
            </c:strRef>
          </c:cat>
          <c:val>
            <c:numRef>
              <c:f>'Descrip- Distrib variables'!$E$6</c:f>
              <c:numCache>
                <c:formatCode>General</c:formatCode>
                <c:ptCount val="1"/>
                <c:pt idx="0">
                  <c:v>2.4</c:v>
                </c:pt>
              </c:numCache>
            </c:numRef>
          </c:val>
        </c:ser>
        <c:ser>
          <c:idx val="2"/>
          <c:order val="2"/>
          <c:tx>
            <c:strRef>
              <c:f>'Descrip- Distrib variables'!$B$7</c:f>
              <c:strCache>
                <c:ptCount val="1"/>
                <c:pt idx="0">
                  <c:v>Moust.Inf</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variables'!$E$4</c:f>
              <c:strCache>
                <c:ptCount val="1"/>
                <c:pt idx="0">
                  <c:v>emploi</c:v>
                </c:pt>
              </c:strCache>
            </c:strRef>
          </c:cat>
          <c:val>
            <c:numRef>
              <c:f>'Descrip- Distrib variables'!$E$7</c:f>
              <c:numCache>
                <c:formatCode>General</c:formatCode>
                <c:ptCount val="1"/>
                <c:pt idx="0">
                  <c:v>2.4</c:v>
                </c:pt>
              </c:numCache>
            </c:numRef>
          </c:val>
        </c:ser>
        <c:ser>
          <c:idx val="3"/>
          <c:order val="3"/>
          <c:tx>
            <c:strRef>
              <c:f>'Descrip- Distrib variables'!$B$8</c:f>
              <c:strCache>
                <c:ptCount val="1"/>
                <c:pt idx="0">
                  <c:v>Médiane</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variables'!$E$4</c:f>
              <c:strCache>
                <c:ptCount val="1"/>
                <c:pt idx="0">
                  <c:v>emploi</c:v>
                </c:pt>
              </c:strCache>
            </c:strRef>
          </c:cat>
          <c:val>
            <c:numRef>
              <c:f>'Descrip- Distrib variables'!$E$8</c:f>
              <c:numCache>
                <c:formatCode>General</c:formatCode>
                <c:ptCount val="1"/>
                <c:pt idx="0">
                  <c:v>10.7</c:v>
                </c:pt>
              </c:numCache>
            </c:numRef>
          </c:val>
        </c:ser>
        <c:ser>
          <c:idx val="4"/>
          <c:order val="4"/>
          <c:tx>
            <c:strRef>
              <c:f>'Descrip- Distrib variables'!$B$9</c:f>
              <c:strCache>
                <c:ptCount val="1"/>
                <c:pt idx="0">
                  <c:v>Moust.Sup</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variables'!$E$4</c:f>
              <c:strCache>
                <c:ptCount val="1"/>
                <c:pt idx="0">
                  <c:v>emploi</c:v>
                </c:pt>
              </c:strCache>
            </c:strRef>
          </c:cat>
          <c:val>
            <c:numRef>
              <c:f>'Descrip- Distrib variables'!$E$9</c:f>
              <c:numCache>
                <c:formatCode>General</c:formatCode>
                <c:ptCount val="1"/>
                <c:pt idx="0">
                  <c:v>18.5</c:v>
                </c:pt>
              </c:numCache>
            </c:numRef>
          </c:val>
        </c:ser>
        <c:ser>
          <c:idx val="5"/>
          <c:order val="5"/>
          <c:tx>
            <c:strRef>
              <c:f>'Descrip- Distrib variables'!$B$10</c:f>
              <c:strCache>
                <c:ptCount val="1"/>
                <c:pt idx="0">
                  <c:v>Max</c:v>
                </c:pt>
              </c:strCache>
            </c:strRef>
          </c:tx>
          <c:spPr>
            <a:ln w="28575">
              <a:noFill/>
            </a:ln>
          </c:spPr>
          <c:marker>
            <c:symbol val="circle"/>
            <c:size val="7"/>
            <c:spPr>
              <a:noFill/>
              <a:ln>
                <a:solidFill>
                  <a:srgbClr val="000000"/>
                </a:solidFill>
                <a:prstDash val="solid"/>
              </a:ln>
            </c:spPr>
          </c:marker>
          <c:cat>
            <c:strRef>
              <c:f>'Descrip- Distrib variables'!$E$4</c:f>
              <c:strCache>
                <c:ptCount val="1"/>
                <c:pt idx="0">
                  <c:v>emploi</c:v>
                </c:pt>
              </c:strCache>
            </c:strRef>
          </c:cat>
          <c:val>
            <c:numRef>
              <c:f>'Descrip- Distrib variables'!$E$10</c:f>
              <c:numCache>
                <c:formatCode>General</c:formatCode>
                <c:ptCount val="1"/>
                <c:pt idx="0">
                  <c:v>18.5</c:v>
                </c:pt>
              </c:numCache>
            </c:numRef>
          </c:val>
        </c:ser>
        <c:ser>
          <c:idx val="6"/>
          <c:order val="6"/>
          <c:tx>
            <c:strRef>
              <c:f>'Descrip- Distrib variables'!$B$11</c:f>
              <c:strCache>
                <c:ptCount val="1"/>
                <c:pt idx="0">
                  <c:v>Q3</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variables'!$E$4</c:f>
              <c:strCache>
                <c:ptCount val="1"/>
                <c:pt idx="0">
                  <c:v>emploi</c:v>
                </c:pt>
              </c:strCache>
            </c:strRef>
          </c:cat>
          <c:val>
            <c:numRef>
              <c:f>'Descrip- Distrib variables'!$E$11</c:f>
              <c:numCache>
                <c:formatCode>General</c:formatCode>
                <c:ptCount val="1"/>
                <c:pt idx="0">
                  <c:v>13.775</c:v>
                </c:pt>
              </c:numCache>
            </c:numRef>
          </c:val>
        </c:ser>
        <c:dLbls/>
        <c:hiLowLines/>
        <c:upDownBars>
          <c:gapWidth val="300"/>
          <c:upBars/>
          <c:downBars/>
        </c:upDownBars>
        <c:marker val="1"/>
        <c:axId val="94851840"/>
        <c:axId val="94853376"/>
      </c:lineChart>
      <c:catAx>
        <c:axId val="94851840"/>
        <c:scaling>
          <c:orientation val="minMax"/>
        </c:scaling>
        <c:axPos val="b"/>
        <c:numFmt formatCode="General" sourceLinked="1"/>
        <c:tickLblPos val="nextTo"/>
        <c:crossAx val="94853376"/>
        <c:crosses val="autoZero"/>
        <c:auto val="1"/>
        <c:lblAlgn val="ctr"/>
        <c:lblOffset val="100"/>
      </c:catAx>
      <c:valAx>
        <c:axId val="94853376"/>
        <c:scaling>
          <c:orientation val="minMax"/>
          <c:max val="20"/>
          <c:min val="0"/>
        </c:scaling>
        <c:axPos val="l"/>
        <c:majorGridlines>
          <c:spPr>
            <a:ln w="3175">
              <a:solidFill>
                <a:srgbClr val="000000"/>
              </a:solidFill>
              <a:prstDash val="sysDash"/>
            </a:ln>
          </c:spPr>
        </c:majorGridlines>
        <c:numFmt formatCode="General" sourceLinked="1"/>
        <c:tickLblPos val="nextTo"/>
        <c:crossAx val="94851840"/>
        <c:crosses val="autoZero"/>
        <c:crossBetween val="between"/>
      </c:valAx>
      <c:spPr>
        <a:noFill/>
        <a:ln w="25400">
          <a:noFill/>
        </a:ln>
      </c:spPr>
    </c:plotArea>
    <c:plotVisOnly val="1"/>
    <c:dispBlanksAs val="gap"/>
  </c:chart>
  <c:printSettings>
    <c:headerFooter/>
    <c:pageMargins b="0.75000000000000011" l="0.70000000000000007" r="0.70000000000000007" t="0.75000000000000011" header="0.30000000000000004" footer="0.30000000000000004"/>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0"/>
          <c:order val="0"/>
          <c:tx>
            <c:strRef>
              <c:f>'Descrip- Distrib variables'!$B$5</c:f>
              <c:strCache>
                <c:ptCount val="1"/>
                <c:pt idx="0">
                  <c:v>Q1</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variables'!$F$4</c:f>
              <c:strCache>
                <c:ptCount val="1"/>
                <c:pt idx="0">
                  <c:v>taille</c:v>
                </c:pt>
              </c:strCache>
            </c:strRef>
          </c:cat>
          <c:val>
            <c:numRef>
              <c:f>'Descrip- Distrib variables'!$F$5</c:f>
              <c:numCache>
                <c:formatCode>General</c:formatCode>
                <c:ptCount val="1"/>
                <c:pt idx="0">
                  <c:v>6.05</c:v>
                </c:pt>
              </c:numCache>
            </c:numRef>
          </c:val>
        </c:ser>
        <c:ser>
          <c:idx val="1"/>
          <c:order val="1"/>
          <c:tx>
            <c:strRef>
              <c:f>'Descrip- Distrib variables'!$B$6</c:f>
              <c:strCache>
                <c:ptCount val="1"/>
                <c:pt idx="0">
                  <c:v>Min</c:v>
                </c:pt>
              </c:strCache>
            </c:strRef>
          </c:tx>
          <c:spPr>
            <a:ln w="28575">
              <a:noFill/>
            </a:ln>
          </c:spPr>
          <c:marker>
            <c:symbol val="circle"/>
            <c:size val="7"/>
            <c:spPr>
              <a:noFill/>
              <a:ln>
                <a:solidFill>
                  <a:srgbClr val="000000"/>
                </a:solidFill>
                <a:prstDash val="solid"/>
              </a:ln>
            </c:spPr>
          </c:marker>
          <c:cat>
            <c:strRef>
              <c:f>'Descrip- Distrib variables'!$F$4</c:f>
              <c:strCache>
                <c:ptCount val="1"/>
                <c:pt idx="0">
                  <c:v>taille</c:v>
                </c:pt>
              </c:strCache>
            </c:strRef>
          </c:cat>
          <c:val>
            <c:numRef>
              <c:f>'Descrip- Distrib variables'!$F$6</c:f>
              <c:numCache>
                <c:formatCode>General</c:formatCode>
                <c:ptCount val="1"/>
                <c:pt idx="0">
                  <c:v>2.2000000000000002</c:v>
                </c:pt>
              </c:numCache>
            </c:numRef>
          </c:val>
        </c:ser>
        <c:ser>
          <c:idx val="2"/>
          <c:order val="2"/>
          <c:tx>
            <c:strRef>
              <c:f>'Descrip- Distrib variables'!$B$7</c:f>
              <c:strCache>
                <c:ptCount val="1"/>
                <c:pt idx="0">
                  <c:v>Moust.Inf</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variables'!$F$4</c:f>
              <c:strCache>
                <c:ptCount val="1"/>
                <c:pt idx="0">
                  <c:v>taille</c:v>
                </c:pt>
              </c:strCache>
            </c:strRef>
          </c:cat>
          <c:val>
            <c:numRef>
              <c:f>'Descrip- Distrib variables'!$F$7</c:f>
              <c:numCache>
                <c:formatCode>General</c:formatCode>
                <c:ptCount val="1"/>
                <c:pt idx="0">
                  <c:v>2.2000000000000002</c:v>
                </c:pt>
              </c:numCache>
            </c:numRef>
          </c:val>
        </c:ser>
        <c:ser>
          <c:idx val="3"/>
          <c:order val="3"/>
          <c:tx>
            <c:strRef>
              <c:f>'Descrip- Distrib variables'!$B$8</c:f>
              <c:strCache>
                <c:ptCount val="1"/>
                <c:pt idx="0">
                  <c:v>Médiane</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variables'!$F$4</c:f>
              <c:strCache>
                <c:ptCount val="1"/>
                <c:pt idx="0">
                  <c:v>taille</c:v>
                </c:pt>
              </c:strCache>
            </c:strRef>
          </c:cat>
          <c:val>
            <c:numRef>
              <c:f>'Descrip- Distrib variables'!$F$8</c:f>
              <c:numCache>
                <c:formatCode>General</c:formatCode>
                <c:ptCount val="1"/>
                <c:pt idx="0">
                  <c:v>11.399999999999999</c:v>
                </c:pt>
              </c:numCache>
            </c:numRef>
          </c:val>
        </c:ser>
        <c:ser>
          <c:idx val="4"/>
          <c:order val="4"/>
          <c:tx>
            <c:strRef>
              <c:f>'Descrip- Distrib variables'!$B$9</c:f>
              <c:strCache>
                <c:ptCount val="1"/>
                <c:pt idx="0">
                  <c:v>Moust.Sup</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variables'!$F$4</c:f>
              <c:strCache>
                <c:ptCount val="1"/>
                <c:pt idx="0">
                  <c:v>taille</c:v>
                </c:pt>
              </c:strCache>
            </c:strRef>
          </c:cat>
          <c:val>
            <c:numRef>
              <c:f>'Descrip- Distrib variables'!$F$9</c:f>
              <c:numCache>
                <c:formatCode>General</c:formatCode>
                <c:ptCount val="1"/>
                <c:pt idx="0">
                  <c:v>20</c:v>
                </c:pt>
              </c:numCache>
            </c:numRef>
          </c:val>
        </c:ser>
        <c:ser>
          <c:idx val="5"/>
          <c:order val="5"/>
          <c:tx>
            <c:strRef>
              <c:f>'Descrip- Distrib variables'!$B$10</c:f>
              <c:strCache>
                <c:ptCount val="1"/>
                <c:pt idx="0">
                  <c:v>Max</c:v>
                </c:pt>
              </c:strCache>
            </c:strRef>
          </c:tx>
          <c:spPr>
            <a:ln w="28575">
              <a:noFill/>
            </a:ln>
          </c:spPr>
          <c:marker>
            <c:symbol val="circle"/>
            <c:size val="7"/>
            <c:spPr>
              <a:noFill/>
              <a:ln>
                <a:solidFill>
                  <a:srgbClr val="000000"/>
                </a:solidFill>
                <a:prstDash val="solid"/>
              </a:ln>
            </c:spPr>
          </c:marker>
          <c:cat>
            <c:strRef>
              <c:f>'Descrip- Distrib variables'!$F$4</c:f>
              <c:strCache>
                <c:ptCount val="1"/>
                <c:pt idx="0">
                  <c:v>taille</c:v>
                </c:pt>
              </c:strCache>
            </c:strRef>
          </c:cat>
          <c:val>
            <c:numRef>
              <c:f>'Descrip- Distrib variables'!$F$10</c:f>
              <c:numCache>
                <c:formatCode>General</c:formatCode>
                <c:ptCount val="1"/>
                <c:pt idx="0">
                  <c:v>20</c:v>
                </c:pt>
              </c:numCache>
            </c:numRef>
          </c:val>
        </c:ser>
        <c:ser>
          <c:idx val="6"/>
          <c:order val="6"/>
          <c:tx>
            <c:strRef>
              <c:f>'Descrip- Distrib variables'!$B$11</c:f>
              <c:strCache>
                <c:ptCount val="1"/>
                <c:pt idx="0">
                  <c:v>Q3</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variables'!$F$4</c:f>
              <c:strCache>
                <c:ptCount val="1"/>
                <c:pt idx="0">
                  <c:v>taille</c:v>
                </c:pt>
              </c:strCache>
            </c:strRef>
          </c:cat>
          <c:val>
            <c:numRef>
              <c:f>'Descrip- Distrib variables'!$F$11</c:f>
              <c:numCache>
                <c:formatCode>General</c:formatCode>
                <c:ptCount val="1"/>
                <c:pt idx="0">
                  <c:v>14.8</c:v>
                </c:pt>
              </c:numCache>
            </c:numRef>
          </c:val>
        </c:ser>
        <c:dLbls/>
        <c:hiLowLines/>
        <c:upDownBars>
          <c:gapWidth val="300"/>
          <c:upBars/>
          <c:downBars/>
        </c:upDownBars>
        <c:marker val="1"/>
        <c:axId val="94945280"/>
        <c:axId val="94946816"/>
      </c:lineChart>
      <c:catAx>
        <c:axId val="94945280"/>
        <c:scaling>
          <c:orientation val="minMax"/>
        </c:scaling>
        <c:axPos val="b"/>
        <c:numFmt formatCode="General" sourceLinked="1"/>
        <c:tickLblPos val="nextTo"/>
        <c:crossAx val="94946816"/>
        <c:crosses val="autoZero"/>
        <c:auto val="1"/>
        <c:lblAlgn val="ctr"/>
        <c:lblOffset val="100"/>
      </c:catAx>
      <c:valAx>
        <c:axId val="94946816"/>
        <c:scaling>
          <c:orientation val="minMax"/>
          <c:max val="25"/>
          <c:min val="0"/>
        </c:scaling>
        <c:axPos val="l"/>
        <c:majorGridlines>
          <c:spPr>
            <a:ln w="3175">
              <a:solidFill>
                <a:srgbClr val="000000"/>
              </a:solidFill>
              <a:prstDash val="sysDash"/>
            </a:ln>
          </c:spPr>
        </c:majorGridlines>
        <c:numFmt formatCode="General" sourceLinked="1"/>
        <c:tickLblPos val="nextTo"/>
        <c:crossAx val="94945280"/>
        <c:crosses val="autoZero"/>
        <c:crossBetween val="between"/>
      </c:valAx>
      <c:spPr>
        <a:noFill/>
        <a:ln w="25400">
          <a:noFill/>
        </a:ln>
      </c:spPr>
    </c:plotArea>
    <c:plotVisOnly val="1"/>
    <c:dispBlanksAs val="gap"/>
  </c:chart>
  <c:printSettings>
    <c:headerFooter/>
    <c:pageMargins b="0.75000000000000011" l="0.70000000000000007" r="0.70000000000000007" t="0.75000000000000011" header="0.30000000000000004" footer="0.30000000000000004"/>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0"/>
          <c:order val="0"/>
          <c:tx>
            <c:strRef>
              <c:f>'Descrip- Distrib variables'!$B$5</c:f>
              <c:strCache>
                <c:ptCount val="1"/>
                <c:pt idx="0">
                  <c:v>Q1</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variables'!$G$4</c:f>
              <c:strCache>
                <c:ptCount val="1"/>
                <c:pt idx="0">
                  <c:v>cadre_de_vie</c:v>
                </c:pt>
              </c:strCache>
            </c:strRef>
          </c:cat>
          <c:val>
            <c:numRef>
              <c:f>'Descrip- Distrib variables'!$G$5</c:f>
              <c:numCache>
                <c:formatCode>General</c:formatCode>
                <c:ptCount val="1"/>
                <c:pt idx="0">
                  <c:v>7.5</c:v>
                </c:pt>
              </c:numCache>
            </c:numRef>
          </c:val>
        </c:ser>
        <c:ser>
          <c:idx val="1"/>
          <c:order val="1"/>
          <c:tx>
            <c:strRef>
              <c:f>'Descrip- Distrib variables'!$B$6</c:f>
              <c:strCache>
                <c:ptCount val="1"/>
                <c:pt idx="0">
                  <c:v>Min</c:v>
                </c:pt>
              </c:strCache>
            </c:strRef>
          </c:tx>
          <c:spPr>
            <a:ln w="28575">
              <a:noFill/>
            </a:ln>
          </c:spPr>
          <c:marker>
            <c:symbol val="circle"/>
            <c:size val="7"/>
            <c:spPr>
              <a:noFill/>
              <a:ln>
                <a:solidFill>
                  <a:srgbClr val="000000"/>
                </a:solidFill>
                <a:prstDash val="solid"/>
              </a:ln>
            </c:spPr>
          </c:marker>
          <c:cat>
            <c:strRef>
              <c:f>'Descrip- Distrib variables'!$G$4</c:f>
              <c:strCache>
                <c:ptCount val="1"/>
                <c:pt idx="0">
                  <c:v>cadre_de_vie</c:v>
                </c:pt>
              </c:strCache>
            </c:strRef>
          </c:cat>
          <c:val>
            <c:numRef>
              <c:f>'Descrip- Distrib variables'!$G$6</c:f>
              <c:numCache>
                <c:formatCode>General</c:formatCode>
                <c:ptCount val="1"/>
                <c:pt idx="0">
                  <c:v>3.1</c:v>
                </c:pt>
              </c:numCache>
            </c:numRef>
          </c:val>
        </c:ser>
        <c:ser>
          <c:idx val="2"/>
          <c:order val="2"/>
          <c:tx>
            <c:strRef>
              <c:f>'Descrip- Distrib variables'!$B$7</c:f>
              <c:strCache>
                <c:ptCount val="1"/>
                <c:pt idx="0">
                  <c:v>Moust.Inf</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variables'!$G$4</c:f>
              <c:strCache>
                <c:ptCount val="1"/>
                <c:pt idx="0">
                  <c:v>cadre_de_vie</c:v>
                </c:pt>
              </c:strCache>
            </c:strRef>
          </c:cat>
          <c:val>
            <c:numRef>
              <c:f>'Descrip- Distrib variables'!$G$7</c:f>
              <c:numCache>
                <c:formatCode>General</c:formatCode>
                <c:ptCount val="1"/>
                <c:pt idx="0">
                  <c:v>3.1</c:v>
                </c:pt>
              </c:numCache>
            </c:numRef>
          </c:val>
        </c:ser>
        <c:ser>
          <c:idx val="3"/>
          <c:order val="3"/>
          <c:tx>
            <c:strRef>
              <c:f>'Descrip- Distrib variables'!$B$8</c:f>
              <c:strCache>
                <c:ptCount val="1"/>
                <c:pt idx="0">
                  <c:v>Médiane</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variables'!$G$4</c:f>
              <c:strCache>
                <c:ptCount val="1"/>
                <c:pt idx="0">
                  <c:v>cadre_de_vie</c:v>
                </c:pt>
              </c:strCache>
            </c:strRef>
          </c:cat>
          <c:val>
            <c:numRef>
              <c:f>'Descrip- Distrib variables'!$G$8</c:f>
              <c:numCache>
                <c:formatCode>General</c:formatCode>
                <c:ptCount val="1"/>
                <c:pt idx="0">
                  <c:v>10</c:v>
                </c:pt>
              </c:numCache>
            </c:numRef>
          </c:val>
        </c:ser>
        <c:ser>
          <c:idx val="4"/>
          <c:order val="4"/>
          <c:tx>
            <c:strRef>
              <c:f>'Descrip- Distrib variables'!$B$9</c:f>
              <c:strCache>
                <c:ptCount val="1"/>
                <c:pt idx="0">
                  <c:v>Moust.Sup</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variables'!$G$4</c:f>
              <c:strCache>
                <c:ptCount val="1"/>
                <c:pt idx="0">
                  <c:v>cadre_de_vie</c:v>
                </c:pt>
              </c:strCache>
            </c:strRef>
          </c:cat>
          <c:val>
            <c:numRef>
              <c:f>'Descrip- Distrib variables'!$G$9</c:f>
              <c:numCache>
                <c:formatCode>General</c:formatCode>
                <c:ptCount val="1"/>
                <c:pt idx="0">
                  <c:v>19.5</c:v>
                </c:pt>
              </c:numCache>
            </c:numRef>
          </c:val>
        </c:ser>
        <c:ser>
          <c:idx val="5"/>
          <c:order val="5"/>
          <c:tx>
            <c:strRef>
              <c:f>'Descrip- Distrib variables'!$B$10</c:f>
              <c:strCache>
                <c:ptCount val="1"/>
                <c:pt idx="0">
                  <c:v>Max</c:v>
                </c:pt>
              </c:strCache>
            </c:strRef>
          </c:tx>
          <c:spPr>
            <a:ln w="28575">
              <a:noFill/>
            </a:ln>
          </c:spPr>
          <c:marker>
            <c:symbol val="circle"/>
            <c:size val="7"/>
            <c:spPr>
              <a:noFill/>
              <a:ln>
                <a:solidFill>
                  <a:srgbClr val="000000"/>
                </a:solidFill>
                <a:prstDash val="solid"/>
              </a:ln>
            </c:spPr>
          </c:marker>
          <c:cat>
            <c:strRef>
              <c:f>'Descrip- Distrib variables'!$G$4</c:f>
              <c:strCache>
                <c:ptCount val="1"/>
                <c:pt idx="0">
                  <c:v>cadre_de_vie</c:v>
                </c:pt>
              </c:strCache>
            </c:strRef>
          </c:cat>
          <c:val>
            <c:numRef>
              <c:f>'Descrip- Distrib variables'!$G$10</c:f>
              <c:numCache>
                <c:formatCode>General</c:formatCode>
                <c:ptCount val="1"/>
                <c:pt idx="0">
                  <c:v>19.5</c:v>
                </c:pt>
              </c:numCache>
            </c:numRef>
          </c:val>
        </c:ser>
        <c:ser>
          <c:idx val="6"/>
          <c:order val="6"/>
          <c:tx>
            <c:strRef>
              <c:f>'Descrip- Distrib variables'!$B$11</c:f>
              <c:strCache>
                <c:ptCount val="1"/>
                <c:pt idx="0">
                  <c:v>Q3</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variables'!$G$4</c:f>
              <c:strCache>
                <c:ptCount val="1"/>
                <c:pt idx="0">
                  <c:v>cadre_de_vie</c:v>
                </c:pt>
              </c:strCache>
            </c:strRef>
          </c:cat>
          <c:val>
            <c:numRef>
              <c:f>'Descrip- Distrib variables'!$G$11</c:f>
              <c:numCache>
                <c:formatCode>General</c:formatCode>
                <c:ptCount val="1"/>
                <c:pt idx="0">
                  <c:v>13.675000000000001</c:v>
                </c:pt>
              </c:numCache>
            </c:numRef>
          </c:val>
        </c:ser>
        <c:dLbls/>
        <c:hiLowLines/>
        <c:upDownBars>
          <c:gapWidth val="300"/>
          <c:upBars/>
          <c:downBars/>
        </c:upDownBars>
        <c:marker val="1"/>
        <c:axId val="95071232"/>
        <c:axId val="95089408"/>
      </c:lineChart>
      <c:catAx>
        <c:axId val="95071232"/>
        <c:scaling>
          <c:orientation val="minMax"/>
        </c:scaling>
        <c:axPos val="b"/>
        <c:numFmt formatCode="General" sourceLinked="1"/>
        <c:tickLblPos val="nextTo"/>
        <c:crossAx val="95089408"/>
        <c:crosses val="autoZero"/>
        <c:auto val="1"/>
        <c:lblAlgn val="ctr"/>
        <c:lblOffset val="100"/>
      </c:catAx>
      <c:valAx>
        <c:axId val="95089408"/>
        <c:scaling>
          <c:orientation val="minMax"/>
          <c:max val="25"/>
          <c:min val="0"/>
        </c:scaling>
        <c:axPos val="l"/>
        <c:majorGridlines>
          <c:spPr>
            <a:ln w="3175">
              <a:solidFill>
                <a:srgbClr val="000000"/>
              </a:solidFill>
              <a:prstDash val="sysDash"/>
            </a:ln>
          </c:spPr>
        </c:majorGridlines>
        <c:numFmt formatCode="General" sourceLinked="1"/>
        <c:tickLblPos val="nextTo"/>
        <c:crossAx val="95071232"/>
        <c:crosses val="autoZero"/>
        <c:crossBetween val="between"/>
      </c:valAx>
      <c:spPr>
        <a:noFill/>
        <a:ln w="25400">
          <a:noFill/>
        </a:ln>
      </c:spPr>
    </c:plotArea>
    <c:plotVisOnly val="1"/>
    <c:dispBlanksAs val="gap"/>
  </c:chart>
  <c:printSettings>
    <c:headerFooter/>
    <c:pageMargins b="0.75000000000000011" l="0.70000000000000007" r="0.70000000000000007" t="0.75000000000000011" header="0.30000000000000004" footer="0.30000000000000004"/>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3.1868384253717776E-2"/>
          <c:y val="5.1400554097404488E-2"/>
          <c:w val="0.95460504644638555"/>
          <c:h val="0.56945538057742773"/>
        </c:manualLayout>
      </c:layout>
      <c:lineChart>
        <c:grouping val="standard"/>
        <c:ser>
          <c:idx val="0"/>
          <c:order val="0"/>
          <c:tx>
            <c:strRef>
              <c:f>'Descrip- Distrib variables'!$B$5</c:f>
              <c:strCache>
                <c:ptCount val="1"/>
                <c:pt idx="0">
                  <c:v>Q1</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variables'!$C$4:$L$4</c:f>
              <c:strCache>
                <c:ptCount val="10"/>
                <c:pt idx="0">
                  <c:v>accessibilite</c:v>
                </c:pt>
                <c:pt idx="1">
                  <c:v>dynamisme_economique</c:v>
                </c:pt>
                <c:pt idx="2">
                  <c:v>emploi</c:v>
                </c:pt>
                <c:pt idx="3">
                  <c:v>taille</c:v>
                </c:pt>
                <c:pt idx="4">
                  <c:v>cadre_de_vie</c:v>
                </c:pt>
                <c:pt idx="5">
                  <c:v>culture</c:v>
                </c:pt>
                <c:pt idx="6">
                  <c:v>immobilier</c:v>
                </c:pt>
                <c:pt idx="7">
                  <c:v>meteo</c:v>
                </c:pt>
                <c:pt idx="8">
                  <c:v>offre_de_soins</c:v>
                </c:pt>
                <c:pt idx="9">
                  <c:v>securite</c:v>
                </c:pt>
              </c:strCache>
            </c:strRef>
          </c:cat>
          <c:val>
            <c:numRef>
              <c:f>'Descrip- Distrib variables'!$C$5:$L$5</c:f>
              <c:numCache>
                <c:formatCode>General</c:formatCode>
                <c:ptCount val="10"/>
                <c:pt idx="0">
                  <c:v>8.5500000000000007</c:v>
                </c:pt>
                <c:pt idx="1">
                  <c:v>9.0749999999999993</c:v>
                </c:pt>
                <c:pt idx="2">
                  <c:v>6.95</c:v>
                </c:pt>
                <c:pt idx="3">
                  <c:v>6.05</c:v>
                </c:pt>
                <c:pt idx="4">
                  <c:v>7.5</c:v>
                </c:pt>
                <c:pt idx="5">
                  <c:v>6.7750000000000004</c:v>
                </c:pt>
                <c:pt idx="6">
                  <c:v>5.45</c:v>
                </c:pt>
                <c:pt idx="7">
                  <c:v>6.5750000000000002</c:v>
                </c:pt>
                <c:pt idx="8">
                  <c:v>7.2750000000000004</c:v>
                </c:pt>
                <c:pt idx="9">
                  <c:v>5.625</c:v>
                </c:pt>
              </c:numCache>
            </c:numRef>
          </c:val>
        </c:ser>
        <c:ser>
          <c:idx val="1"/>
          <c:order val="1"/>
          <c:tx>
            <c:strRef>
              <c:f>'Descrip- Distrib variables'!$B$6</c:f>
              <c:strCache>
                <c:ptCount val="1"/>
                <c:pt idx="0">
                  <c:v>Min</c:v>
                </c:pt>
              </c:strCache>
            </c:strRef>
          </c:tx>
          <c:spPr>
            <a:ln w="28575">
              <a:noFill/>
            </a:ln>
          </c:spPr>
          <c:marker>
            <c:symbol val="circle"/>
            <c:size val="7"/>
            <c:spPr>
              <a:noFill/>
              <a:ln>
                <a:solidFill>
                  <a:srgbClr val="000000"/>
                </a:solidFill>
                <a:prstDash val="solid"/>
              </a:ln>
            </c:spPr>
          </c:marker>
          <c:cat>
            <c:strRef>
              <c:f>'Descrip- Distrib variables'!$C$4:$L$4</c:f>
              <c:strCache>
                <c:ptCount val="10"/>
                <c:pt idx="0">
                  <c:v>accessibilite</c:v>
                </c:pt>
                <c:pt idx="1">
                  <c:v>dynamisme_economique</c:v>
                </c:pt>
                <c:pt idx="2">
                  <c:v>emploi</c:v>
                </c:pt>
                <c:pt idx="3">
                  <c:v>taille</c:v>
                </c:pt>
                <c:pt idx="4">
                  <c:v>cadre_de_vie</c:v>
                </c:pt>
                <c:pt idx="5">
                  <c:v>culture</c:v>
                </c:pt>
                <c:pt idx="6">
                  <c:v>immobilier</c:v>
                </c:pt>
                <c:pt idx="7">
                  <c:v>meteo</c:v>
                </c:pt>
                <c:pt idx="8">
                  <c:v>offre_de_soins</c:v>
                </c:pt>
                <c:pt idx="9">
                  <c:v>securite</c:v>
                </c:pt>
              </c:strCache>
            </c:strRef>
          </c:cat>
          <c:val>
            <c:numRef>
              <c:f>'Descrip- Distrib variables'!$C$6:$L$6</c:f>
              <c:numCache>
                <c:formatCode>General</c:formatCode>
                <c:ptCount val="10"/>
                <c:pt idx="0">
                  <c:v>4.9000000000000004</c:v>
                </c:pt>
                <c:pt idx="1">
                  <c:v>4.9000000000000004</c:v>
                </c:pt>
                <c:pt idx="2">
                  <c:v>2.4</c:v>
                </c:pt>
                <c:pt idx="3">
                  <c:v>2.2000000000000002</c:v>
                </c:pt>
                <c:pt idx="4">
                  <c:v>3.1</c:v>
                </c:pt>
                <c:pt idx="5">
                  <c:v>1.5</c:v>
                </c:pt>
                <c:pt idx="6">
                  <c:v>0.4</c:v>
                </c:pt>
                <c:pt idx="7">
                  <c:v>0.4</c:v>
                </c:pt>
                <c:pt idx="8">
                  <c:v>2</c:v>
                </c:pt>
                <c:pt idx="9">
                  <c:v>0.4</c:v>
                </c:pt>
              </c:numCache>
            </c:numRef>
          </c:val>
        </c:ser>
        <c:ser>
          <c:idx val="2"/>
          <c:order val="2"/>
          <c:tx>
            <c:strRef>
              <c:f>'Descrip- Distrib variables'!$B$7</c:f>
              <c:strCache>
                <c:ptCount val="1"/>
                <c:pt idx="0">
                  <c:v>Moust.Inf</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variables'!$C$4:$L$4</c:f>
              <c:strCache>
                <c:ptCount val="10"/>
                <c:pt idx="0">
                  <c:v>accessibilite</c:v>
                </c:pt>
                <c:pt idx="1">
                  <c:v>dynamisme_economique</c:v>
                </c:pt>
                <c:pt idx="2">
                  <c:v>emploi</c:v>
                </c:pt>
                <c:pt idx="3">
                  <c:v>taille</c:v>
                </c:pt>
                <c:pt idx="4">
                  <c:v>cadre_de_vie</c:v>
                </c:pt>
                <c:pt idx="5">
                  <c:v>culture</c:v>
                </c:pt>
                <c:pt idx="6">
                  <c:v>immobilier</c:v>
                </c:pt>
                <c:pt idx="7">
                  <c:v>meteo</c:v>
                </c:pt>
                <c:pt idx="8">
                  <c:v>offre_de_soins</c:v>
                </c:pt>
                <c:pt idx="9">
                  <c:v>securite</c:v>
                </c:pt>
              </c:strCache>
            </c:strRef>
          </c:cat>
          <c:val>
            <c:numRef>
              <c:f>'Descrip- Distrib variables'!$C$7:$L$7</c:f>
              <c:numCache>
                <c:formatCode>General</c:formatCode>
                <c:ptCount val="10"/>
                <c:pt idx="0">
                  <c:v>4.9000000000000004</c:v>
                </c:pt>
                <c:pt idx="1">
                  <c:v>4.9000000000000004</c:v>
                </c:pt>
                <c:pt idx="2">
                  <c:v>2.4</c:v>
                </c:pt>
                <c:pt idx="3">
                  <c:v>2.2000000000000002</c:v>
                </c:pt>
                <c:pt idx="4">
                  <c:v>3.1</c:v>
                </c:pt>
                <c:pt idx="5">
                  <c:v>1.5</c:v>
                </c:pt>
                <c:pt idx="6">
                  <c:v>0.4</c:v>
                </c:pt>
                <c:pt idx="7">
                  <c:v>0.4</c:v>
                </c:pt>
                <c:pt idx="8">
                  <c:v>2</c:v>
                </c:pt>
                <c:pt idx="9">
                  <c:v>0.4</c:v>
                </c:pt>
              </c:numCache>
            </c:numRef>
          </c:val>
        </c:ser>
        <c:ser>
          <c:idx val="3"/>
          <c:order val="3"/>
          <c:tx>
            <c:strRef>
              <c:f>'Descrip- Distrib variables'!$B$8</c:f>
              <c:strCache>
                <c:ptCount val="1"/>
                <c:pt idx="0">
                  <c:v>Médiane</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variables'!$C$4:$L$4</c:f>
              <c:strCache>
                <c:ptCount val="10"/>
                <c:pt idx="0">
                  <c:v>accessibilite</c:v>
                </c:pt>
                <c:pt idx="1">
                  <c:v>dynamisme_economique</c:v>
                </c:pt>
                <c:pt idx="2">
                  <c:v>emploi</c:v>
                </c:pt>
                <c:pt idx="3">
                  <c:v>taille</c:v>
                </c:pt>
                <c:pt idx="4">
                  <c:v>cadre_de_vie</c:v>
                </c:pt>
                <c:pt idx="5">
                  <c:v>culture</c:v>
                </c:pt>
                <c:pt idx="6">
                  <c:v>immobilier</c:v>
                </c:pt>
                <c:pt idx="7">
                  <c:v>meteo</c:v>
                </c:pt>
                <c:pt idx="8">
                  <c:v>offre_de_soins</c:v>
                </c:pt>
                <c:pt idx="9">
                  <c:v>securite</c:v>
                </c:pt>
              </c:strCache>
            </c:strRef>
          </c:cat>
          <c:val>
            <c:numRef>
              <c:f>'Descrip- Distrib variables'!$C$8:$L$8</c:f>
              <c:numCache>
                <c:formatCode>General</c:formatCode>
                <c:ptCount val="10"/>
                <c:pt idx="0">
                  <c:v>10.3</c:v>
                </c:pt>
                <c:pt idx="1">
                  <c:v>10.55</c:v>
                </c:pt>
                <c:pt idx="2">
                  <c:v>10.7</c:v>
                </c:pt>
                <c:pt idx="3">
                  <c:v>11.399999999999999</c:v>
                </c:pt>
                <c:pt idx="4">
                  <c:v>10</c:v>
                </c:pt>
                <c:pt idx="5">
                  <c:v>10.399999999999999</c:v>
                </c:pt>
                <c:pt idx="6">
                  <c:v>9.9</c:v>
                </c:pt>
                <c:pt idx="7">
                  <c:v>9.6</c:v>
                </c:pt>
                <c:pt idx="8">
                  <c:v>11.15</c:v>
                </c:pt>
                <c:pt idx="9">
                  <c:v>10</c:v>
                </c:pt>
              </c:numCache>
            </c:numRef>
          </c:val>
        </c:ser>
        <c:ser>
          <c:idx val="4"/>
          <c:order val="4"/>
          <c:tx>
            <c:strRef>
              <c:f>'Descrip- Distrib variables'!$B$9</c:f>
              <c:strCache>
                <c:ptCount val="1"/>
                <c:pt idx="0">
                  <c:v>Moust.Sup</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variables'!$C$4:$L$4</c:f>
              <c:strCache>
                <c:ptCount val="10"/>
                <c:pt idx="0">
                  <c:v>accessibilite</c:v>
                </c:pt>
                <c:pt idx="1">
                  <c:v>dynamisme_economique</c:v>
                </c:pt>
                <c:pt idx="2">
                  <c:v>emploi</c:v>
                </c:pt>
                <c:pt idx="3">
                  <c:v>taille</c:v>
                </c:pt>
                <c:pt idx="4">
                  <c:v>cadre_de_vie</c:v>
                </c:pt>
                <c:pt idx="5">
                  <c:v>culture</c:v>
                </c:pt>
                <c:pt idx="6">
                  <c:v>immobilier</c:v>
                </c:pt>
                <c:pt idx="7">
                  <c:v>meteo</c:v>
                </c:pt>
                <c:pt idx="8">
                  <c:v>offre_de_soins</c:v>
                </c:pt>
                <c:pt idx="9">
                  <c:v>securite</c:v>
                </c:pt>
              </c:strCache>
            </c:strRef>
          </c:cat>
          <c:val>
            <c:numRef>
              <c:f>'Descrip- Distrib variables'!$C$9:$L$9</c:f>
              <c:numCache>
                <c:formatCode>General</c:formatCode>
                <c:ptCount val="10"/>
                <c:pt idx="0">
                  <c:v>18.3</c:v>
                </c:pt>
                <c:pt idx="1">
                  <c:v>17.3</c:v>
                </c:pt>
                <c:pt idx="2">
                  <c:v>18.5</c:v>
                </c:pt>
                <c:pt idx="3">
                  <c:v>20</c:v>
                </c:pt>
                <c:pt idx="4">
                  <c:v>19.5</c:v>
                </c:pt>
                <c:pt idx="5">
                  <c:v>19.8</c:v>
                </c:pt>
                <c:pt idx="6">
                  <c:v>19.5</c:v>
                </c:pt>
                <c:pt idx="7">
                  <c:v>20</c:v>
                </c:pt>
                <c:pt idx="8">
                  <c:v>20</c:v>
                </c:pt>
                <c:pt idx="9">
                  <c:v>19.5</c:v>
                </c:pt>
              </c:numCache>
            </c:numRef>
          </c:val>
        </c:ser>
        <c:ser>
          <c:idx val="5"/>
          <c:order val="5"/>
          <c:tx>
            <c:strRef>
              <c:f>'Descrip- Distrib variables'!$B$10</c:f>
              <c:strCache>
                <c:ptCount val="1"/>
                <c:pt idx="0">
                  <c:v>Max</c:v>
                </c:pt>
              </c:strCache>
            </c:strRef>
          </c:tx>
          <c:spPr>
            <a:ln w="28575">
              <a:noFill/>
            </a:ln>
          </c:spPr>
          <c:marker>
            <c:symbol val="circle"/>
            <c:size val="7"/>
            <c:spPr>
              <a:noFill/>
              <a:ln>
                <a:solidFill>
                  <a:srgbClr val="000000"/>
                </a:solidFill>
                <a:prstDash val="solid"/>
              </a:ln>
            </c:spPr>
          </c:marker>
          <c:cat>
            <c:strRef>
              <c:f>'Descrip- Distrib variables'!$C$4:$L$4</c:f>
              <c:strCache>
                <c:ptCount val="10"/>
                <c:pt idx="0">
                  <c:v>accessibilite</c:v>
                </c:pt>
                <c:pt idx="1">
                  <c:v>dynamisme_economique</c:v>
                </c:pt>
                <c:pt idx="2">
                  <c:v>emploi</c:v>
                </c:pt>
                <c:pt idx="3">
                  <c:v>taille</c:v>
                </c:pt>
                <c:pt idx="4">
                  <c:v>cadre_de_vie</c:v>
                </c:pt>
                <c:pt idx="5">
                  <c:v>culture</c:v>
                </c:pt>
                <c:pt idx="6">
                  <c:v>immobilier</c:v>
                </c:pt>
                <c:pt idx="7">
                  <c:v>meteo</c:v>
                </c:pt>
                <c:pt idx="8">
                  <c:v>offre_de_soins</c:v>
                </c:pt>
                <c:pt idx="9">
                  <c:v>securite</c:v>
                </c:pt>
              </c:strCache>
            </c:strRef>
          </c:cat>
          <c:val>
            <c:numRef>
              <c:f>'Descrip- Distrib variables'!$C$10:$L$10</c:f>
              <c:numCache>
                <c:formatCode>General</c:formatCode>
                <c:ptCount val="10"/>
                <c:pt idx="0">
                  <c:v>18.3</c:v>
                </c:pt>
                <c:pt idx="1">
                  <c:v>17.3</c:v>
                </c:pt>
                <c:pt idx="2">
                  <c:v>18.5</c:v>
                </c:pt>
                <c:pt idx="3">
                  <c:v>20</c:v>
                </c:pt>
                <c:pt idx="4">
                  <c:v>19.5</c:v>
                </c:pt>
                <c:pt idx="5">
                  <c:v>19.8</c:v>
                </c:pt>
                <c:pt idx="6">
                  <c:v>19.5</c:v>
                </c:pt>
                <c:pt idx="7">
                  <c:v>20</c:v>
                </c:pt>
                <c:pt idx="8">
                  <c:v>20</c:v>
                </c:pt>
                <c:pt idx="9">
                  <c:v>19.5</c:v>
                </c:pt>
              </c:numCache>
            </c:numRef>
          </c:val>
        </c:ser>
        <c:ser>
          <c:idx val="6"/>
          <c:order val="6"/>
          <c:tx>
            <c:strRef>
              <c:f>'Descrip- Distrib variables'!$B$11</c:f>
              <c:strCache>
                <c:ptCount val="1"/>
                <c:pt idx="0">
                  <c:v>Q3</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variables'!$C$4:$L$4</c:f>
              <c:strCache>
                <c:ptCount val="10"/>
                <c:pt idx="0">
                  <c:v>accessibilite</c:v>
                </c:pt>
                <c:pt idx="1">
                  <c:v>dynamisme_economique</c:v>
                </c:pt>
                <c:pt idx="2">
                  <c:v>emploi</c:v>
                </c:pt>
                <c:pt idx="3">
                  <c:v>taille</c:v>
                </c:pt>
                <c:pt idx="4">
                  <c:v>cadre_de_vie</c:v>
                </c:pt>
                <c:pt idx="5">
                  <c:v>culture</c:v>
                </c:pt>
                <c:pt idx="6">
                  <c:v>immobilier</c:v>
                </c:pt>
                <c:pt idx="7">
                  <c:v>meteo</c:v>
                </c:pt>
                <c:pt idx="8">
                  <c:v>offre_de_soins</c:v>
                </c:pt>
                <c:pt idx="9">
                  <c:v>securite</c:v>
                </c:pt>
              </c:strCache>
            </c:strRef>
          </c:cat>
          <c:val>
            <c:numRef>
              <c:f>'Descrip- Distrib variables'!$C$11:$L$11</c:f>
              <c:numCache>
                <c:formatCode>General</c:formatCode>
                <c:ptCount val="10"/>
                <c:pt idx="0">
                  <c:v>13.85</c:v>
                </c:pt>
                <c:pt idx="1">
                  <c:v>13.125</c:v>
                </c:pt>
                <c:pt idx="2">
                  <c:v>13.775</c:v>
                </c:pt>
                <c:pt idx="3">
                  <c:v>14.8</c:v>
                </c:pt>
                <c:pt idx="4">
                  <c:v>13.675000000000001</c:v>
                </c:pt>
                <c:pt idx="5">
                  <c:v>15.15</c:v>
                </c:pt>
                <c:pt idx="6">
                  <c:v>14.6</c:v>
                </c:pt>
                <c:pt idx="7">
                  <c:v>14.649999999999999</c:v>
                </c:pt>
                <c:pt idx="8">
                  <c:v>15.425000000000001</c:v>
                </c:pt>
                <c:pt idx="9">
                  <c:v>14.7</c:v>
                </c:pt>
              </c:numCache>
            </c:numRef>
          </c:val>
        </c:ser>
        <c:dLbls/>
        <c:hiLowLines/>
        <c:upDownBars>
          <c:gapWidth val="300"/>
          <c:upBars/>
          <c:downBars/>
        </c:upDownBars>
        <c:marker val="1"/>
        <c:axId val="95627520"/>
        <c:axId val="95649792"/>
      </c:lineChart>
      <c:catAx>
        <c:axId val="95627520"/>
        <c:scaling>
          <c:orientation val="minMax"/>
        </c:scaling>
        <c:axPos val="b"/>
        <c:numFmt formatCode="General" sourceLinked="1"/>
        <c:tickLblPos val="nextTo"/>
        <c:crossAx val="95649792"/>
        <c:crosses val="autoZero"/>
        <c:auto val="1"/>
        <c:lblAlgn val="ctr"/>
        <c:lblOffset val="100"/>
      </c:catAx>
      <c:valAx>
        <c:axId val="95649792"/>
        <c:scaling>
          <c:orientation val="minMax"/>
          <c:max val="25"/>
          <c:min val="0"/>
        </c:scaling>
        <c:axPos val="l"/>
        <c:majorGridlines>
          <c:spPr>
            <a:ln w="3175">
              <a:solidFill>
                <a:srgbClr val="000000"/>
              </a:solidFill>
              <a:prstDash val="sysDash"/>
            </a:ln>
          </c:spPr>
        </c:majorGridlines>
        <c:numFmt formatCode="General" sourceLinked="1"/>
        <c:tickLblPos val="nextTo"/>
        <c:crossAx val="95627520"/>
        <c:crosses val="autoZero"/>
        <c:crossBetween val="between"/>
      </c:valAx>
      <c:spPr>
        <a:noFill/>
        <a:ln w="25400">
          <a:noFill/>
        </a:ln>
      </c:spPr>
    </c:plotArea>
    <c:plotVisOnly val="1"/>
    <c:dispBlanksAs val="gap"/>
  </c:chart>
  <c:printSettings>
    <c:headerFooter/>
    <c:pageMargins b="0.75000000000000011" l="0.70000000000000007" r="0.70000000000000007" t="0.75000000000000011" header="0.30000000000000004" footer="0.3000000000000000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0"/>
          <c:order val="0"/>
          <c:tx>
            <c:strRef>
              <c:f>'Descrip- Distrib variables'!$B$5</c:f>
              <c:strCache>
                <c:ptCount val="1"/>
                <c:pt idx="0">
                  <c:v>Q1</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variables'!$H$4</c:f>
              <c:strCache>
                <c:ptCount val="1"/>
                <c:pt idx="0">
                  <c:v>culture</c:v>
                </c:pt>
              </c:strCache>
            </c:strRef>
          </c:cat>
          <c:val>
            <c:numRef>
              <c:f>'Descrip- Distrib variables'!$H$5</c:f>
              <c:numCache>
                <c:formatCode>General</c:formatCode>
                <c:ptCount val="1"/>
                <c:pt idx="0">
                  <c:v>6.7750000000000004</c:v>
                </c:pt>
              </c:numCache>
            </c:numRef>
          </c:val>
        </c:ser>
        <c:ser>
          <c:idx val="1"/>
          <c:order val="1"/>
          <c:tx>
            <c:strRef>
              <c:f>'Descrip- Distrib variables'!$B$6</c:f>
              <c:strCache>
                <c:ptCount val="1"/>
                <c:pt idx="0">
                  <c:v>Min</c:v>
                </c:pt>
              </c:strCache>
            </c:strRef>
          </c:tx>
          <c:spPr>
            <a:ln w="28575">
              <a:noFill/>
            </a:ln>
          </c:spPr>
          <c:marker>
            <c:symbol val="circle"/>
            <c:size val="7"/>
            <c:spPr>
              <a:noFill/>
              <a:ln>
                <a:solidFill>
                  <a:srgbClr val="000000"/>
                </a:solidFill>
                <a:prstDash val="solid"/>
              </a:ln>
            </c:spPr>
          </c:marker>
          <c:cat>
            <c:strRef>
              <c:f>'Descrip- Distrib variables'!$H$4</c:f>
              <c:strCache>
                <c:ptCount val="1"/>
                <c:pt idx="0">
                  <c:v>culture</c:v>
                </c:pt>
              </c:strCache>
            </c:strRef>
          </c:cat>
          <c:val>
            <c:numRef>
              <c:f>'Descrip- Distrib variables'!$H$6</c:f>
              <c:numCache>
                <c:formatCode>General</c:formatCode>
                <c:ptCount val="1"/>
                <c:pt idx="0">
                  <c:v>1.5</c:v>
                </c:pt>
              </c:numCache>
            </c:numRef>
          </c:val>
        </c:ser>
        <c:ser>
          <c:idx val="2"/>
          <c:order val="2"/>
          <c:tx>
            <c:strRef>
              <c:f>'Descrip- Distrib variables'!$B$7</c:f>
              <c:strCache>
                <c:ptCount val="1"/>
                <c:pt idx="0">
                  <c:v>Moust.Inf</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variables'!$H$4</c:f>
              <c:strCache>
                <c:ptCount val="1"/>
                <c:pt idx="0">
                  <c:v>culture</c:v>
                </c:pt>
              </c:strCache>
            </c:strRef>
          </c:cat>
          <c:val>
            <c:numRef>
              <c:f>'Descrip- Distrib variables'!$H$7</c:f>
              <c:numCache>
                <c:formatCode>General</c:formatCode>
                <c:ptCount val="1"/>
                <c:pt idx="0">
                  <c:v>1.5</c:v>
                </c:pt>
              </c:numCache>
            </c:numRef>
          </c:val>
        </c:ser>
        <c:ser>
          <c:idx val="3"/>
          <c:order val="3"/>
          <c:tx>
            <c:strRef>
              <c:f>'Descrip- Distrib variables'!$B$8</c:f>
              <c:strCache>
                <c:ptCount val="1"/>
                <c:pt idx="0">
                  <c:v>Médiane</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variables'!$H$4</c:f>
              <c:strCache>
                <c:ptCount val="1"/>
                <c:pt idx="0">
                  <c:v>culture</c:v>
                </c:pt>
              </c:strCache>
            </c:strRef>
          </c:cat>
          <c:val>
            <c:numRef>
              <c:f>'Descrip- Distrib variables'!$H$8</c:f>
              <c:numCache>
                <c:formatCode>General</c:formatCode>
                <c:ptCount val="1"/>
                <c:pt idx="0">
                  <c:v>10.399999999999999</c:v>
                </c:pt>
              </c:numCache>
            </c:numRef>
          </c:val>
        </c:ser>
        <c:ser>
          <c:idx val="4"/>
          <c:order val="4"/>
          <c:tx>
            <c:strRef>
              <c:f>'Descrip- Distrib variables'!$B$9</c:f>
              <c:strCache>
                <c:ptCount val="1"/>
                <c:pt idx="0">
                  <c:v>Moust.Sup</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variables'!$H$4</c:f>
              <c:strCache>
                <c:ptCount val="1"/>
                <c:pt idx="0">
                  <c:v>culture</c:v>
                </c:pt>
              </c:strCache>
            </c:strRef>
          </c:cat>
          <c:val>
            <c:numRef>
              <c:f>'Descrip- Distrib variables'!$H$9</c:f>
              <c:numCache>
                <c:formatCode>General</c:formatCode>
                <c:ptCount val="1"/>
                <c:pt idx="0">
                  <c:v>19.8</c:v>
                </c:pt>
              </c:numCache>
            </c:numRef>
          </c:val>
        </c:ser>
        <c:ser>
          <c:idx val="5"/>
          <c:order val="5"/>
          <c:tx>
            <c:strRef>
              <c:f>'Descrip- Distrib variables'!$B$10</c:f>
              <c:strCache>
                <c:ptCount val="1"/>
                <c:pt idx="0">
                  <c:v>Max</c:v>
                </c:pt>
              </c:strCache>
            </c:strRef>
          </c:tx>
          <c:spPr>
            <a:ln w="28575">
              <a:noFill/>
            </a:ln>
          </c:spPr>
          <c:marker>
            <c:symbol val="circle"/>
            <c:size val="7"/>
            <c:spPr>
              <a:noFill/>
              <a:ln>
                <a:solidFill>
                  <a:srgbClr val="000000"/>
                </a:solidFill>
                <a:prstDash val="solid"/>
              </a:ln>
            </c:spPr>
          </c:marker>
          <c:cat>
            <c:strRef>
              <c:f>'Descrip- Distrib variables'!$H$4</c:f>
              <c:strCache>
                <c:ptCount val="1"/>
                <c:pt idx="0">
                  <c:v>culture</c:v>
                </c:pt>
              </c:strCache>
            </c:strRef>
          </c:cat>
          <c:val>
            <c:numRef>
              <c:f>'Descrip- Distrib variables'!$H$10</c:f>
              <c:numCache>
                <c:formatCode>General</c:formatCode>
                <c:ptCount val="1"/>
                <c:pt idx="0">
                  <c:v>19.8</c:v>
                </c:pt>
              </c:numCache>
            </c:numRef>
          </c:val>
        </c:ser>
        <c:ser>
          <c:idx val="6"/>
          <c:order val="6"/>
          <c:tx>
            <c:strRef>
              <c:f>'Descrip- Distrib variables'!$B$11</c:f>
              <c:strCache>
                <c:ptCount val="1"/>
                <c:pt idx="0">
                  <c:v>Q3</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variables'!$H$4</c:f>
              <c:strCache>
                <c:ptCount val="1"/>
                <c:pt idx="0">
                  <c:v>culture</c:v>
                </c:pt>
              </c:strCache>
            </c:strRef>
          </c:cat>
          <c:val>
            <c:numRef>
              <c:f>'Descrip- Distrib variables'!$H$11</c:f>
              <c:numCache>
                <c:formatCode>General</c:formatCode>
                <c:ptCount val="1"/>
                <c:pt idx="0">
                  <c:v>15.15</c:v>
                </c:pt>
              </c:numCache>
            </c:numRef>
          </c:val>
        </c:ser>
        <c:dLbls/>
        <c:hiLowLines/>
        <c:upDownBars>
          <c:gapWidth val="300"/>
          <c:upBars/>
          <c:downBars/>
        </c:upDownBars>
        <c:marker val="1"/>
        <c:axId val="95786496"/>
        <c:axId val="95788032"/>
      </c:lineChart>
      <c:catAx>
        <c:axId val="95786496"/>
        <c:scaling>
          <c:orientation val="minMax"/>
        </c:scaling>
        <c:axPos val="b"/>
        <c:numFmt formatCode="General" sourceLinked="1"/>
        <c:tickLblPos val="nextTo"/>
        <c:crossAx val="95788032"/>
        <c:crosses val="autoZero"/>
        <c:auto val="1"/>
        <c:lblAlgn val="ctr"/>
        <c:lblOffset val="100"/>
      </c:catAx>
      <c:valAx>
        <c:axId val="95788032"/>
        <c:scaling>
          <c:orientation val="minMax"/>
          <c:max val="25"/>
          <c:min val="0"/>
        </c:scaling>
        <c:axPos val="l"/>
        <c:majorGridlines>
          <c:spPr>
            <a:ln w="3175">
              <a:solidFill>
                <a:srgbClr val="000000"/>
              </a:solidFill>
              <a:prstDash val="sysDash"/>
            </a:ln>
          </c:spPr>
        </c:majorGridlines>
        <c:numFmt formatCode="General" sourceLinked="1"/>
        <c:tickLblPos val="nextTo"/>
        <c:crossAx val="95786496"/>
        <c:crosses val="autoZero"/>
        <c:crossBetween val="between"/>
      </c:valAx>
      <c:spPr>
        <a:noFill/>
        <a:ln w="25400">
          <a:noFill/>
        </a:ln>
      </c:spPr>
    </c:plotArea>
    <c:plotVisOnly val="1"/>
    <c:dispBlanksAs val="gap"/>
  </c:chart>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0"/>
          <c:order val="0"/>
          <c:tx>
            <c:strRef>
              <c:f>'Descrip- data base'!$G$5</c:f>
              <c:strCache>
                <c:ptCount val="1"/>
                <c:pt idx="0">
                  <c:v>Min</c:v>
                </c:pt>
              </c:strCache>
            </c:strRef>
          </c:tx>
          <c:spPr>
            <a:ln>
              <a:solidFill>
                <a:srgbClr val="FF0000"/>
              </a:solidFill>
            </a:ln>
          </c:spPr>
          <c:marker>
            <c:symbol val="none"/>
          </c:marker>
          <c:cat>
            <c:strRef>
              <c:f>'Data base'!$B$8:$K$8</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'Descrip- data base'!$G$6:$G$15</c:f>
              <c:numCache>
                <c:formatCode>General</c:formatCode>
                <c:ptCount val="10"/>
                <c:pt idx="0">
                  <c:v>4.9000000000000004</c:v>
                </c:pt>
                <c:pt idx="1">
                  <c:v>4.9000000000000004</c:v>
                </c:pt>
                <c:pt idx="2">
                  <c:v>2.4</c:v>
                </c:pt>
                <c:pt idx="3">
                  <c:v>2.2000000000000002</c:v>
                </c:pt>
                <c:pt idx="4">
                  <c:v>3.1</c:v>
                </c:pt>
                <c:pt idx="5">
                  <c:v>1.5</c:v>
                </c:pt>
                <c:pt idx="6">
                  <c:v>0.4</c:v>
                </c:pt>
                <c:pt idx="7">
                  <c:v>0.4</c:v>
                </c:pt>
                <c:pt idx="8">
                  <c:v>2</c:v>
                </c:pt>
                <c:pt idx="9">
                  <c:v>0.4</c:v>
                </c:pt>
              </c:numCache>
            </c:numRef>
          </c:val>
        </c:ser>
        <c:ser>
          <c:idx val="1"/>
          <c:order val="1"/>
          <c:tx>
            <c:strRef>
              <c:f>'Descrip- data base'!$J$5</c:f>
              <c:strCache>
                <c:ptCount val="1"/>
                <c:pt idx="0">
                  <c:v>Médiane</c:v>
                </c:pt>
              </c:strCache>
            </c:strRef>
          </c:tx>
          <c:spPr>
            <a:ln>
              <a:solidFill>
                <a:schemeClr val="accent5">
                  <a:lumMod val="60000"/>
                  <a:lumOff val="40000"/>
                </a:schemeClr>
              </a:solidFill>
            </a:ln>
          </c:spPr>
          <c:marker>
            <c:symbol val="none"/>
          </c:marker>
          <c:cat>
            <c:strRef>
              <c:f>'Data base'!$B$8:$K$8</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'Descrip- data base'!$J$6:$J$15</c:f>
              <c:numCache>
                <c:formatCode>General</c:formatCode>
                <c:ptCount val="10"/>
                <c:pt idx="0">
                  <c:v>10.3</c:v>
                </c:pt>
                <c:pt idx="1">
                  <c:v>10.55</c:v>
                </c:pt>
                <c:pt idx="2">
                  <c:v>10.7</c:v>
                </c:pt>
                <c:pt idx="3">
                  <c:v>11.399999999999999</c:v>
                </c:pt>
                <c:pt idx="4">
                  <c:v>10</c:v>
                </c:pt>
                <c:pt idx="5">
                  <c:v>10.399999999999999</c:v>
                </c:pt>
                <c:pt idx="6">
                  <c:v>9.9</c:v>
                </c:pt>
                <c:pt idx="7">
                  <c:v>9.6</c:v>
                </c:pt>
                <c:pt idx="8">
                  <c:v>11.15</c:v>
                </c:pt>
                <c:pt idx="9">
                  <c:v>10</c:v>
                </c:pt>
              </c:numCache>
            </c:numRef>
          </c:val>
        </c:ser>
        <c:ser>
          <c:idx val="2"/>
          <c:order val="2"/>
          <c:tx>
            <c:v>Moyenne</c:v>
          </c:tx>
          <c:spPr>
            <a:ln>
              <a:solidFill>
                <a:schemeClr val="tx2">
                  <a:lumMod val="60000"/>
                  <a:lumOff val="40000"/>
                </a:schemeClr>
              </a:solidFill>
            </a:ln>
          </c:spPr>
          <c:marker>
            <c:symbol val="none"/>
          </c:marker>
          <c:cat>
            <c:strRef>
              <c:f>'Data base'!$B$8:$K$8</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'Descrip- data base'!$I$6:$I$15</c:f>
              <c:numCache>
                <c:formatCode>General</c:formatCode>
                <c:ptCount val="10"/>
                <c:pt idx="0">
                  <c:v>10.728</c:v>
                </c:pt>
                <c:pt idx="1">
                  <c:v>10.874000000000001</c:v>
                </c:pt>
                <c:pt idx="2">
                  <c:v>10.28</c:v>
                </c:pt>
                <c:pt idx="3">
                  <c:v>10.795999999999999</c:v>
                </c:pt>
                <c:pt idx="4">
                  <c:v>10.465999999999999</c:v>
                </c:pt>
                <c:pt idx="5">
                  <c:v>10.651999999999999</c:v>
                </c:pt>
                <c:pt idx="6">
                  <c:v>10.278</c:v>
                </c:pt>
                <c:pt idx="7">
                  <c:v>10.356</c:v>
                </c:pt>
                <c:pt idx="8">
                  <c:v>11.226000000000001</c:v>
                </c:pt>
                <c:pt idx="9">
                  <c:v>10.38</c:v>
                </c:pt>
              </c:numCache>
            </c:numRef>
          </c:val>
        </c:ser>
        <c:ser>
          <c:idx val="3"/>
          <c:order val="3"/>
          <c:tx>
            <c:strRef>
              <c:f>'Descrip- data base'!$H$5</c:f>
              <c:strCache>
                <c:ptCount val="1"/>
                <c:pt idx="0">
                  <c:v>Max</c:v>
                </c:pt>
              </c:strCache>
            </c:strRef>
          </c:tx>
          <c:spPr>
            <a:ln>
              <a:solidFill>
                <a:srgbClr val="00B050"/>
              </a:solidFill>
            </a:ln>
          </c:spPr>
          <c:marker>
            <c:symbol val="none"/>
          </c:marker>
          <c:cat>
            <c:strRef>
              <c:f>'Data base'!$B$8:$K$8</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'Descrip- data base'!$H$6:$H$15</c:f>
              <c:numCache>
                <c:formatCode>General</c:formatCode>
                <c:ptCount val="10"/>
                <c:pt idx="0">
                  <c:v>18.3</c:v>
                </c:pt>
                <c:pt idx="1">
                  <c:v>17.3</c:v>
                </c:pt>
                <c:pt idx="2">
                  <c:v>18.5</c:v>
                </c:pt>
                <c:pt idx="3">
                  <c:v>20</c:v>
                </c:pt>
                <c:pt idx="4">
                  <c:v>19.5</c:v>
                </c:pt>
                <c:pt idx="5">
                  <c:v>19.8</c:v>
                </c:pt>
                <c:pt idx="6">
                  <c:v>19.5</c:v>
                </c:pt>
                <c:pt idx="7">
                  <c:v>20</c:v>
                </c:pt>
                <c:pt idx="8">
                  <c:v>20</c:v>
                </c:pt>
                <c:pt idx="9">
                  <c:v>19.5</c:v>
                </c:pt>
              </c:numCache>
            </c:numRef>
          </c:val>
        </c:ser>
        <c:ser>
          <c:idx val="4"/>
          <c:order val="4"/>
          <c:tx>
            <c:v>Ecart-Type</c:v>
          </c:tx>
          <c:spPr>
            <a:ln>
              <a:solidFill>
                <a:schemeClr val="tx1"/>
              </a:solidFill>
            </a:ln>
          </c:spPr>
          <c:marker>
            <c:symbol val="none"/>
          </c:marker>
          <c:cat>
            <c:strRef>
              <c:f>'Data base'!$B$8:$K$8</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'Descrip- data base'!$K$6:$K$15</c:f>
              <c:numCache>
                <c:formatCode>General</c:formatCode>
                <c:ptCount val="10"/>
                <c:pt idx="0">
                  <c:v>3.4198</c:v>
                </c:pt>
                <c:pt idx="1">
                  <c:v>3.129</c:v>
                </c:pt>
                <c:pt idx="2">
                  <c:v>4.4550999999999998</c:v>
                </c:pt>
                <c:pt idx="3">
                  <c:v>5.0698999999999996</c:v>
                </c:pt>
                <c:pt idx="4">
                  <c:v>4.0843999999999996</c:v>
                </c:pt>
                <c:pt idx="5">
                  <c:v>5.1252000000000004</c:v>
                </c:pt>
                <c:pt idx="6">
                  <c:v>5.6174999999999997</c:v>
                </c:pt>
                <c:pt idx="7">
                  <c:v>5.242</c:v>
                </c:pt>
                <c:pt idx="8">
                  <c:v>5.1965000000000003</c:v>
                </c:pt>
                <c:pt idx="9">
                  <c:v>5.3516000000000004</c:v>
                </c:pt>
              </c:numCache>
            </c:numRef>
          </c:val>
        </c:ser>
        <c:dLbls/>
        <c:marker val="1"/>
        <c:axId val="90455424"/>
        <c:axId val="90461312"/>
      </c:lineChart>
      <c:catAx>
        <c:axId val="90455424"/>
        <c:scaling>
          <c:orientation val="minMax"/>
        </c:scaling>
        <c:axPos val="b"/>
        <c:numFmt formatCode="General" sourceLinked="0"/>
        <c:tickLblPos val="nextTo"/>
        <c:crossAx val="90461312"/>
        <c:crosses val="autoZero"/>
        <c:auto val="1"/>
        <c:lblAlgn val="ctr"/>
        <c:lblOffset val="100"/>
      </c:catAx>
      <c:valAx>
        <c:axId val="90461312"/>
        <c:scaling>
          <c:orientation val="minMax"/>
          <c:max val="22"/>
          <c:min val="0"/>
        </c:scaling>
        <c:axPos val="l"/>
        <c:majorGridlines/>
        <c:numFmt formatCode="General" sourceLinked="1"/>
        <c:tickLblPos val="nextTo"/>
        <c:crossAx val="90455424"/>
        <c:crosses val="autoZero"/>
        <c:crossBetween val="between"/>
      </c:valAx>
    </c:plotArea>
    <c:legend>
      <c:legendPos val="t"/>
    </c:legend>
    <c:plotVisOnly val="1"/>
    <c:dispBlanksAs val="gap"/>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0"/>
          <c:order val="0"/>
          <c:tx>
            <c:strRef>
              <c:f>'Descrip- Distrib variables'!$B$5</c:f>
              <c:strCache>
                <c:ptCount val="1"/>
                <c:pt idx="0">
                  <c:v>Q1</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variables'!$I$4</c:f>
              <c:strCache>
                <c:ptCount val="1"/>
                <c:pt idx="0">
                  <c:v>immobilier</c:v>
                </c:pt>
              </c:strCache>
            </c:strRef>
          </c:cat>
          <c:val>
            <c:numRef>
              <c:f>'Descrip- Distrib variables'!$I$5</c:f>
              <c:numCache>
                <c:formatCode>General</c:formatCode>
                <c:ptCount val="1"/>
                <c:pt idx="0">
                  <c:v>5.45</c:v>
                </c:pt>
              </c:numCache>
            </c:numRef>
          </c:val>
        </c:ser>
        <c:ser>
          <c:idx val="1"/>
          <c:order val="1"/>
          <c:tx>
            <c:strRef>
              <c:f>'Descrip- Distrib variables'!$B$6</c:f>
              <c:strCache>
                <c:ptCount val="1"/>
                <c:pt idx="0">
                  <c:v>Min</c:v>
                </c:pt>
              </c:strCache>
            </c:strRef>
          </c:tx>
          <c:spPr>
            <a:ln w="28575">
              <a:noFill/>
            </a:ln>
          </c:spPr>
          <c:marker>
            <c:symbol val="circle"/>
            <c:size val="7"/>
            <c:spPr>
              <a:noFill/>
              <a:ln>
                <a:solidFill>
                  <a:srgbClr val="000000"/>
                </a:solidFill>
                <a:prstDash val="solid"/>
              </a:ln>
            </c:spPr>
          </c:marker>
          <c:cat>
            <c:strRef>
              <c:f>'Descrip- Distrib variables'!$I$4</c:f>
              <c:strCache>
                <c:ptCount val="1"/>
                <c:pt idx="0">
                  <c:v>immobilier</c:v>
                </c:pt>
              </c:strCache>
            </c:strRef>
          </c:cat>
          <c:val>
            <c:numRef>
              <c:f>'Descrip- Distrib variables'!$I$6</c:f>
              <c:numCache>
                <c:formatCode>General</c:formatCode>
                <c:ptCount val="1"/>
                <c:pt idx="0">
                  <c:v>0.4</c:v>
                </c:pt>
              </c:numCache>
            </c:numRef>
          </c:val>
        </c:ser>
        <c:ser>
          <c:idx val="2"/>
          <c:order val="2"/>
          <c:tx>
            <c:strRef>
              <c:f>'Descrip- Distrib variables'!$B$7</c:f>
              <c:strCache>
                <c:ptCount val="1"/>
                <c:pt idx="0">
                  <c:v>Moust.Inf</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variables'!$I$4</c:f>
              <c:strCache>
                <c:ptCount val="1"/>
                <c:pt idx="0">
                  <c:v>immobilier</c:v>
                </c:pt>
              </c:strCache>
            </c:strRef>
          </c:cat>
          <c:val>
            <c:numRef>
              <c:f>'Descrip- Distrib variables'!$I$7</c:f>
              <c:numCache>
                <c:formatCode>General</c:formatCode>
                <c:ptCount val="1"/>
                <c:pt idx="0">
                  <c:v>0.4</c:v>
                </c:pt>
              </c:numCache>
            </c:numRef>
          </c:val>
        </c:ser>
        <c:ser>
          <c:idx val="3"/>
          <c:order val="3"/>
          <c:tx>
            <c:strRef>
              <c:f>'Descrip- Distrib variables'!$B$8</c:f>
              <c:strCache>
                <c:ptCount val="1"/>
                <c:pt idx="0">
                  <c:v>Médiane</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variables'!$I$4</c:f>
              <c:strCache>
                <c:ptCount val="1"/>
                <c:pt idx="0">
                  <c:v>immobilier</c:v>
                </c:pt>
              </c:strCache>
            </c:strRef>
          </c:cat>
          <c:val>
            <c:numRef>
              <c:f>'Descrip- Distrib variables'!$I$8</c:f>
              <c:numCache>
                <c:formatCode>General</c:formatCode>
                <c:ptCount val="1"/>
                <c:pt idx="0">
                  <c:v>9.9</c:v>
                </c:pt>
              </c:numCache>
            </c:numRef>
          </c:val>
        </c:ser>
        <c:ser>
          <c:idx val="4"/>
          <c:order val="4"/>
          <c:tx>
            <c:strRef>
              <c:f>'Descrip- Distrib variables'!$B$9</c:f>
              <c:strCache>
                <c:ptCount val="1"/>
                <c:pt idx="0">
                  <c:v>Moust.Sup</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variables'!$I$4</c:f>
              <c:strCache>
                <c:ptCount val="1"/>
                <c:pt idx="0">
                  <c:v>immobilier</c:v>
                </c:pt>
              </c:strCache>
            </c:strRef>
          </c:cat>
          <c:val>
            <c:numRef>
              <c:f>'Descrip- Distrib variables'!$I$9</c:f>
              <c:numCache>
                <c:formatCode>General</c:formatCode>
                <c:ptCount val="1"/>
                <c:pt idx="0">
                  <c:v>19.5</c:v>
                </c:pt>
              </c:numCache>
            </c:numRef>
          </c:val>
        </c:ser>
        <c:ser>
          <c:idx val="5"/>
          <c:order val="5"/>
          <c:tx>
            <c:strRef>
              <c:f>'Descrip- Distrib variables'!$B$10</c:f>
              <c:strCache>
                <c:ptCount val="1"/>
                <c:pt idx="0">
                  <c:v>Max</c:v>
                </c:pt>
              </c:strCache>
            </c:strRef>
          </c:tx>
          <c:spPr>
            <a:ln w="28575">
              <a:noFill/>
            </a:ln>
          </c:spPr>
          <c:marker>
            <c:symbol val="circle"/>
            <c:size val="7"/>
            <c:spPr>
              <a:noFill/>
              <a:ln>
                <a:solidFill>
                  <a:srgbClr val="000000"/>
                </a:solidFill>
                <a:prstDash val="solid"/>
              </a:ln>
            </c:spPr>
          </c:marker>
          <c:cat>
            <c:strRef>
              <c:f>'Descrip- Distrib variables'!$I$4</c:f>
              <c:strCache>
                <c:ptCount val="1"/>
                <c:pt idx="0">
                  <c:v>immobilier</c:v>
                </c:pt>
              </c:strCache>
            </c:strRef>
          </c:cat>
          <c:val>
            <c:numRef>
              <c:f>'Descrip- Distrib variables'!$I$10</c:f>
              <c:numCache>
                <c:formatCode>General</c:formatCode>
                <c:ptCount val="1"/>
                <c:pt idx="0">
                  <c:v>19.5</c:v>
                </c:pt>
              </c:numCache>
            </c:numRef>
          </c:val>
        </c:ser>
        <c:ser>
          <c:idx val="6"/>
          <c:order val="6"/>
          <c:tx>
            <c:strRef>
              <c:f>'Descrip- Distrib variables'!$B$11</c:f>
              <c:strCache>
                <c:ptCount val="1"/>
                <c:pt idx="0">
                  <c:v>Q3</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variables'!$I$4</c:f>
              <c:strCache>
                <c:ptCount val="1"/>
                <c:pt idx="0">
                  <c:v>immobilier</c:v>
                </c:pt>
              </c:strCache>
            </c:strRef>
          </c:cat>
          <c:val>
            <c:numRef>
              <c:f>'Descrip- Distrib variables'!$I$11</c:f>
              <c:numCache>
                <c:formatCode>General</c:formatCode>
                <c:ptCount val="1"/>
                <c:pt idx="0">
                  <c:v>14.6</c:v>
                </c:pt>
              </c:numCache>
            </c:numRef>
          </c:val>
        </c:ser>
        <c:dLbls/>
        <c:hiLowLines/>
        <c:upDownBars>
          <c:gapWidth val="300"/>
          <c:upBars/>
          <c:downBars/>
        </c:upDownBars>
        <c:marker val="1"/>
        <c:axId val="95695616"/>
        <c:axId val="95697152"/>
      </c:lineChart>
      <c:catAx>
        <c:axId val="95695616"/>
        <c:scaling>
          <c:orientation val="minMax"/>
        </c:scaling>
        <c:axPos val="b"/>
        <c:numFmt formatCode="General" sourceLinked="1"/>
        <c:tickLblPos val="nextTo"/>
        <c:crossAx val="95697152"/>
        <c:crosses val="autoZero"/>
        <c:auto val="1"/>
        <c:lblAlgn val="ctr"/>
        <c:lblOffset val="100"/>
      </c:catAx>
      <c:valAx>
        <c:axId val="95697152"/>
        <c:scaling>
          <c:orientation val="minMax"/>
          <c:max val="25"/>
          <c:min val="0"/>
        </c:scaling>
        <c:axPos val="l"/>
        <c:majorGridlines>
          <c:spPr>
            <a:ln w="3175">
              <a:solidFill>
                <a:srgbClr val="000000"/>
              </a:solidFill>
              <a:prstDash val="sysDash"/>
            </a:ln>
          </c:spPr>
        </c:majorGridlines>
        <c:numFmt formatCode="General" sourceLinked="1"/>
        <c:tickLblPos val="nextTo"/>
        <c:crossAx val="95695616"/>
        <c:crosses val="autoZero"/>
        <c:crossBetween val="between"/>
      </c:valAx>
      <c:spPr>
        <a:noFill/>
        <a:ln w="25400">
          <a:noFill/>
        </a:ln>
      </c:spPr>
    </c:plotArea>
    <c:plotVisOnly val="1"/>
    <c:dispBlanksAs val="gap"/>
  </c:chart>
  <c:printSettings>
    <c:headerFooter/>
    <c:pageMargins b="0.75000000000000011" l="0.70000000000000007" r="0.70000000000000007" t="0.75000000000000011" header="0.30000000000000004" footer="0.30000000000000004"/>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0"/>
          <c:order val="0"/>
          <c:tx>
            <c:strRef>
              <c:f>'Descrip- Distrib variables'!$B$5</c:f>
              <c:strCache>
                <c:ptCount val="1"/>
                <c:pt idx="0">
                  <c:v>Q1</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variables'!$J$4</c:f>
              <c:strCache>
                <c:ptCount val="1"/>
                <c:pt idx="0">
                  <c:v>meteo</c:v>
                </c:pt>
              </c:strCache>
            </c:strRef>
          </c:cat>
          <c:val>
            <c:numRef>
              <c:f>'Descrip- Distrib variables'!$J$5</c:f>
              <c:numCache>
                <c:formatCode>General</c:formatCode>
                <c:ptCount val="1"/>
                <c:pt idx="0">
                  <c:v>6.5750000000000002</c:v>
                </c:pt>
              </c:numCache>
            </c:numRef>
          </c:val>
        </c:ser>
        <c:ser>
          <c:idx val="1"/>
          <c:order val="1"/>
          <c:tx>
            <c:strRef>
              <c:f>'Descrip- Distrib variables'!$B$6</c:f>
              <c:strCache>
                <c:ptCount val="1"/>
                <c:pt idx="0">
                  <c:v>Min</c:v>
                </c:pt>
              </c:strCache>
            </c:strRef>
          </c:tx>
          <c:spPr>
            <a:ln w="28575">
              <a:noFill/>
            </a:ln>
          </c:spPr>
          <c:marker>
            <c:symbol val="circle"/>
            <c:size val="7"/>
            <c:spPr>
              <a:noFill/>
              <a:ln>
                <a:solidFill>
                  <a:srgbClr val="000000"/>
                </a:solidFill>
                <a:prstDash val="solid"/>
              </a:ln>
            </c:spPr>
          </c:marker>
          <c:cat>
            <c:strRef>
              <c:f>'Descrip- Distrib variables'!$J$4</c:f>
              <c:strCache>
                <c:ptCount val="1"/>
                <c:pt idx="0">
                  <c:v>meteo</c:v>
                </c:pt>
              </c:strCache>
            </c:strRef>
          </c:cat>
          <c:val>
            <c:numRef>
              <c:f>'Descrip- Distrib variables'!$J$6</c:f>
              <c:numCache>
                <c:formatCode>General</c:formatCode>
                <c:ptCount val="1"/>
                <c:pt idx="0">
                  <c:v>0.4</c:v>
                </c:pt>
              </c:numCache>
            </c:numRef>
          </c:val>
        </c:ser>
        <c:ser>
          <c:idx val="2"/>
          <c:order val="2"/>
          <c:tx>
            <c:strRef>
              <c:f>'Descrip- Distrib variables'!$B$7</c:f>
              <c:strCache>
                <c:ptCount val="1"/>
                <c:pt idx="0">
                  <c:v>Moust.Inf</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variables'!$J$4</c:f>
              <c:strCache>
                <c:ptCount val="1"/>
                <c:pt idx="0">
                  <c:v>meteo</c:v>
                </c:pt>
              </c:strCache>
            </c:strRef>
          </c:cat>
          <c:val>
            <c:numRef>
              <c:f>'Descrip- Distrib variables'!$J$7</c:f>
              <c:numCache>
                <c:formatCode>General</c:formatCode>
                <c:ptCount val="1"/>
                <c:pt idx="0">
                  <c:v>0.4</c:v>
                </c:pt>
              </c:numCache>
            </c:numRef>
          </c:val>
        </c:ser>
        <c:ser>
          <c:idx val="3"/>
          <c:order val="3"/>
          <c:tx>
            <c:strRef>
              <c:f>'Descrip- Distrib variables'!$B$8</c:f>
              <c:strCache>
                <c:ptCount val="1"/>
                <c:pt idx="0">
                  <c:v>Médiane</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variables'!$J$4</c:f>
              <c:strCache>
                <c:ptCount val="1"/>
                <c:pt idx="0">
                  <c:v>meteo</c:v>
                </c:pt>
              </c:strCache>
            </c:strRef>
          </c:cat>
          <c:val>
            <c:numRef>
              <c:f>'Descrip- Distrib variables'!$J$8</c:f>
              <c:numCache>
                <c:formatCode>General</c:formatCode>
                <c:ptCount val="1"/>
                <c:pt idx="0">
                  <c:v>9.6</c:v>
                </c:pt>
              </c:numCache>
            </c:numRef>
          </c:val>
        </c:ser>
        <c:ser>
          <c:idx val="4"/>
          <c:order val="4"/>
          <c:tx>
            <c:strRef>
              <c:f>'Descrip- Distrib variables'!$B$9</c:f>
              <c:strCache>
                <c:ptCount val="1"/>
                <c:pt idx="0">
                  <c:v>Moust.Sup</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variables'!$J$4</c:f>
              <c:strCache>
                <c:ptCount val="1"/>
                <c:pt idx="0">
                  <c:v>meteo</c:v>
                </c:pt>
              </c:strCache>
            </c:strRef>
          </c:cat>
          <c:val>
            <c:numRef>
              <c:f>'Descrip- Distrib variables'!$J$9</c:f>
              <c:numCache>
                <c:formatCode>General</c:formatCode>
                <c:ptCount val="1"/>
                <c:pt idx="0">
                  <c:v>20</c:v>
                </c:pt>
              </c:numCache>
            </c:numRef>
          </c:val>
        </c:ser>
        <c:ser>
          <c:idx val="5"/>
          <c:order val="5"/>
          <c:tx>
            <c:strRef>
              <c:f>'Descrip- Distrib variables'!$B$10</c:f>
              <c:strCache>
                <c:ptCount val="1"/>
                <c:pt idx="0">
                  <c:v>Max</c:v>
                </c:pt>
              </c:strCache>
            </c:strRef>
          </c:tx>
          <c:spPr>
            <a:ln w="28575">
              <a:noFill/>
            </a:ln>
          </c:spPr>
          <c:marker>
            <c:symbol val="circle"/>
            <c:size val="7"/>
            <c:spPr>
              <a:noFill/>
              <a:ln>
                <a:solidFill>
                  <a:srgbClr val="000000"/>
                </a:solidFill>
                <a:prstDash val="solid"/>
              </a:ln>
            </c:spPr>
          </c:marker>
          <c:cat>
            <c:strRef>
              <c:f>'Descrip- Distrib variables'!$J$4</c:f>
              <c:strCache>
                <c:ptCount val="1"/>
                <c:pt idx="0">
                  <c:v>meteo</c:v>
                </c:pt>
              </c:strCache>
            </c:strRef>
          </c:cat>
          <c:val>
            <c:numRef>
              <c:f>'Descrip- Distrib variables'!$J$10</c:f>
              <c:numCache>
                <c:formatCode>General</c:formatCode>
                <c:ptCount val="1"/>
                <c:pt idx="0">
                  <c:v>20</c:v>
                </c:pt>
              </c:numCache>
            </c:numRef>
          </c:val>
        </c:ser>
        <c:ser>
          <c:idx val="6"/>
          <c:order val="6"/>
          <c:tx>
            <c:strRef>
              <c:f>'Descrip- Distrib variables'!$B$11</c:f>
              <c:strCache>
                <c:ptCount val="1"/>
                <c:pt idx="0">
                  <c:v>Q3</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variables'!$J$4</c:f>
              <c:strCache>
                <c:ptCount val="1"/>
                <c:pt idx="0">
                  <c:v>meteo</c:v>
                </c:pt>
              </c:strCache>
            </c:strRef>
          </c:cat>
          <c:val>
            <c:numRef>
              <c:f>'Descrip- Distrib variables'!$J$11</c:f>
              <c:numCache>
                <c:formatCode>General</c:formatCode>
                <c:ptCount val="1"/>
                <c:pt idx="0">
                  <c:v>14.649999999999999</c:v>
                </c:pt>
              </c:numCache>
            </c:numRef>
          </c:val>
        </c:ser>
        <c:dLbls/>
        <c:hiLowLines/>
        <c:upDownBars>
          <c:gapWidth val="300"/>
          <c:upBars/>
          <c:downBars/>
        </c:upDownBars>
        <c:marker val="1"/>
        <c:axId val="95899648"/>
        <c:axId val="95901184"/>
      </c:lineChart>
      <c:catAx>
        <c:axId val="95899648"/>
        <c:scaling>
          <c:orientation val="minMax"/>
        </c:scaling>
        <c:axPos val="b"/>
        <c:numFmt formatCode="General" sourceLinked="1"/>
        <c:tickLblPos val="nextTo"/>
        <c:crossAx val="95901184"/>
        <c:crosses val="autoZero"/>
        <c:auto val="1"/>
        <c:lblAlgn val="ctr"/>
        <c:lblOffset val="100"/>
      </c:catAx>
      <c:valAx>
        <c:axId val="95901184"/>
        <c:scaling>
          <c:orientation val="minMax"/>
          <c:max val="25"/>
          <c:min val="0"/>
        </c:scaling>
        <c:axPos val="l"/>
        <c:majorGridlines>
          <c:spPr>
            <a:ln w="3175">
              <a:solidFill>
                <a:srgbClr val="000000"/>
              </a:solidFill>
              <a:prstDash val="sysDash"/>
            </a:ln>
          </c:spPr>
        </c:majorGridlines>
        <c:numFmt formatCode="General" sourceLinked="1"/>
        <c:tickLblPos val="nextTo"/>
        <c:crossAx val="95899648"/>
        <c:crosses val="autoZero"/>
        <c:crossBetween val="between"/>
      </c:valAx>
      <c:spPr>
        <a:noFill/>
        <a:ln w="25400">
          <a:noFill/>
        </a:ln>
      </c:spPr>
    </c:plotArea>
    <c:plotVisOnly val="1"/>
    <c:dispBlanksAs val="gap"/>
  </c:chart>
  <c:printSettings>
    <c:headerFooter/>
    <c:pageMargins b="0.75000000000000011" l="0.70000000000000007" r="0.70000000000000007" t="0.75000000000000011" header="0.30000000000000004" footer="0.30000000000000004"/>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0"/>
          <c:order val="0"/>
          <c:tx>
            <c:strRef>
              <c:f>'Descrip- Distrib variables'!$B$5</c:f>
              <c:strCache>
                <c:ptCount val="1"/>
                <c:pt idx="0">
                  <c:v>Q1</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variables'!$K$4</c:f>
              <c:strCache>
                <c:ptCount val="1"/>
                <c:pt idx="0">
                  <c:v>offre_de_soins</c:v>
                </c:pt>
              </c:strCache>
            </c:strRef>
          </c:cat>
          <c:val>
            <c:numRef>
              <c:f>'Descrip- Distrib variables'!$K$5</c:f>
              <c:numCache>
                <c:formatCode>General</c:formatCode>
                <c:ptCount val="1"/>
                <c:pt idx="0">
                  <c:v>7.2750000000000004</c:v>
                </c:pt>
              </c:numCache>
            </c:numRef>
          </c:val>
        </c:ser>
        <c:ser>
          <c:idx val="1"/>
          <c:order val="1"/>
          <c:tx>
            <c:strRef>
              <c:f>'Descrip- Distrib variables'!$B$6</c:f>
              <c:strCache>
                <c:ptCount val="1"/>
                <c:pt idx="0">
                  <c:v>Min</c:v>
                </c:pt>
              </c:strCache>
            </c:strRef>
          </c:tx>
          <c:spPr>
            <a:ln w="28575">
              <a:noFill/>
            </a:ln>
          </c:spPr>
          <c:marker>
            <c:symbol val="circle"/>
            <c:size val="7"/>
            <c:spPr>
              <a:noFill/>
              <a:ln>
                <a:solidFill>
                  <a:srgbClr val="000000"/>
                </a:solidFill>
                <a:prstDash val="solid"/>
              </a:ln>
            </c:spPr>
          </c:marker>
          <c:cat>
            <c:strRef>
              <c:f>'Descrip- Distrib variables'!$K$4</c:f>
              <c:strCache>
                <c:ptCount val="1"/>
                <c:pt idx="0">
                  <c:v>offre_de_soins</c:v>
                </c:pt>
              </c:strCache>
            </c:strRef>
          </c:cat>
          <c:val>
            <c:numRef>
              <c:f>'Descrip- Distrib variables'!$K$6</c:f>
              <c:numCache>
                <c:formatCode>General</c:formatCode>
                <c:ptCount val="1"/>
                <c:pt idx="0">
                  <c:v>2</c:v>
                </c:pt>
              </c:numCache>
            </c:numRef>
          </c:val>
        </c:ser>
        <c:ser>
          <c:idx val="2"/>
          <c:order val="2"/>
          <c:tx>
            <c:strRef>
              <c:f>'Descrip- Distrib variables'!$B$7</c:f>
              <c:strCache>
                <c:ptCount val="1"/>
                <c:pt idx="0">
                  <c:v>Moust.Inf</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variables'!$K$4</c:f>
              <c:strCache>
                <c:ptCount val="1"/>
                <c:pt idx="0">
                  <c:v>offre_de_soins</c:v>
                </c:pt>
              </c:strCache>
            </c:strRef>
          </c:cat>
          <c:val>
            <c:numRef>
              <c:f>'Descrip- Distrib variables'!$K$7</c:f>
              <c:numCache>
                <c:formatCode>General</c:formatCode>
                <c:ptCount val="1"/>
                <c:pt idx="0">
                  <c:v>2</c:v>
                </c:pt>
              </c:numCache>
            </c:numRef>
          </c:val>
        </c:ser>
        <c:ser>
          <c:idx val="3"/>
          <c:order val="3"/>
          <c:tx>
            <c:strRef>
              <c:f>'Descrip- Distrib variables'!$B$8</c:f>
              <c:strCache>
                <c:ptCount val="1"/>
                <c:pt idx="0">
                  <c:v>Médiane</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variables'!$K$4</c:f>
              <c:strCache>
                <c:ptCount val="1"/>
                <c:pt idx="0">
                  <c:v>offre_de_soins</c:v>
                </c:pt>
              </c:strCache>
            </c:strRef>
          </c:cat>
          <c:val>
            <c:numRef>
              <c:f>'Descrip- Distrib variables'!$K$8</c:f>
              <c:numCache>
                <c:formatCode>General</c:formatCode>
                <c:ptCount val="1"/>
                <c:pt idx="0">
                  <c:v>11.15</c:v>
                </c:pt>
              </c:numCache>
            </c:numRef>
          </c:val>
        </c:ser>
        <c:ser>
          <c:idx val="4"/>
          <c:order val="4"/>
          <c:tx>
            <c:strRef>
              <c:f>'Descrip- Distrib variables'!$B$9</c:f>
              <c:strCache>
                <c:ptCount val="1"/>
                <c:pt idx="0">
                  <c:v>Moust.Sup</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variables'!$K$4</c:f>
              <c:strCache>
                <c:ptCount val="1"/>
                <c:pt idx="0">
                  <c:v>offre_de_soins</c:v>
                </c:pt>
              </c:strCache>
            </c:strRef>
          </c:cat>
          <c:val>
            <c:numRef>
              <c:f>'Descrip- Distrib variables'!$K$9</c:f>
              <c:numCache>
                <c:formatCode>General</c:formatCode>
                <c:ptCount val="1"/>
                <c:pt idx="0">
                  <c:v>20</c:v>
                </c:pt>
              </c:numCache>
            </c:numRef>
          </c:val>
        </c:ser>
        <c:ser>
          <c:idx val="5"/>
          <c:order val="5"/>
          <c:tx>
            <c:strRef>
              <c:f>'Descrip- Distrib variables'!$B$10</c:f>
              <c:strCache>
                <c:ptCount val="1"/>
                <c:pt idx="0">
                  <c:v>Max</c:v>
                </c:pt>
              </c:strCache>
            </c:strRef>
          </c:tx>
          <c:spPr>
            <a:ln w="28575">
              <a:noFill/>
            </a:ln>
          </c:spPr>
          <c:marker>
            <c:symbol val="circle"/>
            <c:size val="7"/>
            <c:spPr>
              <a:noFill/>
              <a:ln>
                <a:solidFill>
                  <a:srgbClr val="000000"/>
                </a:solidFill>
                <a:prstDash val="solid"/>
              </a:ln>
            </c:spPr>
          </c:marker>
          <c:cat>
            <c:strRef>
              <c:f>'Descrip- Distrib variables'!$K$4</c:f>
              <c:strCache>
                <c:ptCount val="1"/>
                <c:pt idx="0">
                  <c:v>offre_de_soins</c:v>
                </c:pt>
              </c:strCache>
            </c:strRef>
          </c:cat>
          <c:val>
            <c:numRef>
              <c:f>'Descrip- Distrib variables'!$K$10</c:f>
              <c:numCache>
                <c:formatCode>General</c:formatCode>
                <c:ptCount val="1"/>
                <c:pt idx="0">
                  <c:v>20</c:v>
                </c:pt>
              </c:numCache>
            </c:numRef>
          </c:val>
        </c:ser>
        <c:ser>
          <c:idx val="6"/>
          <c:order val="6"/>
          <c:tx>
            <c:strRef>
              <c:f>'Descrip- Distrib variables'!$B$11</c:f>
              <c:strCache>
                <c:ptCount val="1"/>
                <c:pt idx="0">
                  <c:v>Q3</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variables'!$K$4</c:f>
              <c:strCache>
                <c:ptCount val="1"/>
                <c:pt idx="0">
                  <c:v>offre_de_soins</c:v>
                </c:pt>
              </c:strCache>
            </c:strRef>
          </c:cat>
          <c:val>
            <c:numRef>
              <c:f>'Descrip- Distrib variables'!$K$11</c:f>
              <c:numCache>
                <c:formatCode>General</c:formatCode>
                <c:ptCount val="1"/>
                <c:pt idx="0">
                  <c:v>15.425000000000001</c:v>
                </c:pt>
              </c:numCache>
            </c:numRef>
          </c:val>
        </c:ser>
        <c:dLbls/>
        <c:hiLowLines/>
        <c:upDownBars>
          <c:gapWidth val="300"/>
          <c:upBars/>
          <c:downBars/>
        </c:upDownBars>
        <c:marker val="1"/>
        <c:axId val="96050176"/>
        <c:axId val="96068352"/>
      </c:lineChart>
      <c:catAx>
        <c:axId val="96050176"/>
        <c:scaling>
          <c:orientation val="minMax"/>
        </c:scaling>
        <c:axPos val="b"/>
        <c:numFmt formatCode="General" sourceLinked="1"/>
        <c:tickLblPos val="nextTo"/>
        <c:crossAx val="96068352"/>
        <c:crosses val="autoZero"/>
        <c:auto val="1"/>
        <c:lblAlgn val="ctr"/>
        <c:lblOffset val="100"/>
      </c:catAx>
      <c:valAx>
        <c:axId val="96068352"/>
        <c:scaling>
          <c:orientation val="minMax"/>
          <c:max val="25"/>
          <c:min val="0"/>
        </c:scaling>
        <c:axPos val="l"/>
        <c:majorGridlines>
          <c:spPr>
            <a:ln w="3175">
              <a:solidFill>
                <a:srgbClr val="000000"/>
              </a:solidFill>
              <a:prstDash val="sysDash"/>
            </a:ln>
          </c:spPr>
        </c:majorGridlines>
        <c:numFmt formatCode="General" sourceLinked="1"/>
        <c:tickLblPos val="nextTo"/>
        <c:crossAx val="96050176"/>
        <c:crosses val="autoZero"/>
        <c:crossBetween val="between"/>
      </c:valAx>
      <c:spPr>
        <a:noFill/>
        <a:ln w="25400">
          <a:noFill/>
        </a:ln>
      </c:spPr>
    </c:plotArea>
    <c:plotVisOnly val="1"/>
    <c:dispBlanksAs val="gap"/>
  </c:chart>
  <c:printSettings>
    <c:headerFooter/>
    <c:pageMargins b="0.75000000000000011" l="0.70000000000000007" r="0.70000000000000007" t="0.75000000000000011" header="0.30000000000000004" footer="0.30000000000000004"/>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0"/>
          <c:order val="0"/>
          <c:tx>
            <c:strRef>
              <c:f>'Descrip- Distrib variables'!$B$5</c:f>
              <c:strCache>
                <c:ptCount val="1"/>
                <c:pt idx="0">
                  <c:v>Q1</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variables'!$L$4</c:f>
              <c:strCache>
                <c:ptCount val="1"/>
                <c:pt idx="0">
                  <c:v>securite</c:v>
                </c:pt>
              </c:strCache>
            </c:strRef>
          </c:cat>
          <c:val>
            <c:numRef>
              <c:f>'Descrip- Distrib variables'!$L$5</c:f>
              <c:numCache>
                <c:formatCode>General</c:formatCode>
                <c:ptCount val="1"/>
                <c:pt idx="0">
                  <c:v>5.625</c:v>
                </c:pt>
              </c:numCache>
            </c:numRef>
          </c:val>
        </c:ser>
        <c:ser>
          <c:idx val="1"/>
          <c:order val="1"/>
          <c:tx>
            <c:strRef>
              <c:f>'Descrip- Distrib variables'!$B$6</c:f>
              <c:strCache>
                <c:ptCount val="1"/>
                <c:pt idx="0">
                  <c:v>Min</c:v>
                </c:pt>
              </c:strCache>
            </c:strRef>
          </c:tx>
          <c:spPr>
            <a:ln w="28575">
              <a:noFill/>
            </a:ln>
          </c:spPr>
          <c:marker>
            <c:symbol val="circle"/>
            <c:size val="7"/>
            <c:spPr>
              <a:noFill/>
              <a:ln>
                <a:solidFill>
                  <a:srgbClr val="000000"/>
                </a:solidFill>
                <a:prstDash val="solid"/>
              </a:ln>
            </c:spPr>
          </c:marker>
          <c:cat>
            <c:strRef>
              <c:f>'Descrip- Distrib variables'!$L$4</c:f>
              <c:strCache>
                <c:ptCount val="1"/>
                <c:pt idx="0">
                  <c:v>securite</c:v>
                </c:pt>
              </c:strCache>
            </c:strRef>
          </c:cat>
          <c:val>
            <c:numRef>
              <c:f>'Descrip- Distrib variables'!$L$6</c:f>
              <c:numCache>
                <c:formatCode>General</c:formatCode>
                <c:ptCount val="1"/>
                <c:pt idx="0">
                  <c:v>0.4</c:v>
                </c:pt>
              </c:numCache>
            </c:numRef>
          </c:val>
        </c:ser>
        <c:ser>
          <c:idx val="2"/>
          <c:order val="2"/>
          <c:tx>
            <c:strRef>
              <c:f>'Descrip- Distrib variables'!$B$7</c:f>
              <c:strCache>
                <c:ptCount val="1"/>
                <c:pt idx="0">
                  <c:v>Moust.Inf</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variables'!$L$4</c:f>
              <c:strCache>
                <c:ptCount val="1"/>
                <c:pt idx="0">
                  <c:v>securite</c:v>
                </c:pt>
              </c:strCache>
            </c:strRef>
          </c:cat>
          <c:val>
            <c:numRef>
              <c:f>'Descrip- Distrib variables'!$L$7</c:f>
              <c:numCache>
                <c:formatCode>General</c:formatCode>
                <c:ptCount val="1"/>
                <c:pt idx="0">
                  <c:v>0.4</c:v>
                </c:pt>
              </c:numCache>
            </c:numRef>
          </c:val>
        </c:ser>
        <c:ser>
          <c:idx val="3"/>
          <c:order val="3"/>
          <c:tx>
            <c:strRef>
              <c:f>'Descrip- Distrib variables'!$B$8</c:f>
              <c:strCache>
                <c:ptCount val="1"/>
                <c:pt idx="0">
                  <c:v>Médiane</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variables'!$L$4</c:f>
              <c:strCache>
                <c:ptCount val="1"/>
                <c:pt idx="0">
                  <c:v>securite</c:v>
                </c:pt>
              </c:strCache>
            </c:strRef>
          </c:cat>
          <c:val>
            <c:numRef>
              <c:f>'Descrip- Distrib variables'!$L$8</c:f>
              <c:numCache>
                <c:formatCode>General</c:formatCode>
                <c:ptCount val="1"/>
                <c:pt idx="0">
                  <c:v>10</c:v>
                </c:pt>
              </c:numCache>
            </c:numRef>
          </c:val>
        </c:ser>
        <c:ser>
          <c:idx val="4"/>
          <c:order val="4"/>
          <c:tx>
            <c:strRef>
              <c:f>'Descrip- Distrib variables'!$B$9</c:f>
              <c:strCache>
                <c:ptCount val="1"/>
                <c:pt idx="0">
                  <c:v>Moust.Sup</c:v>
                </c:pt>
              </c:strCache>
            </c:strRef>
          </c:tx>
          <c:spPr>
            <a:ln w="28575">
              <a:noFill/>
            </a:ln>
          </c:spPr>
          <c:marker>
            <c:symbol val="dash"/>
            <c:size val="12"/>
            <c:spPr>
              <a:noFill/>
              <a:ln>
                <a:solidFill>
                  <a:srgbClr val="000000"/>
                </a:solidFill>
                <a:prstDash val="solid"/>
              </a:ln>
            </c:spPr>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variables'!$L$4</c:f>
              <c:strCache>
                <c:ptCount val="1"/>
                <c:pt idx="0">
                  <c:v>securite</c:v>
                </c:pt>
              </c:strCache>
            </c:strRef>
          </c:cat>
          <c:val>
            <c:numRef>
              <c:f>'Descrip- Distrib variables'!$L$9</c:f>
              <c:numCache>
                <c:formatCode>General</c:formatCode>
                <c:ptCount val="1"/>
                <c:pt idx="0">
                  <c:v>19.5</c:v>
                </c:pt>
              </c:numCache>
            </c:numRef>
          </c:val>
        </c:ser>
        <c:ser>
          <c:idx val="5"/>
          <c:order val="5"/>
          <c:tx>
            <c:strRef>
              <c:f>'Descrip- Distrib variables'!$B$10</c:f>
              <c:strCache>
                <c:ptCount val="1"/>
                <c:pt idx="0">
                  <c:v>Max</c:v>
                </c:pt>
              </c:strCache>
            </c:strRef>
          </c:tx>
          <c:spPr>
            <a:ln w="28575">
              <a:noFill/>
            </a:ln>
          </c:spPr>
          <c:marker>
            <c:symbol val="circle"/>
            <c:size val="7"/>
            <c:spPr>
              <a:noFill/>
              <a:ln>
                <a:solidFill>
                  <a:srgbClr val="000000"/>
                </a:solidFill>
                <a:prstDash val="solid"/>
              </a:ln>
            </c:spPr>
          </c:marker>
          <c:cat>
            <c:strRef>
              <c:f>'Descrip- Distrib variables'!$L$4</c:f>
              <c:strCache>
                <c:ptCount val="1"/>
                <c:pt idx="0">
                  <c:v>securite</c:v>
                </c:pt>
              </c:strCache>
            </c:strRef>
          </c:cat>
          <c:val>
            <c:numRef>
              <c:f>'Descrip- Distrib variables'!$L$10</c:f>
              <c:numCache>
                <c:formatCode>General</c:formatCode>
                <c:ptCount val="1"/>
                <c:pt idx="0">
                  <c:v>19.5</c:v>
                </c:pt>
              </c:numCache>
            </c:numRef>
          </c:val>
        </c:ser>
        <c:ser>
          <c:idx val="6"/>
          <c:order val="6"/>
          <c:tx>
            <c:strRef>
              <c:f>'Descrip- Distrib variables'!$B$11</c:f>
              <c:strCache>
                <c:ptCount val="1"/>
                <c:pt idx="0">
                  <c:v>Q3</c:v>
                </c:pt>
              </c:strCache>
            </c:strRef>
          </c:tx>
          <c:spPr>
            <a:ln w="28575">
              <a:noFill/>
            </a:ln>
          </c:spPr>
          <c:marker>
            <c:symbol val="none"/>
          </c:marker>
          <c:dLbls>
            <c:spPr>
              <a:noFill/>
              <a:ln>
                <a:noFill/>
              </a:ln>
              <a:effectLst/>
            </c:spPr>
            <c:txPr>
              <a:bodyPr wrap="square" lIns="38100" tIns="19050" rIns="38100" bIns="19050" anchor="ctr">
                <a:spAutoFit/>
              </a:bodyPr>
              <a:lstStyle/>
              <a:p>
                <a:pPr>
                  <a:defRPr sz="700"/>
                </a:pPr>
                <a:endParaRPr lang="fr-FR"/>
              </a:p>
            </c:txPr>
            <c:showVal val="1"/>
            <c:extLst>
              <c:ext xmlns:c15="http://schemas.microsoft.com/office/drawing/2012/chart" uri="{CE6537A1-D6FC-4f65-9D91-7224C49458BB}">
                <c15:layout/>
                <c15:showLeaderLines val="1"/>
              </c:ext>
            </c:extLst>
          </c:dLbls>
          <c:cat>
            <c:strRef>
              <c:f>'Descrip- Distrib variables'!$L$4</c:f>
              <c:strCache>
                <c:ptCount val="1"/>
                <c:pt idx="0">
                  <c:v>securite</c:v>
                </c:pt>
              </c:strCache>
            </c:strRef>
          </c:cat>
          <c:val>
            <c:numRef>
              <c:f>'Descrip- Distrib variables'!$L$11</c:f>
              <c:numCache>
                <c:formatCode>General</c:formatCode>
                <c:ptCount val="1"/>
                <c:pt idx="0">
                  <c:v>14.7</c:v>
                </c:pt>
              </c:numCache>
            </c:numRef>
          </c:val>
        </c:ser>
        <c:dLbls/>
        <c:hiLowLines/>
        <c:upDownBars>
          <c:gapWidth val="300"/>
          <c:upBars/>
          <c:downBars/>
        </c:upDownBars>
        <c:marker val="1"/>
        <c:axId val="96008832"/>
        <c:axId val="96088448"/>
      </c:lineChart>
      <c:catAx>
        <c:axId val="96008832"/>
        <c:scaling>
          <c:orientation val="minMax"/>
        </c:scaling>
        <c:axPos val="b"/>
        <c:numFmt formatCode="General" sourceLinked="1"/>
        <c:tickLblPos val="nextTo"/>
        <c:crossAx val="96088448"/>
        <c:crosses val="autoZero"/>
        <c:auto val="1"/>
        <c:lblAlgn val="ctr"/>
        <c:lblOffset val="100"/>
      </c:catAx>
      <c:valAx>
        <c:axId val="96088448"/>
        <c:scaling>
          <c:orientation val="minMax"/>
          <c:max val="25"/>
          <c:min val="0"/>
        </c:scaling>
        <c:axPos val="l"/>
        <c:majorGridlines>
          <c:spPr>
            <a:ln w="3175">
              <a:solidFill>
                <a:srgbClr val="000000"/>
              </a:solidFill>
              <a:prstDash val="sysDash"/>
            </a:ln>
          </c:spPr>
        </c:majorGridlines>
        <c:numFmt formatCode="General" sourceLinked="1"/>
        <c:tickLblPos val="nextTo"/>
        <c:crossAx val="96008832"/>
        <c:crosses val="autoZero"/>
        <c:crossBetween val="between"/>
      </c:valAx>
      <c:spPr>
        <a:noFill/>
        <a:ln w="25400">
          <a:noFill/>
        </a:ln>
      </c:spPr>
    </c:plotArea>
    <c:plotVisOnly val="1"/>
    <c:dispBlanksAs val="gap"/>
  </c:chart>
  <c:printSettings>
    <c:headerFooter/>
    <c:pageMargins b="0.75000000000000011" l="0.70000000000000007" r="0.70000000000000007" t="0.75000000000000011" header="0.30000000000000004" footer="0.30000000000000004"/>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fr-FR"/>
  <c:chart>
    <c:title>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plotArea>
      <c:layout/>
      <c:barChart>
        <c:barDir val="bar"/>
        <c:grouping val="clustered"/>
        <c:ser>
          <c:idx val="0"/>
          <c:order val="0"/>
          <c:tx>
            <c:strRef>
              <c:f>'Descrip-Classements critères'!$D$26</c:f>
              <c:strCache>
                <c:ptCount val="1"/>
                <c:pt idx="0">
                  <c:v>Classement général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'Descrip-Classements critères'!$C$27:$C$76</c:f>
              <c:strCache>
                <c:ptCount val="50"/>
                <c:pt idx="0">
                  <c:v>marseille</c:v>
                </c:pt>
                <c:pt idx="1">
                  <c:v>rennes</c:v>
                </c:pt>
                <c:pt idx="2">
                  <c:v>toulouse</c:v>
                </c:pt>
                <c:pt idx="3">
                  <c:v>clermont ferrand</c:v>
                </c:pt>
                <c:pt idx="4">
                  <c:v>poitiers </c:v>
                </c:pt>
                <c:pt idx="5">
                  <c:v>bordeaux</c:v>
                </c:pt>
                <c:pt idx="6">
                  <c:v>grenoble</c:v>
                </c:pt>
                <c:pt idx="7">
                  <c:v>montpellier</c:v>
                </c:pt>
                <c:pt idx="8">
                  <c:v>lyon</c:v>
                </c:pt>
                <c:pt idx="9">
                  <c:v>tours</c:v>
                </c:pt>
                <c:pt idx="10">
                  <c:v>nantes</c:v>
                </c:pt>
                <c:pt idx="11">
                  <c:v>nice</c:v>
                </c:pt>
                <c:pt idx="12">
                  <c:v>toulon</c:v>
                </c:pt>
                <c:pt idx="13">
                  <c:v>angers</c:v>
                </c:pt>
                <c:pt idx="14">
                  <c:v>limoges</c:v>
                </c:pt>
                <c:pt idx="15">
                  <c:v>strasbourg</c:v>
                </c:pt>
                <c:pt idx="16">
                  <c:v>saint etienne</c:v>
                </c:pt>
                <c:pt idx="17">
                  <c:v>caen</c:v>
                </c:pt>
                <c:pt idx="18">
                  <c:v>dijon</c:v>
                </c:pt>
                <c:pt idx="19">
                  <c:v>metz</c:v>
                </c:pt>
                <c:pt idx="20">
                  <c:v>besançon</c:v>
                </c:pt>
                <c:pt idx="21">
                  <c:v>avignon</c:v>
                </c:pt>
                <c:pt idx="22">
                  <c:v>perpignan</c:v>
                </c:pt>
                <c:pt idx="23">
                  <c:v>nancy</c:v>
                </c:pt>
                <c:pt idx="24">
                  <c:v>mans</c:v>
                </c:pt>
                <c:pt idx="25">
                  <c:v>orléans</c:v>
                </c:pt>
                <c:pt idx="26">
                  <c:v>nîmes</c:v>
                </c:pt>
                <c:pt idx="27">
                  <c:v>bayonne</c:v>
                </c:pt>
                <c:pt idx="28">
                  <c:v>rouen</c:v>
                </c:pt>
                <c:pt idx="29">
                  <c:v>brest</c:v>
                </c:pt>
                <c:pt idx="30">
                  <c:v>Lille</c:v>
                </c:pt>
                <c:pt idx="31">
                  <c:v>pau</c:v>
                </c:pt>
                <c:pt idx="32">
                  <c:v>reims</c:v>
                </c:pt>
                <c:pt idx="33">
                  <c:v>valence</c:v>
                </c:pt>
                <c:pt idx="34">
                  <c:v>rochelle</c:v>
                </c:pt>
                <c:pt idx="35">
                  <c:v>angoulême</c:v>
                </c:pt>
                <c:pt idx="36">
                  <c:v>amiens</c:v>
                </c:pt>
                <c:pt idx="37">
                  <c:v>douai-lens</c:v>
                </c:pt>
                <c:pt idx="38">
                  <c:v>lorient</c:v>
                </c:pt>
                <c:pt idx="39">
                  <c:v>saint nazaire</c:v>
                </c:pt>
                <c:pt idx="40">
                  <c:v>mulhouse</c:v>
                </c:pt>
                <c:pt idx="41">
                  <c:v>annecy</c:v>
                </c:pt>
                <c:pt idx="42">
                  <c:v>troyes</c:v>
                </c:pt>
                <c:pt idx="43">
                  <c:v>havre</c:v>
                </c:pt>
                <c:pt idx="44">
                  <c:v>béthune</c:v>
                </c:pt>
                <c:pt idx="45">
                  <c:v>valenciennes</c:v>
                </c:pt>
                <c:pt idx="46">
                  <c:v>montbeliard</c:v>
                </c:pt>
                <c:pt idx="47">
                  <c:v>dunkerque</c:v>
                </c:pt>
                <c:pt idx="48">
                  <c:v>annemasse</c:v>
                </c:pt>
                <c:pt idx="49">
                  <c:v>thionville</c:v>
                </c:pt>
              </c:strCache>
            </c:strRef>
          </c:cat>
          <c:val>
            <c:numRef>
              <c:f>'Descrip-Classements critères'!$D$27:$D$76</c:f>
              <c:numCache>
                <c:formatCode>General</c:formatCode>
                <c:ptCount val="50"/>
                <c:pt idx="0">
                  <c:v>13.75</c:v>
                </c:pt>
                <c:pt idx="1">
                  <c:v>13.63</c:v>
                </c:pt>
                <c:pt idx="2">
                  <c:v>13.129999999999999</c:v>
                </c:pt>
                <c:pt idx="3">
                  <c:v>12.85</c:v>
                </c:pt>
                <c:pt idx="4">
                  <c:v>12.85</c:v>
                </c:pt>
                <c:pt idx="5">
                  <c:v>12.74</c:v>
                </c:pt>
                <c:pt idx="6">
                  <c:v>12.66</c:v>
                </c:pt>
                <c:pt idx="7">
                  <c:v>12.629999999999999</c:v>
                </c:pt>
                <c:pt idx="8">
                  <c:v>12.45</c:v>
                </c:pt>
                <c:pt idx="9">
                  <c:v>12.45</c:v>
                </c:pt>
                <c:pt idx="10">
                  <c:v>12.419999999999998</c:v>
                </c:pt>
                <c:pt idx="11">
                  <c:v>12.260000000000002</c:v>
                </c:pt>
                <c:pt idx="12">
                  <c:v>12.129999999999999</c:v>
                </c:pt>
                <c:pt idx="13">
                  <c:v>12.05</c:v>
                </c:pt>
                <c:pt idx="14">
                  <c:v>11.809999999999999</c:v>
                </c:pt>
                <c:pt idx="15">
                  <c:v>11.809999999999999</c:v>
                </c:pt>
                <c:pt idx="16">
                  <c:v>11.780000000000001</c:v>
                </c:pt>
                <c:pt idx="17">
                  <c:v>11.459999999999999</c:v>
                </c:pt>
                <c:pt idx="18">
                  <c:v>11.440000000000001</c:v>
                </c:pt>
                <c:pt idx="19">
                  <c:v>11.129999999999999</c:v>
                </c:pt>
                <c:pt idx="20">
                  <c:v>11.05</c:v>
                </c:pt>
                <c:pt idx="21">
                  <c:v>10.97</c:v>
                </c:pt>
                <c:pt idx="22">
                  <c:v>10.940000000000001</c:v>
                </c:pt>
                <c:pt idx="23">
                  <c:v>10.87</c:v>
                </c:pt>
                <c:pt idx="24">
                  <c:v>10.8</c:v>
                </c:pt>
                <c:pt idx="25">
                  <c:v>10.79</c:v>
                </c:pt>
                <c:pt idx="26">
                  <c:v>10.760000000000002</c:v>
                </c:pt>
                <c:pt idx="27">
                  <c:v>10.489999999999998</c:v>
                </c:pt>
                <c:pt idx="28">
                  <c:v>10.47</c:v>
                </c:pt>
                <c:pt idx="29">
                  <c:v>10.45</c:v>
                </c:pt>
                <c:pt idx="30">
                  <c:v>10.29</c:v>
                </c:pt>
                <c:pt idx="31">
                  <c:v>10.039999999999999</c:v>
                </c:pt>
                <c:pt idx="32">
                  <c:v>9.9899999999999984</c:v>
                </c:pt>
                <c:pt idx="33">
                  <c:v>9.98</c:v>
                </c:pt>
                <c:pt idx="34">
                  <c:v>9.74</c:v>
                </c:pt>
                <c:pt idx="35">
                  <c:v>9.5500000000000007</c:v>
                </c:pt>
                <c:pt idx="36">
                  <c:v>9.51</c:v>
                </c:pt>
                <c:pt idx="37">
                  <c:v>9.5</c:v>
                </c:pt>
                <c:pt idx="38">
                  <c:v>9.2600000000000016</c:v>
                </c:pt>
                <c:pt idx="39">
                  <c:v>8.94</c:v>
                </c:pt>
                <c:pt idx="40">
                  <c:v>8.7600000000000016</c:v>
                </c:pt>
                <c:pt idx="41">
                  <c:v>8.57</c:v>
                </c:pt>
                <c:pt idx="42">
                  <c:v>8.49</c:v>
                </c:pt>
                <c:pt idx="43">
                  <c:v>7.9600000000000009</c:v>
                </c:pt>
                <c:pt idx="44">
                  <c:v>7.92</c:v>
                </c:pt>
                <c:pt idx="45">
                  <c:v>7.7</c:v>
                </c:pt>
                <c:pt idx="46">
                  <c:v>7.58</c:v>
                </c:pt>
                <c:pt idx="47">
                  <c:v>7.339999999999999</c:v>
                </c:pt>
                <c:pt idx="48">
                  <c:v>7.0900000000000007</c:v>
                </c:pt>
                <c:pt idx="49">
                  <c:v>6.95</c:v>
                </c:pt>
              </c:numCache>
            </c:numRef>
          </c:val>
        </c:ser>
        <c:dLbls/>
        <c:gapWidth val="182"/>
        <c:axId val="96305536"/>
        <c:axId val="96307072"/>
      </c:barChart>
      <c:catAx>
        <c:axId val="96305536"/>
        <c:scaling>
          <c:orientation val="maxMin"/>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6307072"/>
        <c:crosses val="autoZero"/>
        <c:auto val="1"/>
        <c:lblAlgn val="ctr"/>
        <c:lblOffset val="100"/>
      </c:catAx>
      <c:valAx>
        <c:axId val="96307072"/>
        <c:scaling>
          <c:orientation val="minMax"/>
        </c:scaling>
        <c:axPos val="t"/>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6305536"/>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fr-FR"/>
  <c:chart>
    <c:title>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plotArea>
      <c:layout/>
      <c:barChart>
        <c:barDir val="bar"/>
        <c:grouping val="clustered"/>
        <c:ser>
          <c:idx val="0"/>
          <c:order val="0"/>
          <c:tx>
            <c:strRef>
              <c:f>'Descrip-Classements critères'!$G$25</c:f>
              <c:strCache>
                <c:ptCount val="1"/>
                <c:pt idx="0">
                  <c:v>Top 10 - Accessibilite</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'Descrip-Classements critères'!$F$27:$F$36</c:f>
              <c:strCache>
                <c:ptCount val="10"/>
                <c:pt idx="0">
                  <c:v>Lille</c:v>
                </c:pt>
                <c:pt idx="1">
                  <c:v>tours</c:v>
                </c:pt>
                <c:pt idx="2">
                  <c:v>reims</c:v>
                </c:pt>
                <c:pt idx="3">
                  <c:v>mans</c:v>
                </c:pt>
                <c:pt idx="4">
                  <c:v>metz</c:v>
                </c:pt>
                <c:pt idx="5">
                  <c:v>orléans</c:v>
                </c:pt>
                <c:pt idx="6">
                  <c:v>douai-lens</c:v>
                </c:pt>
                <c:pt idx="7">
                  <c:v>lyon</c:v>
                </c:pt>
                <c:pt idx="8">
                  <c:v>amiens</c:v>
                </c:pt>
                <c:pt idx="9">
                  <c:v>nancy</c:v>
                </c:pt>
              </c:strCache>
            </c:strRef>
          </c:cat>
          <c:val>
            <c:numRef>
              <c:f>'Descrip-Classements critères'!$G$27:$G$36</c:f>
              <c:numCache>
                <c:formatCode>General</c:formatCode>
                <c:ptCount val="10"/>
                <c:pt idx="0">
                  <c:v>18.3</c:v>
                </c:pt>
                <c:pt idx="1">
                  <c:v>16.399999999999999</c:v>
                </c:pt>
                <c:pt idx="2">
                  <c:v>15.9</c:v>
                </c:pt>
                <c:pt idx="3">
                  <c:v>15.6</c:v>
                </c:pt>
                <c:pt idx="4">
                  <c:v>15.1</c:v>
                </c:pt>
                <c:pt idx="5">
                  <c:v>15.1</c:v>
                </c:pt>
                <c:pt idx="6">
                  <c:v>14.5</c:v>
                </c:pt>
                <c:pt idx="7">
                  <c:v>14.4</c:v>
                </c:pt>
                <c:pt idx="8">
                  <c:v>14.3</c:v>
                </c:pt>
                <c:pt idx="9">
                  <c:v>14.3</c:v>
                </c:pt>
              </c:numCache>
            </c:numRef>
          </c:val>
        </c:ser>
        <c:dLbls/>
        <c:gapWidth val="50"/>
        <c:axId val="96142848"/>
        <c:axId val="96144384"/>
      </c:barChart>
      <c:catAx>
        <c:axId val="96142848"/>
        <c:scaling>
          <c:orientation val="maxMin"/>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6144384"/>
        <c:crosses val="autoZero"/>
        <c:auto val="1"/>
        <c:lblAlgn val="ctr"/>
        <c:lblOffset val="100"/>
      </c:catAx>
      <c:valAx>
        <c:axId val="96144384"/>
        <c:scaling>
          <c:orientation val="minMax"/>
        </c:scaling>
        <c:axPos val="t"/>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6142848"/>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fr-FR"/>
  <c:chart>
    <c:title>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plotArea>
      <c:layout/>
      <c:barChart>
        <c:barDir val="bar"/>
        <c:grouping val="clustered"/>
        <c:ser>
          <c:idx val="0"/>
          <c:order val="0"/>
          <c:tx>
            <c:strRef>
              <c:f>'Descrip-Classements critères'!$D$25</c:f>
              <c:strCache>
                <c:ptCount val="1"/>
                <c:pt idx="0">
                  <c:v>Top 10 - Classement général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'Descrip-Classements critères'!$C$27:$C$36</c:f>
              <c:strCache>
                <c:ptCount val="10"/>
                <c:pt idx="0">
                  <c:v>marseille</c:v>
                </c:pt>
                <c:pt idx="1">
                  <c:v>rennes</c:v>
                </c:pt>
                <c:pt idx="2">
                  <c:v>toulouse</c:v>
                </c:pt>
                <c:pt idx="3">
                  <c:v>clermont ferrand</c:v>
                </c:pt>
                <c:pt idx="4">
                  <c:v>poitiers </c:v>
                </c:pt>
                <c:pt idx="5">
                  <c:v>bordeaux</c:v>
                </c:pt>
                <c:pt idx="6">
                  <c:v>grenoble</c:v>
                </c:pt>
                <c:pt idx="7">
                  <c:v>montpellier</c:v>
                </c:pt>
                <c:pt idx="8">
                  <c:v>lyon</c:v>
                </c:pt>
                <c:pt idx="9">
                  <c:v>tours</c:v>
                </c:pt>
              </c:strCache>
            </c:strRef>
          </c:cat>
          <c:val>
            <c:numRef>
              <c:f>'Descrip-Classements critères'!$D$27:$D$36</c:f>
              <c:numCache>
                <c:formatCode>General</c:formatCode>
                <c:ptCount val="10"/>
                <c:pt idx="0">
                  <c:v>13.75</c:v>
                </c:pt>
                <c:pt idx="1">
                  <c:v>13.63</c:v>
                </c:pt>
                <c:pt idx="2">
                  <c:v>13.129999999999999</c:v>
                </c:pt>
                <c:pt idx="3">
                  <c:v>12.85</c:v>
                </c:pt>
                <c:pt idx="4">
                  <c:v>12.85</c:v>
                </c:pt>
                <c:pt idx="5">
                  <c:v>12.74</c:v>
                </c:pt>
                <c:pt idx="6">
                  <c:v>12.66</c:v>
                </c:pt>
                <c:pt idx="7">
                  <c:v>12.629999999999999</c:v>
                </c:pt>
                <c:pt idx="8">
                  <c:v>12.45</c:v>
                </c:pt>
                <c:pt idx="9">
                  <c:v>12.45</c:v>
                </c:pt>
              </c:numCache>
            </c:numRef>
          </c:val>
        </c:ser>
        <c:dLbls/>
        <c:gapWidth val="50"/>
        <c:axId val="96184960"/>
        <c:axId val="96199040"/>
      </c:barChart>
      <c:catAx>
        <c:axId val="96184960"/>
        <c:scaling>
          <c:orientation val="maxMin"/>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6199040"/>
        <c:crosses val="autoZero"/>
        <c:auto val="1"/>
        <c:lblAlgn val="ctr"/>
        <c:lblOffset val="100"/>
      </c:catAx>
      <c:valAx>
        <c:axId val="96199040"/>
        <c:scaling>
          <c:orientation val="minMax"/>
        </c:scaling>
        <c:axPos val="t"/>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6184960"/>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fr-FR"/>
  <c:chart>
    <c:title>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plotArea>
      <c:layout/>
      <c:barChart>
        <c:barDir val="bar"/>
        <c:grouping val="clustered"/>
        <c:ser>
          <c:idx val="0"/>
          <c:order val="0"/>
          <c:tx>
            <c:strRef>
              <c:f>'Descrip-Classements critères'!$J$25</c:f>
              <c:strCache>
                <c:ptCount val="1"/>
                <c:pt idx="0">
                  <c:v>Top 10 - Dynamisme economique</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'Descrip-Classements critères'!$I$27:$I$36</c:f>
              <c:strCache>
                <c:ptCount val="10"/>
                <c:pt idx="0">
                  <c:v>valenciennes</c:v>
                </c:pt>
                <c:pt idx="1">
                  <c:v>nantes</c:v>
                </c:pt>
                <c:pt idx="2">
                  <c:v>toulouse</c:v>
                </c:pt>
                <c:pt idx="3">
                  <c:v>marseille</c:v>
                </c:pt>
                <c:pt idx="4">
                  <c:v>rennes</c:v>
                </c:pt>
                <c:pt idx="5">
                  <c:v>avignon</c:v>
                </c:pt>
                <c:pt idx="6">
                  <c:v>bordeaux</c:v>
                </c:pt>
                <c:pt idx="7">
                  <c:v>toulon</c:v>
                </c:pt>
                <c:pt idx="8">
                  <c:v>montpellier</c:v>
                </c:pt>
                <c:pt idx="9">
                  <c:v>nice</c:v>
                </c:pt>
              </c:strCache>
            </c:strRef>
          </c:cat>
          <c:val>
            <c:numRef>
              <c:f>'Descrip-Classements critères'!$J$27:$J$36</c:f>
              <c:numCache>
                <c:formatCode>General</c:formatCode>
                <c:ptCount val="10"/>
                <c:pt idx="0">
                  <c:v>17.3</c:v>
                </c:pt>
                <c:pt idx="1">
                  <c:v>16.5</c:v>
                </c:pt>
                <c:pt idx="2">
                  <c:v>16.399999999999999</c:v>
                </c:pt>
                <c:pt idx="3">
                  <c:v>15.1</c:v>
                </c:pt>
                <c:pt idx="4">
                  <c:v>14.9</c:v>
                </c:pt>
                <c:pt idx="5">
                  <c:v>14.8</c:v>
                </c:pt>
                <c:pt idx="6">
                  <c:v>14.5</c:v>
                </c:pt>
                <c:pt idx="7">
                  <c:v>14.5</c:v>
                </c:pt>
                <c:pt idx="8">
                  <c:v>14.4</c:v>
                </c:pt>
                <c:pt idx="9">
                  <c:v>14.2</c:v>
                </c:pt>
              </c:numCache>
            </c:numRef>
          </c:val>
        </c:ser>
        <c:dLbls/>
        <c:gapWidth val="50"/>
        <c:axId val="96366592"/>
        <c:axId val="96368128"/>
      </c:barChart>
      <c:catAx>
        <c:axId val="96366592"/>
        <c:scaling>
          <c:orientation val="maxMin"/>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6368128"/>
        <c:crosses val="autoZero"/>
        <c:auto val="1"/>
        <c:lblAlgn val="ctr"/>
        <c:lblOffset val="100"/>
      </c:catAx>
      <c:valAx>
        <c:axId val="96368128"/>
        <c:scaling>
          <c:orientation val="minMax"/>
        </c:scaling>
        <c:axPos val="t"/>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6366592"/>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fr-FR"/>
  <c:chart>
    <c:title>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plotArea>
      <c:layout/>
      <c:barChart>
        <c:barDir val="bar"/>
        <c:grouping val="clustered"/>
        <c:ser>
          <c:idx val="0"/>
          <c:order val="0"/>
          <c:tx>
            <c:strRef>
              <c:f>'Descrip-Classements critères'!$M$25</c:f>
              <c:strCache>
                <c:ptCount val="1"/>
                <c:pt idx="0">
                  <c:v>Top 10 - Emploi</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'Descrip-Classements critères'!$L$27:$L$36</c:f>
              <c:strCache>
                <c:ptCount val="10"/>
                <c:pt idx="0">
                  <c:v>lyon</c:v>
                </c:pt>
                <c:pt idx="1">
                  <c:v>nantes</c:v>
                </c:pt>
                <c:pt idx="2">
                  <c:v>rennes</c:v>
                </c:pt>
                <c:pt idx="3">
                  <c:v>grenoble</c:v>
                </c:pt>
                <c:pt idx="4">
                  <c:v>toulouse</c:v>
                </c:pt>
                <c:pt idx="5">
                  <c:v>bordeaux</c:v>
                </c:pt>
                <c:pt idx="6">
                  <c:v>nice</c:v>
                </c:pt>
                <c:pt idx="7">
                  <c:v>clermont ferrand</c:v>
                </c:pt>
                <c:pt idx="8">
                  <c:v>orléans</c:v>
                </c:pt>
                <c:pt idx="9">
                  <c:v>dijon</c:v>
                </c:pt>
              </c:strCache>
            </c:strRef>
          </c:cat>
          <c:val>
            <c:numRef>
              <c:f>'Descrip-Classements critères'!$M$27:$M$36</c:f>
              <c:numCache>
                <c:formatCode>General</c:formatCode>
                <c:ptCount val="10"/>
                <c:pt idx="0">
                  <c:v>18.5</c:v>
                </c:pt>
                <c:pt idx="1">
                  <c:v>17.899999999999999</c:v>
                </c:pt>
                <c:pt idx="2">
                  <c:v>17.899999999999999</c:v>
                </c:pt>
                <c:pt idx="3">
                  <c:v>17.5</c:v>
                </c:pt>
                <c:pt idx="4">
                  <c:v>16.2</c:v>
                </c:pt>
                <c:pt idx="5">
                  <c:v>15.9</c:v>
                </c:pt>
                <c:pt idx="6">
                  <c:v>15.5</c:v>
                </c:pt>
                <c:pt idx="7">
                  <c:v>15.4</c:v>
                </c:pt>
                <c:pt idx="8">
                  <c:v>14.7</c:v>
                </c:pt>
                <c:pt idx="9">
                  <c:v>14.6</c:v>
                </c:pt>
              </c:numCache>
            </c:numRef>
          </c:val>
        </c:ser>
        <c:dLbls/>
        <c:gapWidth val="50"/>
        <c:axId val="96404608"/>
        <c:axId val="96406144"/>
      </c:barChart>
      <c:catAx>
        <c:axId val="96404608"/>
        <c:scaling>
          <c:orientation val="maxMin"/>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6406144"/>
        <c:crosses val="autoZero"/>
        <c:auto val="1"/>
        <c:lblAlgn val="ctr"/>
        <c:lblOffset val="100"/>
      </c:catAx>
      <c:valAx>
        <c:axId val="96406144"/>
        <c:scaling>
          <c:orientation val="minMax"/>
        </c:scaling>
        <c:axPos val="t"/>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6404608"/>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fr-FR"/>
  <c:chart>
    <c:title>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plotArea>
      <c:layout/>
      <c:barChart>
        <c:barDir val="bar"/>
        <c:grouping val="clustered"/>
        <c:ser>
          <c:idx val="0"/>
          <c:order val="0"/>
          <c:tx>
            <c:strRef>
              <c:f>'Descrip-Classements critères'!$P$25</c:f>
              <c:strCache>
                <c:ptCount val="1"/>
                <c:pt idx="0">
                  <c:v>Top 10 - Taille</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'Descrip-Classements critères'!$O$27:$O$36</c:f>
              <c:strCache>
                <c:ptCount val="10"/>
                <c:pt idx="0">
                  <c:v>lyon</c:v>
                </c:pt>
                <c:pt idx="1">
                  <c:v>marseille</c:v>
                </c:pt>
                <c:pt idx="2">
                  <c:v>toulouse</c:v>
                </c:pt>
                <c:pt idx="3">
                  <c:v>bordeaux</c:v>
                </c:pt>
                <c:pt idx="4">
                  <c:v>rennes</c:v>
                </c:pt>
                <c:pt idx="5">
                  <c:v>rouen</c:v>
                </c:pt>
                <c:pt idx="6">
                  <c:v>montpellier</c:v>
                </c:pt>
                <c:pt idx="7">
                  <c:v>Lille</c:v>
                </c:pt>
                <c:pt idx="8">
                  <c:v>metz</c:v>
                </c:pt>
                <c:pt idx="9">
                  <c:v>clermont ferrand</c:v>
                </c:pt>
              </c:strCache>
            </c:strRef>
          </c:cat>
          <c:val>
            <c:numRef>
              <c:f>'Descrip-Classements critères'!$P$27:$P$36</c:f>
              <c:numCache>
                <c:formatCode>General</c:formatCode>
                <c:ptCount val="10"/>
                <c:pt idx="0">
                  <c:v>20</c:v>
                </c:pt>
                <c:pt idx="1">
                  <c:v>19.8</c:v>
                </c:pt>
                <c:pt idx="2">
                  <c:v>19.399999999999999</c:v>
                </c:pt>
                <c:pt idx="3">
                  <c:v>19.2</c:v>
                </c:pt>
                <c:pt idx="4">
                  <c:v>18.2</c:v>
                </c:pt>
                <c:pt idx="5">
                  <c:v>17.600000000000001</c:v>
                </c:pt>
                <c:pt idx="6">
                  <c:v>16</c:v>
                </c:pt>
                <c:pt idx="7">
                  <c:v>15.8</c:v>
                </c:pt>
                <c:pt idx="8">
                  <c:v>15.8</c:v>
                </c:pt>
                <c:pt idx="9">
                  <c:v>15.6</c:v>
                </c:pt>
              </c:numCache>
            </c:numRef>
          </c:val>
        </c:ser>
        <c:dLbls/>
        <c:gapWidth val="50"/>
        <c:axId val="96442624"/>
        <c:axId val="96444416"/>
      </c:barChart>
      <c:catAx>
        <c:axId val="96442624"/>
        <c:scaling>
          <c:orientation val="maxMin"/>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6444416"/>
        <c:crosses val="autoZero"/>
        <c:auto val="1"/>
        <c:lblAlgn val="ctr"/>
        <c:lblOffset val="100"/>
      </c:catAx>
      <c:valAx>
        <c:axId val="96444416"/>
        <c:scaling>
          <c:orientation val="minMax"/>
        </c:scaling>
        <c:axPos val="t"/>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6442624"/>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fr-FR"/>
  <c:chart>
    <c:title/>
    <c:plotArea>
      <c:layout>
        <c:manualLayout>
          <c:layoutTarget val="inner"/>
          <c:xMode val="edge"/>
          <c:yMode val="edge"/>
          <c:x val="8.0967531943064733E-2"/>
          <c:y val="0.11390943868057933"/>
          <c:w val="0.88688633269202144"/>
          <c:h val="0.44781076494842298"/>
        </c:manualLayout>
      </c:layout>
      <c:barChart>
        <c:barDir val="col"/>
        <c:grouping val="clustered"/>
        <c:ser>
          <c:idx val="0"/>
          <c:order val="0"/>
          <c:tx>
            <c:strRef>
              <c:f>'Descrip- Distrib variables'!$B$45</c:f>
              <c:strCache>
                <c:ptCount val="1"/>
                <c:pt idx="0">
                  <c:v>accessibilite</c:v>
                </c:pt>
              </c:strCache>
            </c:strRef>
          </c:tx>
          <c:spPr>
            <a:ln>
              <a:solidFill>
                <a:schemeClr val="tx1"/>
              </a:solidFill>
            </a:ln>
          </c:spPr>
          <c:cat>
            <c:strRef>
              <c:f>'Descrip- Distrib variables'!$E$46:$E$55</c:f>
              <c:strCache>
                <c:ptCount val="10"/>
                <c:pt idx="0">
                  <c:v>x_&lt;_6,24</c:v>
                </c:pt>
                <c:pt idx="1">
                  <c:v>6,24_=&lt;_x_&lt;_7,58</c:v>
                </c:pt>
                <c:pt idx="2">
                  <c:v>7,58_=&lt;_x_&lt;_8,92</c:v>
                </c:pt>
                <c:pt idx="3">
                  <c:v>8,92_=&lt;_x_&lt;_10,26</c:v>
                </c:pt>
                <c:pt idx="4">
                  <c:v>10,26_=&lt;_x_&lt;_11,60</c:v>
                </c:pt>
                <c:pt idx="5">
                  <c:v>11,60_=&lt;_x_&lt;_12,94</c:v>
                </c:pt>
                <c:pt idx="6">
                  <c:v>12,94_=&lt;_x_&lt;_14,28</c:v>
                </c:pt>
                <c:pt idx="7">
                  <c:v>14,28_=&lt;_x_&lt;_15,62</c:v>
                </c:pt>
                <c:pt idx="8">
                  <c:v>15,62_=&lt;_x_&lt;_16,96</c:v>
                </c:pt>
                <c:pt idx="9">
                  <c:v>x&gt;=_16,96</c:v>
                </c:pt>
              </c:strCache>
            </c:strRef>
          </c:cat>
          <c:val>
            <c:numRef>
              <c:f>'Descrip- Distrib variables'!$F$46:$F$55</c:f>
              <c:numCache>
                <c:formatCode>General</c:formatCode>
                <c:ptCount val="10"/>
                <c:pt idx="0">
                  <c:v>6</c:v>
                </c:pt>
                <c:pt idx="1">
                  <c:v>4</c:v>
                </c:pt>
                <c:pt idx="2">
                  <c:v>6</c:v>
                </c:pt>
                <c:pt idx="3">
                  <c:v>8</c:v>
                </c:pt>
                <c:pt idx="4">
                  <c:v>4</c:v>
                </c:pt>
                <c:pt idx="5">
                  <c:v>6</c:v>
                </c:pt>
                <c:pt idx="6">
                  <c:v>6</c:v>
                </c:pt>
                <c:pt idx="7">
                  <c:v>7</c:v>
                </c:pt>
                <c:pt idx="8">
                  <c:v>2</c:v>
                </c:pt>
                <c:pt idx="9">
                  <c:v>1</c:v>
                </c:pt>
              </c:numCache>
            </c:numRef>
          </c:val>
        </c:ser>
        <c:dLbls/>
        <c:gapWidth val="0"/>
        <c:axId val="90667648"/>
        <c:axId val="90677632"/>
      </c:barChart>
      <c:catAx>
        <c:axId val="90667648"/>
        <c:scaling>
          <c:orientation val="minMax"/>
        </c:scaling>
        <c:axPos val="b"/>
        <c:numFmt formatCode="General" sourceLinked="0"/>
        <c:tickLblPos val="nextTo"/>
        <c:crossAx val="90677632"/>
        <c:crosses val="autoZero"/>
        <c:auto val="1"/>
        <c:lblAlgn val="ctr"/>
        <c:lblOffset val="100"/>
      </c:catAx>
      <c:valAx>
        <c:axId val="90677632"/>
        <c:scaling>
          <c:orientation val="minMax"/>
        </c:scaling>
        <c:axPos val="l"/>
        <c:numFmt formatCode="General" sourceLinked="1"/>
        <c:tickLblPos val="nextTo"/>
        <c:crossAx val="90667648"/>
        <c:crosses val="autoZero"/>
        <c:crossBetween val="between"/>
      </c:valAx>
    </c:plotArea>
    <c:dispBlanksAs val="gap"/>
  </c:chart>
  <c:printSettings>
    <c:headerFooter/>
    <c:pageMargins b="0.75000000000000011" l="0.70000000000000007" r="0.70000000000000007" t="0.75000000000000011" header="0.30000000000000004" footer="0.30000000000000004"/>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fr-FR"/>
  <c:chart>
    <c:title>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plotArea>
      <c:layout/>
      <c:barChart>
        <c:barDir val="bar"/>
        <c:grouping val="clustered"/>
        <c:ser>
          <c:idx val="0"/>
          <c:order val="0"/>
          <c:tx>
            <c:strRef>
              <c:f>'Descrip-Classements critères'!$S$25</c:f>
              <c:strCache>
                <c:ptCount val="1"/>
                <c:pt idx="0">
                  <c:v>Top 10 - Cadre de vie</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'Descrip-Classements critères'!$R$27:$R$36</c:f>
              <c:strCache>
                <c:ptCount val="10"/>
                <c:pt idx="0">
                  <c:v>nice</c:v>
                </c:pt>
                <c:pt idx="1">
                  <c:v>marseille</c:v>
                </c:pt>
                <c:pt idx="2">
                  <c:v>toulon</c:v>
                </c:pt>
                <c:pt idx="3">
                  <c:v>bayonne</c:v>
                </c:pt>
                <c:pt idx="4">
                  <c:v>perpignan</c:v>
                </c:pt>
                <c:pt idx="5">
                  <c:v>rochelle</c:v>
                </c:pt>
                <c:pt idx="6">
                  <c:v>saint nazaire</c:v>
                </c:pt>
                <c:pt idx="7">
                  <c:v>havre</c:v>
                </c:pt>
                <c:pt idx="8">
                  <c:v>montpellier</c:v>
                </c:pt>
                <c:pt idx="9">
                  <c:v>dunkerque</c:v>
                </c:pt>
              </c:strCache>
            </c:strRef>
          </c:cat>
          <c:val>
            <c:numRef>
              <c:f>'Descrip-Classements critères'!$S$27:$S$36</c:f>
              <c:numCache>
                <c:formatCode>General</c:formatCode>
                <c:ptCount val="10"/>
                <c:pt idx="0">
                  <c:v>19.5</c:v>
                </c:pt>
                <c:pt idx="1">
                  <c:v>18.899999999999999</c:v>
                </c:pt>
                <c:pt idx="2">
                  <c:v>18.5</c:v>
                </c:pt>
                <c:pt idx="3">
                  <c:v>18.399999999999999</c:v>
                </c:pt>
                <c:pt idx="4">
                  <c:v>16.2</c:v>
                </c:pt>
                <c:pt idx="5">
                  <c:v>15.9</c:v>
                </c:pt>
                <c:pt idx="6">
                  <c:v>15.1</c:v>
                </c:pt>
                <c:pt idx="7">
                  <c:v>14.9</c:v>
                </c:pt>
                <c:pt idx="8">
                  <c:v>14.8</c:v>
                </c:pt>
                <c:pt idx="9">
                  <c:v>14.6</c:v>
                </c:pt>
              </c:numCache>
            </c:numRef>
          </c:val>
        </c:ser>
        <c:dLbls/>
        <c:gapWidth val="50"/>
        <c:axId val="96537984"/>
        <c:axId val="96556160"/>
      </c:barChart>
      <c:catAx>
        <c:axId val="96537984"/>
        <c:scaling>
          <c:orientation val="maxMin"/>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6556160"/>
        <c:crosses val="autoZero"/>
        <c:auto val="1"/>
        <c:lblAlgn val="ctr"/>
        <c:lblOffset val="100"/>
      </c:catAx>
      <c:valAx>
        <c:axId val="96556160"/>
        <c:scaling>
          <c:orientation val="minMax"/>
        </c:scaling>
        <c:axPos val="t"/>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6537984"/>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fr-FR"/>
  <c:chart>
    <c:title>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plotArea>
      <c:layout/>
      <c:barChart>
        <c:barDir val="bar"/>
        <c:grouping val="clustered"/>
        <c:ser>
          <c:idx val="0"/>
          <c:order val="0"/>
          <c:tx>
            <c:strRef>
              <c:f>'Descrip-Classements critères'!$V$25</c:f>
              <c:strCache>
                <c:ptCount val="1"/>
                <c:pt idx="0">
                  <c:v>Top 10 - Culture</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'Descrip-Classements critères'!$U$27:$U$36</c:f>
              <c:strCache>
                <c:ptCount val="10"/>
                <c:pt idx="0">
                  <c:v>lyon</c:v>
                </c:pt>
                <c:pt idx="1">
                  <c:v>marseille</c:v>
                </c:pt>
                <c:pt idx="2">
                  <c:v>Lille</c:v>
                </c:pt>
                <c:pt idx="3">
                  <c:v>toulouse</c:v>
                </c:pt>
                <c:pt idx="4">
                  <c:v>strasbourg</c:v>
                </c:pt>
                <c:pt idx="5">
                  <c:v>rennes</c:v>
                </c:pt>
                <c:pt idx="6">
                  <c:v>nice</c:v>
                </c:pt>
                <c:pt idx="7">
                  <c:v>bordeaux</c:v>
                </c:pt>
                <c:pt idx="8">
                  <c:v>nantes</c:v>
                </c:pt>
                <c:pt idx="9">
                  <c:v>rouen</c:v>
                </c:pt>
              </c:strCache>
            </c:strRef>
          </c:cat>
          <c:val>
            <c:numRef>
              <c:f>'Descrip-Classements critères'!$V$27:$V$36</c:f>
              <c:numCache>
                <c:formatCode>General</c:formatCode>
                <c:ptCount val="10"/>
                <c:pt idx="0">
                  <c:v>19.8</c:v>
                </c:pt>
                <c:pt idx="1">
                  <c:v>19.7</c:v>
                </c:pt>
                <c:pt idx="2">
                  <c:v>18.899999999999999</c:v>
                </c:pt>
                <c:pt idx="3">
                  <c:v>18.600000000000001</c:v>
                </c:pt>
                <c:pt idx="4">
                  <c:v>17.3</c:v>
                </c:pt>
                <c:pt idx="5">
                  <c:v>17.100000000000001</c:v>
                </c:pt>
                <c:pt idx="6">
                  <c:v>16.7</c:v>
                </c:pt>
                <c:pt idx="7">
                  <c:v>16.600000000000001</c:v>
                </c:pt>
                <c:pt idx="8">
                  <c:v>16.600000000000001</c:v>
                </c:pt>
                <c:pt idx="9">
                  <c:v>16.600000000000001</c:v>
                </c:pt>
              </c:numCache>
            </c:numRef>
          </c:val>
        </c:ser>
        <c:dLbls/>
        <c:gapWidth val="50"/>
        <c:axId val="96588544"/>
        <c:axId val="96590080"/>
      </c:barChart>
      <c:catAx>
        <c:axId val="96588544"/>
        <c:scaling>
          <c:orientation val="maxMin"/>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6590080"/>
        <c:crosses val="autoZero"/>
        <c:auto val="1"/>
        <c:lblAlgn val="ctr"/>
        <c:lblOffset val="100"/>
      </c:catAx>
      <c:valAx>
        <c:axId val="96590080"/>
        <c:scaling>
          <c:orientation val="minMax"/>
        </c:scaling>
        <c:axPos val="t"/>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6588544"/>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fr-FR"/>
  <c:chart>
    <c:title>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plotArea>
      <c:layout/>
      <c:barChart>
        <c:barDir val="bar"/>
        <c:grouping val="clustered"/>
        <c:ser>
          <c:idx val="0"/>
          <c:order val="0"/>
          <c:tx>
            <c:strRef>
              <c:f>'Descrip-Classements critères'!$Y$25</c:f>
              <c:strCache>
                <c:ptCount val="1"/>
                <c:pt idx="0">
                  <c:v>Top 10 - Immobilier</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'Descrip-Classements critères'!$X$27:$X$36</c:f>
              <c:strCache>
                <c:ptCount val="10"/>
                <c:pt idx="0">
                  <c:v>montbeliard</c:v>
                </c:pt>
                <c:pt idx="1">
                  <c:v>saint etienne</c:v>
                </c:pt>
                <c:pt idx="2">
                  <c:v>brest</c:v>
                </c:pt>
                <c:pt idx="3">
                  <c:v>mulhouse</c:v>
                </c:pt>
                <c:pt idx="4">
                  <c:v>angoulême</c:v>
                </c:pt>
                <c:pt idx="5">
                  <c:v>valence</c:v>
                </c:pt>
                <c:pt idx="6">
                  <c:v>limoges</c:v>
                </c:pt>
                <c:pt idx="7">
                  <c:v>mans</c:v>
                </c:pt>
                <c:pt idx="8">
                  <c:v>troyes</c:v>
                </c:pt>
                <c:pt idx="9">
                  <c:v>béthune</c:v>
                </c:pt>
              </c:strCache>
            </c:strRef>
          </c:cat>
          <c:val>
            <c:numRef>
              <c:f>'Descrip-Classements critères'!$Y$27:$Y$36</c:f>
              <c:numCache>
                <c:formatCode>General</c:formatCode>
                <c:ptCount val="10"/>
                <c:pt idx="0">
                  <c:v>19.5</c:v>
                </c:pt>
                <c:pt idx="1">
                  <c:v>19.2</c:v>
                </c:pt>
                <c:pt idx="2">
                  <c:v>18.899999999999999</c:v>
                </c:pt>
                <c:pt idx="3">
                  <c:v>18.399999999999999</c:v>
                </c:pt>
                <c:pt idx="4">
                  <c:v>18.2</c:v>
                </c:pt>
                <c:pt idx="5">
                  <c:v>17.8</c:v>
                </c:pt>
                <c:pt idx="6">
                  <c:v>17.600000000000001</c:v>
                </c:pt>
                <c:pt idx="7">
                  <c:v>17.600000000000001</c:v>
                </c:pt>
                <c:pt idx="8">
                  <c:v>17.600000000000001</c:v>
                </c:pt>
                <c:pt idx="9">
                  <c:v>17.2</c:v>
                </c:pt>
              </c:numCache>
            </c:numRef>
          </c:val>
        </c:ser>
        <c:dLbls/>
        <c:gapWidth val="50"/>
        <c:axId val="96487296"/>
        <c:axId val="96488832"/>
      </c:barChart>
      <c:catAx>
        <c:axId val="96487296"/>
        <c:scaling>
          <c:orientation val="maxMin"/>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6488832"/>
        <c:crosses val="autoZero"/>
        <c:auto val="1"/>
        <c:lblAlgn val="ctr"/>
        <c:lblOffset val="100"/>
      </c:catAx>
      <c:valAx>
        <c:axId val="96488832"/>
        <c:scaling>
          <c:orientation val="minMax"/>
        </c:scaling>
        <c:axPos val="t"/>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6487296"/>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fr-FR"/>
  <c:chart>
    <c:title>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plotArea>
      <c:layout/>
      <c:barChart>
        <c:barDir val="bar"/>
        <c:grouping val="clustered"/>
        <c:ser>
          <c:idx val="0"/>
          <c:order val="0"/>
          <c:tx>
            <c:strRef>
              <c:f>'Descrip-Classements critères'!$AB$25</c:f>
              <c:strCache>
                <c:ptCount val="1"/>
                <c:pt idx="0">
                  <c:v>Top 10 - Méteo</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'Descrip-Classements critères'!$AA$27:$AA$36</c:f>
              <c:strCache>
                <c:ptCount val="10"/>
                <c:pt idx="0">
                  <c:v>marseille</c:v>
                </c:pt>
                <c:pt idx="1">
                  <c:v>toulon</c:v>
                </c:pt>
                <c:pt idx="2">
                  <c:v>avignon</c:v>
                </c:pt>
                <c:pt idx="3">
                  <c:v>montpellier</c:v>
                </c:pt>
                <c:pt idx="4">
                  <c:v>nice</c:v>
                </c:pt>
                <c:pt idx="5">
                  <c:v>perpignan</c:v>
                </c:pt>
                <c:pt idx="6">
                  <c:v>nîmes</c:v>
                </c:pt>
                <c:pt idx="7">
                  <c:v>valence</c:v>
                </c:pt>
                <c:pt idx="8">
                  <c:v>toulouse</c:v>
                </c:pt>
                <c:pt idx="9">
                  <c:v>grenoble</c:v>
                </c:pt>
              </c:strCache>
            </c:strRef>
          </c:cat>
          <c:val>
            <c:numRef>
              <c:f>'Descrip-Classements critères'!$AB$27:$AB$36</c:f>
              <c:numCache>
                <c:formatCode>General</c:formatCode>
                <c:ptCount val="10"/>
                <c:pt idx="0">
                  <c:v>20</c:v>
                </c:pt>
                <c:pt idx="1">
                  <c:v>19.3</c:v>
                </c:pt>
                <c:pt idx="2">
                  <c:v>18.7</c:v>
                </c:pt>
                <c:pt idx="3">
                  <c:v>18.7</c:v>
                </c:pt>
                <c:pt idx="4">
                  <c:v>18.7</c:v>
                </c:pt>
                <c:pt idx="5">
                  <c:v>18.399999999999999</c:v>
                </c:pt>
                <c:pt idx="6">
                  <c:v>18</c:v>
                </c:pt>
                <c:pt idx="7">
                  <c:v>17.2</c:v>
                </c:pt>
                <c:pt idx="8">
                  <c:v>16</c:v>
                </c:pt>
                <c:pt idx="9">
                  <c:v>15.9</c:v>
                </c:pt>
              </c:numCache>
            </c:numRef>
          </c:val>
        </c:ser>
        <c:dLbls/>
        <c:gapWidth val="50"/>
        <c:axId val="96619520"/>
        <c:axId val="96621312"/>
      </c:barChart>
      <c:catAx>
        <c:axId val="96619520"/>
        <c:scaling>
          <c:orientation val="maxMin"/>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6621312"/>
        <c:crosses val="autoZero"/>
        <c:auto val="1"/>
        <c:lblAlgn val="ctr"/>
        <c:lblOffset val="100"/>
      </c:catAx>
      <c:valAx>
        <c:axId val="96621312"/>
        <c:scaling>
          <c:orientation val="minMax"/>
        </c:scaling>
        <c:axPos val="t"/>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6619520"/>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fr-FR"/>
  <c:chart>
    <c:title>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plotArea>
      <c:layout/>
      <c:barChart>
        <c:barDir val="bar"/>
        <c:grouping val="clustered"/>
        <c:ser>
          <c:idx val="0"/>
          <c:order val="0"/>
          <c:tx>
            <c:strRef>
              <c:f>'Descrip-Classements critères'!$AE$25</c:f>
              <c:strCache>
                <c:ptCount val="1"/>
                <c:pt idx="0">
                  <c:v>Top 10 - Offre de soins</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'Descrip-Classements critères'!$AD$27:$AD$36</c:f>
              <c:strCache>
                <c:ptCount val="10"/>
                <c:pt idx="0">
                  <c:v>montpellier</c:v>
                </c:pt>
                <c:pt idx="1">
                  <c:v>nîmes</c:v>
                </c:pt>
                <c:pt idx="2">
                  <c:v>besançon</c:v>
                </c:pt>
                <c:pt idx="3">
                  <c:v>toulouse</c:v>
                </c:pt>
                <c:pt idx="4">
                  <c:v>bordeaux</c:v>
                </c:pt>
                <c:pt idx="5">
                  <c:v>caen</c:v>
                </c:pt>
                <c:pt idx="6">
                  <c:v>rennes</c:v>
                </c:pt>
                <c:pt idx="7">
                  <c:v>marseille</c:v>
                </c:pt>
                <c:pt idx="8">
                  <c:v>bayonne</c:v>
                </c:pt>
                <c:pt idx="9">
                  <c:v>clermont ferrand</c:v>
                </c:pt>
              </c:strCache>
            </c:strRef>
          </c:cat>
          <c:val>
            <c:numRef>
              <c:f>'Descrip-Classements critères'!$AE$27:$AE$36</c:f>
              <c:numCache>
                <c:formatCode>General</c:formatCode>
                <c:ptCount val="10"/>
                <c:pt idx="0">
                  <c:v>20</c:v>
                </c:pt>
                <c:pt idx="1">
                  <c:v>19.7</c:v>
                </c:pt>
                <c:pt idx="2">
                  <c:v>19</c:v>
                </c:pt>
                <c:pt idx="3">
                  <c:v>18.399999999999999</c:v>
                </c:pt>
                <c:pt idx="4">
                  <c:v>18.100000000000001</c:v>
                </c:pt>
                <c:pt idx="5">
                  <c:v>17.8</c:v>
                </c:pt>
                <c:pt idx="6">
                  <c:v>17.8</c:v>
                </c:pt>
                <c:pt idx="7">
                  <c:v>17.100000000000001</c:v>
                </c:pt>
                <c:pt idx="8">
                  <c:v>17</c:v>
                </c:pt>
                <c:pt idx="9">
                  <c:v>16.8</c:v>
                </c:pt>
              </c:numCache>
            </c:numRef>
          </c:val>
        </c:ser>
        <c:dLbls/>
        <c:gapWidth val="50"/>
        <c:axId val="113385856"/>
        <c:axId val="113387392"/>
      </c:barChart>
      <c:catAx>
        <c:axId val="113385856"/>
        <c:scaling>
          <c:orientation val="maxMin"/>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3387392"/>
        <c:crosses val="autoZero"/>
        <c:auto val="1"/>
        <c:lblAlgn val="ctr"/>
        <c:lblOffset val="100"/>
      </c:catAx>
      <c:valAx>
        <c:axId val="113387392"/>
        <c:scaling>
          <c:orientation val="minMax"/>
        </c:scaling>
        <c:axPos val="t"/>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3385856"/>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fr-FR"/>
  <c:chart>
    <c:title>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plotArea>
      <c:layout/>
      <c:barChart>
        <c:barDir val="bar"/>
        <c:grouping val="clustered"/>
        <c:ser>
          <c:idx val="0"/>
          <c:order val="0"/>
          <c:tx>
            <c:strRef>
              <c:f>'Descrip-Classements critères'!$AH$25</c:f>
              <c:strCache>
                <c:ptCount val="1"/>
                <c:pt idx="0">
                  <c:v>Top 10 - Securité</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'Descrip-Classements critères'!$AG$27:$AG$36</c:f>
              <c:strCache>
                <c:ptCount val="10"/>
                <c:pt idx="0">
                  <c:v>angers</c:v>
                </c:pt>
                <c:pt idx="1">
                  <c:v>lorient</c:v>
                </c:pt>
                <c:pt idx="2">
                  <c:v>limoges</c:v>
                </c:pt>
                <c:pt idx="3">
                  <c:v>poitiers </c:v>
                </c:pt>
                <c:pt idx="4">
                  <c:v>brest</c:v>
                </c:pt>
                <c:pt idx="5">
                  <c:v>mans</c:v>
                </c:pt>
                <c:pt idx="6">
                  <c:v>angoulême</c:v>
                </c:pt>
                <c:pt idx="7">
                  <c:v>bayonne</c:v>
                </c:pt>
                <c:pt idx="8">
                  <c:v>pau</c:v>
                </c:pt>
                <c:pt idx="9">
                  <c:v>dijon</c:v>
                </c:pt>
              </c:strCache>
            </c:strRef>
          </c:cat>
          <c:val>
            <c:numRef>
              <c:f>'Descrip-Classements critères'!$AH$27:$AH$36</c:f>
              <c:numCache>
                <c:formatCode>General</c:formatCode>
                <c:ptCount val="10"/>
                <c:pt idx="0">
                  <c:v>19.5</c:v>
                </c:pt>
                <c:pt idx="1">
                  <c:v>19</c:v>
                </c:pt>
                <c:pt idx="2">
                  <c:v>18.5</c:v>
                </c:pt>
                <c:pt idx="3">
                  <c:v>18.3</c:v>
                </c:pt>
                <c:pt idx="4">
                  <c:v>17.899999999999999</c:v>
                </c:pt>
                <c:pt idx="5">
                  <c:v>17</c:v>
                </c:pt>
                <c:pt idx="6">
                  <c:v>16.600000000000001</c:v>
                </c:pt>
                <c:pt idx="7">
                  <c:v>16.3</c:v>
                </c:pt>
                <c:pt idx="8">
                  <c:v>16.3</c:v>
                </c:pt>
                <c:pt idx="9">
                  <c:v>15.7</c:v>
                </c:pt>
              </c:numCache>
            </c:numRef>
          </c:val>
        </c:ser>
        <c:dLbls/>
        <c:gapWidth val="50"/>
        <c:axId val="113419776"/>
        <c:axId val="113421312"/>
      </c:barChart>
      <c:catAx>
        <c:axId val="113419776"/>
        <c:scaling>
          <c:orientation val="maxMin"/>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3421312"/>
        <c:crosses val="autoZero"/>
        <c:auto val="1"/>
        <c:lblAlgn val="ctr"/>
        <c:lblOffset val="100"/>
      </c:catAx>
      <c:valAx>
        <c:axId val="113421312"/>
        <c:scaling>
          <c:orientation val="minMax"/>
        </c:scaling>
        <c:axPos val="t"/>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3419776"/>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fr-FR"/>
  <c:chart>
    <c:title>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fr-FR"/>
        </a:p>
      </c:txPr>
    </c:title>
    <c:plotArea>
      <c:layout/>
      <c:barChart>
        <c:barDir val="bar"/>
        <c:grouping val="clustered"/>
        <c:ser>
          <c:idx val="0"/>
          <c:order val="0"/>
          <c:tx>
            <c:strRef>
              <c:f>'Descrip- Palmares'!$C$55</c:f>
              <c:strCache>
                <c:ptCount val="1"/>
                <c:pt idx="0">
                  <c:v>Top 10 - Jeunes</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'Descrip- Palmares'!$B$57:$B$66</c:f>
              <c:strCache>
                <c:ptCount val="10"/>
                <c:pt idx="0">
                  <c:v>rennes</c:v>
                </c:pt>
                <c:pt idx="1">
                  <c:v>nantes</c:v>
                </c:pt>
                <c:pt idx="2">
                  <c:v>marseille</c:v>
                </c:pt>
                <c:pt idx="3">
                  <c:v>poitiers </c:v>
                </c:pt>
                <c:pt idx="4">
                  <c:v>tours</c:v>
                </c:pt>
                <c:pt idx="5">
                  <c:v>toulouse</c:v>
                </c:pt>
                <c:pt idx="6">
                  <c:v>bordeaux</c:v>
                </c:pt>
                <c:pt idx="7">
                  <c:v>grenoble</c:v>
                </c:pt>
                <c:pt idx="8">
                  <c:v>lyon</c:v>
                </c:pt>
                <c:pt idx="9">
                  <c:v>clermont ferrand</c:v>
                </c:pt>
              </c:strCache>
            </c:strRef>
          </c:cat>
          <c:val>
            <c:numRef>
              <c:f>'Descrip- Palmares'!$C$57:$C$66</c:f>
              <c:numCache>
                <c:formatCode>0.00</c:formatCode>
                <c:ptCount val="10"/>
                <c:pt idx="0">
                  <c:v>13.743478260869566</c:v>
                </c:pt>
                <c:pt idx="1">
                  <c:v>12.895652173913048</c:v>
                </c:pt>
                <c:pt idx="2">
                  <c:v>12.891304347826088</c:v>
                </c:pt>
                <c:pt idx="3">
                  <c:v>12.85217391304348</c:v>
                </c:pt>
                <c:pt idx="4">
                  <c:v>12.639130434782608</c:v>
                </c:pt>
                <c:pt idx="5">
                  <c:v>12.617391304347825</c:v>
                </c:pt>
                <c:pt idx="6">
                  <c:v>12.378260869565219</c:v>
                </c:pt>
                <c:pt idx="7">
                  <c:v>12.308695652173913</c:v>
                </c:pt>
                <c:pt idx="8">
                  <c:v>12.308695652173911</c:v>
                </c:pt>
                <c:pt idx="9">
                  <c:v>12.291304347826086</c:v>
                </c:pt>
              </c:numCache>
            </c:numRef>
          </c:val>
        </c:ser>
        <c:dLbls/>
        <c:gapWidth val="50"/>
        <c:axId val="81071104"/>
        <c:axId val="81081088"/>
      </c:barChart>
      <c:catAx>
        <c:axId val="81071104"/>
        <c:scaling>
          <c:orientation val="maxMin"/>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81081088"/>
        <c:crosses val="autoZero"/>
        <c:auto val="1"/>
        <c:lblAlgn val="ctr"/>
        <c:lblOffset val="100"/>
      </c:catAx>
      <c:valAx>
        <c:axId val="81081088"/>
        <c:scaling>
          <c:orientation val="minMax"/>
        </c:scaling>
        <c:axPos val="t"/>
        <c:majorGridlines>
          <c:spPr>
            <a:ln w="9525" cap="flat" cmpd="sng" algn="ctr">
              <a:solidFill>
                <a:schemeClr val="tx1">
                  <a:lumMod val="15000"/>
                  <a:lumOff val="85000"/>
                </a:schemeClr>
              </a:solidFill>
              <a:round/>
            </a:ln>
            <a:effectLst/>
          </c:spPr>
        </c:majorGridlines>
        <c:numFmt formatCode="0.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071104"/>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fr-FR"/>
  <c:chart>
    <c:title>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fr-FR"/>
        </a:p>
      </c:txPr>
    </c:title>
    <c:plotArea>
      <c:layout/>
      <c:barChart>
        <c:barDir val="bar"/>
        <c:grouping val="clustered"/>
        <c:ser>
          <c:idx val="0"/>
          <c:order val="0"/>
          <c:tx>
            <c:strRef>
              <c:f>'Descrip- Palmares'!$I$55</c:f>
              <c:strCache>
                <c:ptCount val="1"/>
                <c:pt idx="0">
                  <c:v>Top 10 - Familles</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'Descrip- Palmares'!$H$57:$H$66</c:f>
              <c:strCache>
                <c:ptCount val="10"/>
                <c:pt idx="0">
                  <c:v>rennes</c:v>
                </c:pt>
                <c:pt idx="1">
                  <c:v>marseille</c:v>
                </c:pt>
                <c:pt idx="2">
                  <c:v>poitiers </c:v>
                </c:pt>
                <c:pt idx="3">
                  <c:v>nantes</c:v>
                </c:pt>
                <c:pt idx="4">
                  <c:v>toulouse</c:v>
                </c:pt>
                <c:pt idx="5">
                  <c:v>clermont ferrand</c:v>
                </c:pt>
                <c:pt idx="6">
                  <c:v>bordeaux</c:v>
                </c:pt>
                <c:pt idx="7">
                  <c:v>tours</c:v>
                </c:pt>
                <c:pt idx="8">
                  <c:v>grenoble</c:v>
                </c:pt>
                <c:pt idx="9">
                  <c:v>toulon</c:v>
                </c:pt>
              </c:strCache>
            </c:strRef>
          </c:cat>
          <c:val>
            <c:numRef>
              <c:f>'Descrip- Palmares'!$I$57:$I$66</c:f>
              <c:numCache>
                <c:formatCode>0.00</c:formatCode>
                <c:ptCount val="10"/>
                <c:pt idx="0">
                  <c:v>13.45</c:v>
                </c:pt>
                <c:pt idx="1">
                  <c:v>12.954545454545455</c:v>
                </c:pt>
                <c:pt idx="2">
                  <c:v>12.67272727272727</c:v>
                </c:pt>
                <c:pt idx="3">
                  <c:v>12.604545454545455</c:v>
                </c:pt>
                <c:pt idx="4">
                  <c:v>12.495454545454544</c:v>
                </c:pt>
                <c:pt idx="5">
                  <c:v>12.381818181818181</c:v>
                </c:pt>
                <c:pt idx="6">
                  <c:v>12.254545454545456</c:v>
                </c:pt>
                <c:pt idx="7">
                  <c:v>12.240909090909092</c:v>
                </c:pt>
                <c:pt idx="8">
                  <c:v>12.163636363636364</c:v>
                </c:pt>
                <c:pt idx="9">
                  <c:v>11.995454545454548</c:v>
                </c:pt>
              </c:numCache>
            </c:numRef>
          </c:val>
        </c:ser>
        <c:dLbls/>
        <c:gapWidth val="50"/>
        <c:axId val="81117568"/>
        <c:axId val="81119104"/>
      </c:barChart>
      <c:catAx>
        <c:axId val="81117568"/>
        <c:scaling>
          <c:orientation val="maxMin"/>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81119104"/>
        <c:crosses val="autoZero"/>
        <c:auto val="1"/>
        <c:lblAlgn val="ctr"/>
        <c:lblOffset val="100"/>
      </c:catAx>
      <c:valAx>
        <c:axId val="81119104"/>
        <c:scaling>
          <c:orientation val="minMax"/>
        </c:scaling>
        <c:axPos val="t"/>
        <c:majorGridlines>
          <c:spPr>
            <a:ln w="9525" cap="flat" cmpd="sng" algn="ctr">
              <a:solidFill>
                <a:schemeClr val="tx1">
                  <a:lumMod val="15000"/>
                  <a:lumOff val="85000"/>
                </a:schemeClr>
              </a:solidFill>
              <a:round/>
            </a:ln>
            <a:effectLst/>
          </c:spPr>
        </c:majorGridlines>
        <c:numFmt formatCode="0.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81117568"/>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fr-FR"/>
  <c:chart>
    <c:title>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fr-FR"/>
        </a:p>
      </c:txPr>
    </c:title>
    <c:plotArea>
      <c:layout/>
      <c:barChart>
        <c:barDir val="bar"/>
        <c:grouping val="clustered"/>
        <c:ser>
          <c:idx val="0"/>
          <c:order val="0"/>
          <c:tx>
            <c:strRef>
              <c:f>'Descrip- Palmares'!$O$55</c:f>
              <c:strCache>
                <c:ptCount val="1"/>
                <c:pt idx="0">
                  <c:v>Top 10 - Séniors</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'Descrip- Palmares'!$N$57:$N$66</c:f>
              <c:strCache>
                <c:ptCount val="10"/>
                <c:pt idx="0">
                  <c:v>marseille</c:v>
                </c:pt>
                <c:pt idx="1">
                  <c:v>montpellier</c:v>
                </c:pt>
                <c:pt idx="2">
                  <c:v>rennes</c:v>
                </c:pt>
                <c:pt idx="3">
                  <c:v>poitiers </c:v>
                </c:pt>
                <c:pt idx="4">
                  <c:v>clermont ferrand</c:v>
                </c:pt>
                <c:pt idx="5">
                  <c:v>grenoble</c:v>
                </c:pt>
                <c:pt idx="6">
                  <c:v>nice</c:v>
                </c:pt>
                <c:pt idx="7">
                  <c:v>toulouse</c:v>
                </c:pt>
                <c:pt idx="8">
                  <c:v>tours</c:v>
                </c:pt>
                <c:pt idx="9">
                  <c:v>bordeaux</c:v>
                </c:pt>
              </c:strCache>
            </c:strRef>
          </c:cat>
          <c:val>
            <c:numRef>
              <c:f>'Descrip- Palmares'!$O$57:$O$66</c:f>
              <c:numCache>
                <c:formatCode>0.00</c:formatCode>
                <c:ptCount val="10"/>
                <c:pt idx="0">
                  <c:v>14.035</c:v>
                </c:pt>
                <c:pt idx="1">
                  <c:v>13.295000000000002</c:v>
                </c:pt>
                <c:pt idx="2">
                  <c:v>13.290000000000001</c:v>
                </c:pt>
                <c:pt idx="3">
                  <c:v>13.205000000000002</c:v>
                </c:pt>
                <c:pt idx="4">
                  <c:v>13.080000000000002</c:v>
                </c:pt>
                <c:pt idx="5">
                  <c:v>12.74</c:v>
                </c:pt>
                <c:pt idx="6">
                  <c:v>12.725</c:v>
                </c:pt>
                <c:pt idx="7">
                  <c:v>12.71</c:v>
                </c:pt>
                <c:pt idx="8">
                  <c:v>12.535</c:v>
                </c:pt>
                <c:pt idx="9">
                  <c:v>12.455000000000002</c:v>
                </c:pt>
              </c:numCache>
            </c:numRef>
          </c:val>
        </c:ser>
        <c:dLbls/>
        <c:gapWidth val="50"/>
        <c:axId val="113690112"/>
        <c:axId val="113691648"/>
      </c:barChart>
      <c:catAx>
        <c:axId val="113690112"/>
        <c:scaling>
          <c:orientation val="maxMin"/>
        </c:scaling>
        <c:axPos val="l"/>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13691648"/>
        <c:crosses val="autoZero"/>
        <c:auto val="1"/>
        <c:lblAlgn val="ctr"/>
        <c:lblOffset val="100"/>
      </c:catAx>
      <c:valAx>
        <c:axId val="113691648"/>
        <c:scaling>
          <c:orientation val="minMax"/>
        </c:scaling>
        <c:axPos val="t"/>
        <c:majorGridlines>
          <c:spPr>
            <a:ln w="9525" cap="flat" cmpd="sng" algn="ctr">
              <a:solidFill>
                <a:schemeClr val="tx1">
                  <a:lumMod val="15000"/>
                  <a:lumOff val="85000"/>
                </a:schemeClr>
              </a:solidFill>
              <a:round/>
            </a:ln>
            <a:effectLst/>
          </c:spPr>
        </c:majorGridlines>
        <c:numFmt formatCode="0.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13690112"/>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Axes 1-4</a:t>
            </a:r>
          </a:p>
        </c:rich>
      </c:tx>
      <c:spPr>
        <a:noFill/>
        <a:ln>
          <a:noFill/>
        </a:ln>
        <a:effectLst/>
      </c:spPr>
    </c:title>
    <c:plotArea>
      <c:layout>
        <c:manualLayout>
          <c:layoutTarget val="inner"/>
          <c:xMode val="edge"/>
          <c:yMode val="edge"/>
          <c:x val="3.4107633509119377E-2"/>
          <c:y val="8.8194444444444534E-2"/>
          <c:w val="0.93627477878784227"/>
          <c:h val="0.87946759259259288"/>
        </c:manualLayout>
      </c:layout>
      <c:scatterChart>
        <c:scatterStyle val="smoothMarker"/>
        <c:ser>
          <c:idx val="0"/>
          <c:order val="0"/>
          <c:tx>
            <c:v>Cercle</c:v>
          </c:tx>
          <c:spPr>
            <a:ln w="19050" cap="rnd">
              <a:solidFill>
                <a:schemeClr val="accent1"/>
              </a:solidFill>
              <a:round/>
            </a:ln>
            <a:effectLst/>
          </c:spPr>
          <c:marker>
            <c:symbol val="none"/>
          </c:marker>
          <c:xVal>
            <c:numRef>
              <c:f>Conf!$C$4:$C$104</c:f>
              <c:numCache>
                <c:formatCode>General</c:formatCode>
                <c:ptCount val="101"/>
                <c:pt idx="0">
                  <c:v>1</c:v>
                </c:pt>
                <c:pt idx="1">
                  <c:v>0.99802672842827156</c:v>
                </c:pt>
                <c:pt idx="2">
                  <c:v>0.99211470131447788</c:v>
                </c:pt>
                <c:pt idx="3">
                  <c:v>0.98228725072868872</c:v>
                </c:pt>
                <c:pt idx="4">
                  <c:v>0.96858316112863108</c:v>
                </c:pt>
                <c:pt idx="5">
                  <c:v>0.95105651629515353</c:v>
                </c:pt>
                <c:pt idx="6">
                  <c:v>0.92977648588825146</c:v>
                </c:pt>
                <c:pt idx="7">
                  <c:v>0.90482705246601958</c:v>
                </c:pt>
                <c:pt idx="8">
                  <c:v>0.87630668004386358</c:v>
                </c:pt>
                <c:pt idx="9">
                  <c:v>0.84432792550201508</c:v>
                </c:pt>
                <c:pt idx="10">
                  <c:v>0.80901699437494745</c:v>
                </c:pt>
                <c:pt idx="11">
                  <c:v>0.77051324277578925</c:v>
                </c:pt>
                <c:pt idx="12">
                  <c:v>0.72896862742141155</c:v>
                </c:pt>
                <c:pt idx="13">
                  <c:v>0.68454710592868862</c:v>
                </c:pt>
                <c:pt idx="14">
                  <c:v>0.63742398974868975</c:v>
                </c:pt>
                <c:pt idx="15">
                  <c:v>0.58778525229247325</c:v>
                </c:pt>
                <c:pt idx="16">
                  <c:v>0.53582679497899655</c:v>
                </c:pt>
                <c:pt idx="17">
                  <c:v>0.48175367410171516</c:v>
                </c:pt>
                <c:pt idx="18">
                  <c:v>0.42577929156507266</c:v>
                </c:pt>
                <c:pt idx="19">
                  <c:v>0.36812455268467809</c:v>
                </c:pt>
                <c:pt idx="20">
                  <c:v>0.30901699437494745</c:v>
                </c:pt>
                <c:pt idx="21">
                  <c:v>0.24868988716485474</c:v>
                </c:pt>
                <c:pt idx="22">
                  <c:v>0.18738131458572474</c:v>
                </c:pt>
                <c:pt idx="23">
                  <c:v>0.12533323356430448</c:v>
                </c:pt>
                <c:pt idx="24">
                  <c:v>6.2790519529313527E-2</c:v>
                </c:pt>
                <c:pt idx="25">
                  <c:v>6.1257422745431001E-17</c:v>
                </c:pt>
                <c:pt idx="26">
                  <c:v>-6.2790519529313402E-2</c:v>
                </c:pt>
                <c:pt idx="27">
                  <c:v>-0.12533323356430415</c:v>
                </c:pt>
                <c:pt idx="28">
                  <c:v>-0.1873813145857246</c:v>
                </c:pt>
                <c:pt idx="29">
                  <c:v>-0.24868988716485485</c:v>
                </c:pt>
                <c:pt idx="30">
                  <c:v>-0.30901699437494712</c:v>
                </c:pt>
                <c:pt idx="31">
                  <c:v>-0.36812455268467775</c:v>
                </c:pt>
                <c:pt idx="32">
                  <c:v>-0.42577929156507272</c:v>
                </c:pt>
                <c:pt idx="33">
                  <c:v>-0.48175367410171543</c:v>
                </c:pt>
                <c:pt idx="34">
                  <c:v>-0.53582679497899688</c:v>
                </c:pt>
                <c:pt idx="35">
                  <c:v>-0.58778525229247303</c:v>
                </c:pt>
                <c:pt idx="36">
                  <c:v>-0.63742398974868975</c:v>
                </c:pt>
                <c:pt idx="37">
                  <c:v>-0.68454710592868873</c:v>
                </c:pt>
                <c:pt idx="38">
                  <c:v>-0.72896862742141133</c:v>
                </c:pt>
                <c:pt idx="39">
                  <c:v>-0.77051324277578914</c:v>
                </c:pt>
                <c:pt idx="40">
                  <c:v>-0.80901699437494734</c:v>
                </c:pt>
                <c:pt idx="41">
                  <c:v>-0.84432792550201485</c:v>
                </c:pt>
                <c:pt idx="42">
                  <c:v>-0.87630668004386358</c:v>
                </c:pt>
                <c:pt idx="43">
                  <c:v>-0.90482705246601935</c:v>
                </c:pt>
                <c:pt idx="44">
                  <c:v>-0.92977648588825135</c:v>
                </c:pt>
                <c:pt idx="45">
                  <c:v>-0.95105651629515353</c:v>
                </c:pt>
                <c:pt idx="46">
                  <c:v>-0.96858316112863097</c:v>
                </c:pt>
                <c:pt idx="47">
                  <c:v>-0.98228725072868872</c:v>
                </c:pt>
                <c:pt idx="48">
                  <c:v>-0.99211470131447776</c:v>
                </c:pt>
                <c:pt idx="49">
                  <c:v>-0.99802672842827156</c:v>
                </c:pt>
                <c:pt idx="50">
                  <c:v>-1</c:v>
                </c:pt>
                <c:pt idx="51">
                  <c:v>-0.99802672842827156</c:v>
                </c:pt>
                <c:pt idx="52">
                  <c:v>-0.99211470131447788</c:v>
                </c:pt>
                <c:pt idx="53">
                  <c:v>-0.98228725072868861</c:v>
                </c:pt>
                <c:pt idx="54">
                  <c:v>-0.96858316112863119</c:v>
                </c:pt>
                <c:pt idx="55">
                  <c:v>-0.95105651629515364</c:v>
                </c:pt>
                <c:pt idx="56">
                  <c:v>-0.92977648588825146</c:v>
                </c:pt>
                <c:pt idx="57">
                  <c:v>-0.90482705246601969</c:v>
                </c:pt>
                <c:pt idx="58">
                  <c:v>-0.87630668004386347</c:v>
                </c:pt>
                <c:pt idx="59">
                  <c:v>-0.84432792550201519</c:v>
                </c:pt>
                <c:pt idx="60">
                  <c:v>-0.80901699437494778</c:v>
                </c:pt>
                <c:pt idx="61">
                  <c:v>-0.77051324277578925</c:v>
                </c:pt>
                <c:pt idx="62">
                  <c:v>-0.72896862742141177</c:v>
                </c:pt>
                <c:pt idx="63">
                  <c:v>-0.68454710592868862</c:v>
                </c:pt>
                <c:pt idx="64">
                  <c:v>-0.63742398974868952</c:v>
                </c:pt>
                <c:pt idx="65">
                  <c:v>-0.58778525229247325</c:v>
                </c:pt>
                <c:pt idx="66">
                  <c:v>-0.53582679497899632</c:v>
                </c:pt>
                <c:pt idx="67">
                  <c:v>-0.48175367410171527</c:v>
                </c:pt>
                <c:pt idx="68">
                  <c:v>-0.42577929156507216</c:v>
                </c:pt>
                <c:pt idx="69">
                  <c:v>-0.36812455268467781</c:v>
                </c:pt>
                <c:pt idx="70">
                  <c:v>-0.30901699437494756</c:v>
                </c:pt>
                <c:pt idx="71">
                  <c:v>-0.24868988716485443</c:v>
                </c:pt>
                <c:pt idx="72">
                  <c:v>-0.18738131458572463</c:v>
                </c:pt>
                <c:pt idx="73">
                  <c:v>-0.12533323356430459</c:v>
                </c:pt>
                <c:pt idx="74">
                  <c:v>-6.2790519529313207E-2</c:v>
                </c:pt>
                <c:pt idx="75">
                  <c:v>-1.83772268236293E-16</c:v>
                </c:pt>
                <c:pt idx="76">
                  <c:v>6.2790519529312833E-2</c:v>
                </c:pt>
                <c:pt idx="77">
                  <c:v>0.12533323356430423</c:v>
                </c:pt>
                <c:pt idx="78">
                  <c:v>0.18738131458572427</c:v>
                </c:pt>
                <c:pt idx="79">
                  <c:v>0.24868988716485493</c:v>
                </c:pt>
                <c:pt idx="80">
                  <c:v>0.30901699437494723</c:v>
                </c:pt>
                <c:pt idx="81">
                  <c:v>0.36812455268467742</c:v>
                </c:pt>
                <c:pt idx="82">
                  <c:v>0.42577929156507183</c:v>
                </c:pt>
                <c:pt idx="83">
                  <c:v>0.48175367410171571</c:v>
                </c:pt>
                <c:pt idx="84">
                  <c:v>0.53582679497899677</c:v>
                </c:pt>
                <c:pt idx="85">
                  <c:v>0.58778525229247292</c:v>
                </c:pt>
                <c:pt idx="86">
                  <c:v>0.6374239897486893</c:v>
                </c:pt>
                <c:pt idx="87">
                  <c:v>0.68454710592868795</c:v>
                </c:pt>
                <c:pt idx="88">
                  <c:v>0.72896862742141122</c:v>
                </c:pt>
                <c:pt idx="89">
                  <c:v>0.77051324277578936</c:v>
                </c:pt>
                <c:pt idx="90">
                  <c:v>0.80901699437494734</c:v>
                </c:pt>
                <c:pt idx="91">
                  <c:v>0.84432792550201474</c:v>
                </c:pt>
                <c:pt idx="92">
                  <c:v>0.87630668004386314</c:v>
                </c:pt>
                <c:pt idx="93">
                  <c:v>0.90482705246601935</c:v>
                </c:pt>
                <c:pt idx="94">
                  <c:v>0.92977648588825146</c:v>
                </c:pt>
                <c:pt idx="95">
                  <c:v>0.95105651629515353</c:v>
                </c:pt>
                <c:pt idx="96">
                  <c:v>0.96858316112863097</c:v>
                </c:pt>
                <c:pt idx="97">
                  <c:v>0.98228725072868872</c:v>
                </c:pt>
                <c:pt idx="98">
                  <c:v>0.99211470131447776</c:v>
                </c:pt>
                <c:pt idx="99">
                  <c:v>0.99802672842827156</c:v>
                </c:pt>
                <c:pt idx="100">
                  <c:v>1</c:v>
                </c:pt>
              </c:numCache>
            </c:numRef>
          </c:xVal>
          <c:yVal>
            <c:numRef>
              <c:f>Conf!$D$4:$D$104</c:f>
              <c:numCache>
                <c:formatCode>General</c:formatCode>
                <c:ptCount val="101"/>
                <c:pt idx="0">
                  <c:v>0</c:v>
                </c:pt>
                <c:pt idx="1">
                  <c:v>6.2790519529313374E-2</c:v>
                </c:pt>
                <c:pt idx="2">
                  <c:v>0.12533323356430426</c:v>
                </c:pt>
                <c:pt idx="3">
                  <c:v>0.1873813145857246</c:v>
                </c:pt>
                <c:pt idx="4">
                  <c:v>0.24868988716485479</c:v>
                </c:pt>
                <c:pt idx="5">
                  <c:v>0.3090169943749474</c:v>
                </c:pt>
                <c:pt idx="6">
                  <c:v>0.36812455268467792</c:v>
                </c:pt>
                <c:pt idx="7">
                  <c:v>0.42577929156507266</c:v>
                </c:pt>
                <c:pt idx="8">
                  <c:v>0.48175367410171532</c:v>
                </c:pt>
                <c:pt idx="9">
                  <c:v>0.53582679497899666</c:v>
                </c:pt>
                <c:pt idx="10">
                  <c:v>0.58778525229247314</c:v>
                </c:pt>
                <c:pt idx="11">
                  <c:v>0.63742398974868963</c:v>
                </c:pt>
                <c:pt idx="12">
                  <c:v>0.68454710592868862</c:v>
                </c:pt>
                <c:pt idx="13">
                  <c:v>0.72896862742141155</c:v>
                </c:pt>
                <c:pt idx="14">
                  <c:v>0.77051324277578925</c:v>
                </c:pt>
                <c:pt idx="15">
                  <c:v>0.80901699437494734</c:v>
                </c:pt>
                <c:pt idx="16">
                  <c:v>0.84432792550201508</c:v>
                </c:pt>
                <c:pt idx="17">
                  <c:v>0.87630668004386369</c:v>
                </c:pt>
                <c:pt idx="18">
                  <c:v>0.90482705246601958</c:v>
                </c:pt>
                <c:pt idx="19">
                  <c:v>0.92977648588825135</c:v>
                </c:pt>
                <c:pt idx="20">
                  <c:v>0.95105651629515353</c:v>
                </c:pt>
                <c:pt idx="21">
                  <c:v>0.96858316112863108</c:v>
                </c:pt>
                <c:pt idx="22">
                  <c:v>0.98228725072868861</c:v>
                </c:pt>
                <c:pt idx="23">
                  <c:v>0.99211470131447776</c:v>
                </c:pt>
                <c:pt idx="24">
                  <c:v>0.99802672842827156</c:v>
                </c:pt>
                <c:pt idx="25">
                  <c:v>1</c:v>
                </c:pt>
                <c:pt idx="26">
                  <c:v>0.99802672842827156</c:v>
                </c:pt>
                <c:pt idx="27">
                  <c:v>0.99211470131447788</c:v>
                </c:pt>
                <c:pt idx="28">
                  <c:v>0.98228725072868872</c:v>
                </c:pt>
                <c:pt idx="29">
                  <c:v>0.96858316112863108</c:v>
                </c:pt>
                <c:pt idx="30">
                  <c:v>0.95105651629515364</c:v>
                </c:pt>
                <c:pt idx="31">
                  <c:v>0.92977648588825146</c:v>
                </c:pt>
                <c:pt idx="32">
                  <c:v>0.90482705246601947</c:v>
                </c:pt>
                <c:pt idx="33">
                  <c:v>0.87630668004386347</c:v>
                </c:pt>
                <c:pt idx="34">
                  <c:v>0.84432792550201496</c:v>
                </c:pt>
                <c:pt idx="35">
                  <c:v>0.80901699437494745</c:v>
                </c:pt>
                <c:pt idx="36">
                  <c:v>0.77051324277578925</c:v>
                </c:pt>
                <c:pt idx="37">
                  <c:v>0.72896862742141144</c:v>
                </c:pt>
                <c:pt idx="38">
                  <c:v>0.68454710592868884</c:v>
                </c:pt>
                <c:pt idx="39">
                  <c:v>0.63742398974868986</c:v>
                </c:pt>
                <c:pt idx="40">
                  <c:v>0.58778525229247325</c:v>
                </c:pt>
                <c:pt idx="41">
                  <c:v>0.53582679497899699</c:v>
                </c:pt>
                <c:pt idx="42">
                  <c:v>0.48175367410171521</c:v>
                </c:pt>
                <c:pt idx="43">
                  <c:v>0.42577929156507288</c:v>
                </c:pt>
                <c:pt idx="44">
                  <c:v>0.36812455268467814</c:v>
                </c:pt>
                <c:pt idx="45">
                  <c:v>0.30901699437494751</c:v>
                </c:pt>
                <c:pt idx="46">
                  <c:v>0.24868988716485524</c:v>
                </c:pt>
                <c:pt idx="47">
                  <c:v>0.18738131458572457</c:v>
                </c:pt>
                <c:pt idx="48">
                  <c:v>0.12533323356430454</c:v>
                </c:pt>
                <c:pt idx="49">
                  <c:v>6.2790519529313582E-2</c:v>
                </c:pt>
                <c:pt idx="50">
                  <c:v>1.22514845490862E-16</c:v>
                </c:pt>
                <c:pt idx="51">
                  <c:v>-6.2790519529313346E-2</c:v>
                </c:pt>
                <c:pt idx="52">
                  <c:v>-0.12533323356430429</c:v>
                </c:pt>
                <c:pt idx="53">
                  <c:v>-0.18738131458572477</c:v>
                </c:pt>
                <c:pt idx="54">
                  <c:v>-0.24868988716485457</c:v>
                </c:pt>
                <c:pt idx="55">
                  <c:v>-0.30901699437494728</c:v>
                </c:pt>
                <c:pt idx="56">
                  <c:v>-0.36812455268467792</c:v>
                </c:pt>
                <c:pt idx="57">
                  <c:v>-0.42577929156507227</c:v>
                </c:pt>
                <c:pt idx="58">
                  <c:v>-0.48175367410171538</c:v>
                </c:pt>
                <c:pt idx="59">
                  <c:v>-0.53582679497899643</c:v>
                </c:pt>
                <c:pt idx="60">
                  <c:v>-0.58778525229247269</c:v>
                </c:pt>
                <c:pt idx="61">
                  <c:v>-0.63742398974868963</c:v>
                </c:pt>
                <c:pt idx="62">
                  <c:v>-0.68454710592868839</c:v>
                </c:pt>
                <c:pt idx="63">
                  <c:v>-0.72896862742141155</c:v>
                </c:pt>
                <c:pt idx="64">
                  <c:v>-0.77051324277578936</c:v>
                </c:pt>
                <c:pt idx="65">
                  <c:v>-0.80901699437494734</c:v>
                </c:pt>
                <c:pt idx="66">
                  <c:v>-0.8443279255020153</c:v>
                </c:pt>
                <c:pt idx="67">
                  <c:v>-0.87630668004386358</c:v>
                </c:pt>
                <c:pt idx="68">
                  <c:v>-0.9048270524660198</c:v>
                </c:pt>
                <c:pt idx="69">
                  <c:v>-0.92977648588825146</c:v>
                </c:pt>
                <c:pt idx="70">
                  <c:v>-0.95105651629515353</c:v>
                </c:pt>
                <c:pt idx="71">
                  <c:v>-0.96858316112863119</c:v>
                </c:pt>
                <c:pt idx="72">
                  <c:v>-0.98228725072868872</c:v>
                </c:pt>
                <c:pt idx="73">
                  <c:v>-0.99211470131447776</c:v>
                </c:pt>
                <c:pt idx="74">
                  <c:v>-0.99802672842827156</c:v>
                </c:pt>
                <c:pt idx="75">
                  <c:v>-1</c:v>
                </c:pt>
                <c:pt idx="76">
                  <c:v>-0.99802672842827156</c:v>
                </c:pt>
                <c:pt idx="77">
                  <c:v>-0.99211470131447788</c:v>
                </c:pt>
                <c:pt idx="78">
                  <c:v>-0.98228725072868872</c:v>
                </c:pt>
                <c:pt idx="79">
                  <c:v>-0.96858316112863108</c:v>
                </c:pt>
                <c:pt idx="80">
                  <c:v>-0.95105651629515364</c:v>
                </c:pt>
                <c:pt idx="81">
                  <c:v>-0.92977648588825157</c:v>
                </c:pt>
                <c:pt idx="82">
                  <c:v>-0.90482705246601991</c:v>
                </c:pt>
                <c:pt idx="83">
                  <c:v>-0.87630668004386336</c:v>
                </c:pt>
                <c:pt idx="84">
                  <c:v>-0.84432792550201496</c:v>
                </c:pt>
                <c:pt idx="85">
                  <c:v>-0.80901699437494756</c:v>
                </c:pt>
                <c:pt idx="86">
                  <c:v>-0.77051324277578959</c:v>
                </c:pt>
                <c:pt idx="87">
                  <c:v>-0.72896862742141211</c:v>
                </c:pt>
                <c:pt idx="88">
                  <c:v>-0.68454710592868895</c:v>
                </c:pt>
                <c:pt idx="89">
                  <c:v>-0.63742398974868963</c:v>
                </c:pt>
                <c:pt idx="90">
                  <c:v>-0.58778525229247336</c:v>
                </c:pt>
                <c:pt idx="91">
                  <c:v>-0.5358267949789971</c:v>
                </c:pt>
                <c:pt idx="92">
                  <c:v>-0.4817536741017161</c:v>
                </c:pt>
                <c:pt idx="93">
                  <c:v>-0.42577929156507299</c:v>
                </c:pt>
                <c:pt idx="94">
                  <c:v>-0.36812455268467786</c:v>
                </c:pt>
                <c:pt idx="95">
                  <c:v>-0.30901699437494762</c:v>
                </c:pt>
                <c:pt idx="96">
                  <c:v>-0.24868988716485535</c:v>
                </c:pt>
                <c:pt idx="97">
                  <c:v>-0.18738131458572468</c:v>
                </c:pt>
                <c:pt idx="98">
                  <c:v>-0.12533323356430465</c:v>
                </c:pt>
                <c:pt idx="99">
                  <c:v>-6.2790519529313263E-2</c:v>
                </c:pt>
                <c:pt idx="100">
                  <c:v>-2.45029690981724E-16</c:v>
                </c:pt>
              </c:numCache>
            </c:numRef>
          </c:yVal>
          <c:smooth val="1"/>
        </c:ser>
        <c:dLbls/>
        <c:axId val="113816320"/>
        <c:axId val="113817856"/>
      </c:scatterChart>
      <c:scatterChart>
        <c:scatterStyle val="lineMarker"/>
        <c:ser>
          <c:idx val="1"/>
          <c:order val="1"/>
          <c:spPr>
            <a:ln w="25400" cap="rnd">
              <a:noFill/>
              <a:round/>
            </a:ln>
            <a:effectLst/>
          </c:spPr>
          <c:marker>
            <c:symbol val="circle"/>
            <c:size val="5"/>
            <c:spPr>
              <a:solidFill>
                <a:schemeClr val="accent2"/>
              </a:solidFill>
              <a:ln w="9525">
                <a:solidFill>
                  <a:schemeClr val="accent2"/>
                </a:solidFill>
              </a:ln>
              <a:effectLst/>
            </c:spPr>
          </c:marker>
          <c:dLbls>
            <c:dLbl>
              <c:idx val="0"/>
              <c:layout>
                <c:manualLayout>
                  <c:x val="-4.4898989898989917E-2"/>
                  <c:y val="3.3674242424242447E-2"/>
                </c:manualLayout>
              </c:layout>
              <c:tx>
                <c:rich>
                  <a:bodyPr/>
                  <a:lstStyle/>
                  <a:p>
                    <a:r>
                      <a:rPr lang="en-US"/>
                      <a:t>accessibilite</a:t>
                    </a:r>
                  </a:p>
                </c:rich>
              </c:tx>
              <c:showVal val="1"/>
              <c:extLst>
                <c:ext xmlns:c15="http://schemas.microsoft.com/office/drawing/2012/chart" uri="{CE6537A1-D6FC-4f65-9D91-7224C49458BB}"/>
              </c:extLst>
            </c:dLbl>
            <c:dLbl>
              <c:idx val="1"/>
              <c:tx>
                <c:rich>
                  <a:bodyPr/>
                  <a:lstStyle/>
                  <a:p>
                    <a:r>
                      <a:rPr lang="en-US"/>
                      <a:t>dynamisme economique</a:t>
                    </a:r>
                  </a:p>
                </c:rich>
              </c:tx>
              <c:showVal val="1"/>
              <c:extLst>
                <c:ext xmlns:c15="http://schemas.microsoft.com/office/drawing/2012/chart" uri="{CE6537A1-D6FC-4f65-9D91-7224C49458BB}"/>
              </c:extLst>
            </c:dLbl>
            <c:dLbl>
              <c:idx val="2"/>
              <c:tx>
                <c:rich>
                  <a:bodyPr/>
                  <a:lstStyle/>
                  <a:p>
                    <a:r>
                      <a:rPr lang="en-US"/>
                      <a:t>emploi</a:t>
                    </a:r>
                  </a:p>
                </c:rich>
              </c:tx>
              <c:showVal val="1"/>
              <c:extLst>
                <c:ext xmlns:c15="http://schemas.microsoft.com/office/drawing/2012/chart" uri="{CE6537A1-D6FC-4f65-9D91-7224C49458BB}"/>
              </c:extLst>
            </c:dLbl>
            <c:dLbl>
              <c:idx val="3"/>
              <c:tx>
                <c:rich>
                  <a:bodyPr/>
                  <a:lstStyle/>
                  <a:p>
                    <a:r>
                      <a:rPr lang="en-US"/>
                      <a:t>taille</a:t>
                    </a:r>
                  </a:p>
                </c:rich>
              </c:tx>
              <c:showVal val="1"/>
              <c:extLst>
                <c:ext xmlns:c15="http://schemas.microsoft.com/office/drawing/2012/chart" uri="{CE6537A1-D6FC-4f65-9D91-7224C49458BB}"/>
              </c:extLst>
            </c:dLbl>
            <c:dLbl>
              <c:idx val="4"/>
              <c:tx>
                <c:rich>
                  <a:bodyPr/>
                  <a:lstStyle/>
                  <a:p>
                    <a:r>
                      <a:rPr lang="en-US"/>
                      <a:t>cadre de vie</a:t>
                    </a:r>
                  </a:p>
                </c:rich>
              </c:tx>
              <c:showVal val="1"/>
              <c:extLst>
                <c:ext xmlns:c15="http://schemas.microsoft.com/office/drawing/2012/chart" uri="{CE6537A1-D6FC-4f65-9D91-7224C49458BB}"/>
              </c:extLst>
            </c:dLbl>
            <c:dLbl>
              <c:idx val="5"/>
              <c:tx>
                <c:rich>
                  <a:bodyPr/>
                  <a:lstStyle/>
                  <a:p>
                    <a:r>
                      <a:rPr lang="en-US"/>
                      <a:t>culture</a:t>
                    </a:r>
                  </a:p>
                </c:rich>
              </c:tx>
              <c:showVal val="1"/>
              <c:extLst>
                <c:ext xmlns:c15="http://schemas.microsoft.com/office/drawing/2012/chart" uri="{CE6537A1-D6FC-4f65-9D91-7224C49458BB}"/>
              </c:extLst>
            </c:dLbl>
            <c:dLbl>
              <c:idx val="6"/>
              <c:layout>
                <c:manualLayout>
                  <c:x val="-9.3005050505050688E-2"/>
                  <c:y val="3.5277777777777686E-2"/>
                </c:manualLayout>
              </c:layout>
              <c:tx>
                <c:rich>
                  <a:bodyPr/>
                  <a:lstStyle/>
                  <a:p>
                    <a:r>
                      <a:rPr lang="en-US"/>
                      <a:t>immobilier</a:t>
                    </a:r>
                  </a:p>
                </c:rich>
              </c:tx>
              <c:showVal val="1"/>
              <c:extLst>
                <c:ext xmlns:c15="http://schemas.microsoft.com/office/drawing/2012/chart" uri="{CE6537A1-D6FC-4f65-9D91-7224C49458BB}"/>
              </c:extLst>
            </c:dLbl>
            <c:dLbl>
              <c:idx val="7"/>
              <c:tx>
                <c:rich>
                  <a:bodyPr/>
                  <a:lstStyle/>
                  <a:p>
                    <a:r>
                      <a:rPr lang="en-US"/>
                      <a:t>meteo</a:t>
                    </a:r>
                  </a:p>
                </c:rich>
              </c:tx>
              <c:showVal val="1"/>
              <c:extLst>
                <c:ext xmlns:c15="http://schemas.microsoft.com/office/drawing/2012/chart" uri="{CE6537A1-D6FC-4f65-9D91-7224C49458BB}"/>
              </c:extLst>
            </c:dLbl>
            <c:dLbl>
              <c:idx val="8"/>
              <c:tx>
                <c:rich>
                  <a:bodyPr/>
                  <a:lstStyle/>
                  <a:p>
                    <a:r>
                      <a:rPr lang="en-US"/>
                      <a:t>offre de soins</a:t>
                    </a:r>
                  </a:p>
                </c:rich>
              </c:tx>
              <c:showVal val="1"/>
              <c:extLst>
                <c:ext xmlns:c15="http://schemas.microsoft.com/office/drawing/2012/chart" uri="{CE6537A1-D6FC-4f65-9D91-7224C49458BB}"/>
              </c:extLst>
            </c:dLbl>
            <c:dLbl>
              <c:idx val="9"/>
              <c:tx>
                <c:rich>
                  <a:bodyPr/>
                  <a:lstStyle/>
                  <a:p>
                    <a:r>
                      <a:rPr lang="en-US"/>
                      <a:t>securite</a:t>
                    </a:r>
                  </a:p>
                </c:rich>
              </c:tx>
              <c:showVal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'ACP-Analyse variables'!$F$46:$F$55</c:f>
              <c:numCache>
                <c:formatCode>0.000</c:formatCode>
                <c:ptCount val="10"/>
                <c:pt idx="0">
                  <c:v>-0.64849999999999997</c:v>
                </c:pt>
                <c:pt idx="1">
                  <c:v>0.76615999999999995</c:v>
                </c:pt>
                <c:pt idx="2">
                  <c:v>-0.60563999999999996</c:v>
                </c:pt>
                <c:pt idx="3">
                  <c:v>0.46949999999999997</c:v>
                </c:pt>
                <c:pt idx="4">
                  <c:v>-0.88836000000000004</c:v>
                </c:pt>
                <c:pt idx="5">
                  <c:v>-0.29804999999999998</c:v>
                </c:pt>
                <c:pt idx="6">
                  <c:v>-0.11643000000000001</c:v>
                </c:pt>
                <c:pt idx="7">
                  <c:v>-0.80417000000000005</c:v>
                </c:pt>
                <c:pt idx="8">
                  <c:v>-0.89702999999999999</c:v>
                </c:pt>
                <c:pt idx="9">
                  <c:v>-0.40334999999999999</c:v>
                </c:pt>
              </c:numCache>
            </c:numRef>
          </c:xVal>
          <c:yVal>
            <c:numRef>
              <c:f>'ACP-Analyse variables'!$I$46:$I$55</c:f>
              <c:numCache>
                <c:formatCode>0.000</c:formatCode>
                <c:ptCount val="10"/>
                <c:pt idx="0">
                  <c:v>0.16733999999999999</c:v>
                </c:pt>
                <c:pt idx="1">
                  <c:v>-0.27456000000000003</c:v>
                </c:pt>
                <c:pt idx="2">
                  <c:v>-3.5009999999999999E-2</c:v>
                </c:pt>
                <c:pt idx="3">
                  <c:v>0.33268999999999999</c:v>
                </c:pt>
                <c:pt idx="4">
                  <c:v>-6.336E-2</c:v>
                </c:pt>
                <c:pt idx="5">
                  <c:v>0.28542000000000001</c:v>
                </c:pt>
                <c:pt idx="6">
                  <c:v>-0.20502999999999999</c:v>
                </c:pt>
                <c:pt idx="7">
                  <c:v>0.125</c:v>
                </c:pt>
                <c:pt idx="8">
                  <c:v>-5.64E-3</c:v>
                </c:pt>
                <c:pt idx="9">
                  <c:v>-0.59958999999999996</c:v>
                </c:pt>
              </c:numCache>
            </c:numRef>
          </c:yVal>
        </c:ser>
        <c:dLbls/>
        <c:axId val="113816320"/>
        <c:axId val="113817856"/>
      </c:scatterChart>
      <c:valAx>
        <c:axId val="113816320"/>
        <c:scaling>
          <c:orientation val="minMax"/>
          <c:max val="1"/>
          <c:min val="-1"/>
        </c:scaling>
        <c:axPos val="b"/>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3817856"/>
        <c:crosses val="autoZero"/>
        <c:crossBetween val="midCat"/>
      </c:valAx>
      <c:valAx>
        <c:axId val="113817856"/>
        <c:scaling>
          <c:orientation val="minMax"/>
          <c:max val="1"/>
          <c:min val="-1"/>
        </c:scaling>
        <c:axPos val="l"/>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3816320"/>
        <c:crosses val="autoZero"/>
        <c:crossBetween val="midCat"/>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fr-FR"/>
  <c:chart>
    <c:title/>
    <c:plotArea>
      <c:layout>
        <c:manualLayout>
          <c:layoutTarget val="inner"/>
          <c:xMode val="edge"/>
          <c:yMode val="edge"/>
          <c:x val="8.0967531943064733E-2"/>
          <c:y val="0.11390943868057933"/>
          <c:w val="0.88688633269202144"/>
          <c:h val="0.44781076494842298"/>
        </c:manualLayout>
      </c:layout>
      <c:barChart>
        <c:barDir val="col"/>
        <c:grouping val="clustered"/>
        <c:ser>
          <c:idx val="0"/>
          <c:order val="0"/>
          <c:tx>
            <c:strRef>
              <c:f>'Descrip- Distrib variables'!$B$56</c:f>
              <c:strCache>
                <c:ptCount val="1"/>
                <c:pt idx="0">
                  <c:v>dynamisme economique</c:v>
                </c:pt>
              </c:strCache>
            </c:strRef>
          </c:tx>
          <c:spPr>
            <a:ln>
              <a:solidFill>
                <a:schemeClr val="tx1"/>
              </a:solidFill>
            </a:ln>
          </c:spPr>
          <c:cat>
            <c:strRef>
              <c:f>'Descrip- Distrib variables'!$E$57:$E$66</c:f>
              <c:strCache>
                <c:ptCount val="10"/>
                <c:pt idx="0">
                  <c:v>x_&lt;_6,14</c:v>
                </c:pt>
                <c:pt idx="1">
                  <c:v>6,14_=&lt;_x_&lt;_7,38</c:v>
                </c:pt>
                <c:pt idx="2">
                  <c:v>7,38_=&lt;_x_&lt;_8,62</c:v>
                </c:pt>
                <c:pt idx="3">
                  <c:v>8,62_=&lt;_x_&lt;_9,86</c:v>
                </c:pt>
                <c:pt idx="4">
                  <c:v>9,86_=&lt;_x_&lt;_11,10</c:v>
                </c:pt>
                <c:pt idx="5">
                  <c:v>11,10_=&lt;_x_&lt;_12,34</c:v>
                </c:pt>
                <c:pt idx="6">
                  <c:v>12,34_=&lt;_x_&lt;_13,58</c:v>
                </c:pt>
                <c:pt idx="7">
                  <c:v>13,58_=&lt;_x_&lt;_14,82</c:v>
                </c:pt>
                <c:pt idx="8">
                  <c:v>14,82_=&lt;_x_&lt;_16,06</c:v>
                </c:pt>
                <c:pt idx="9">
                  <c:v>x&gt;=_16,06</c:v>
                </c:pt>
              </c:strCache>
            </c:strRef>
          </c:cat>
          <c:val>
            <c:numRef>
              <c:f>'Descrip- Distrib variables'!$F$57:$F$66</c:f>
              <c:numCache>
                <c:formatCode>General</c:formatCode>
                <c:ptCount val="10"/>
                <c:pt idx="0">
                  <c:v>4</c:v>
                </c:pt>
                <c:pt idx="1">
                  <c:v>4</c:v>
                </c:pt>
                <c:pt idx="2">
                  <c:v>4</c:v>
                </c:pt>
                <c:pt idx="3">
                  <c:v>7</c:v>
                </c:pt>
                <c:pt idx="4">
                  <c:v>9</c:v>
                </c:pt>
                <c:pt idx="5">
                  <c:v>5</c:v>
                </c:pt>
                <c:pt idx="6">
                  <c:v>5</c:v>
                </c:pt>
                <c:pt idx="7">
                  <c:v>7</c:v>
                </c:pt>
                <c:pt idx="8">
                  <c:v>2</c:v>
                </c:pt>
                <c:pt idx="9">
                  <c:v>3</c:v>
                </c:pt>
              </c:numCache>
            </c:numRef>
          </c:val>
        </c:ser>
        <c:dLbls/>
        <c:gapWidth val="0"/>
        <c:axId val="90693632"/>
        <c:axId val="90695168"/>
      </c:barChart>
      <c:catAx>
        <c:axId val="90693632"/>
        <c:scaling>
          <c:orientation val="minMax"/>
        </c:scaling>
        <c:axPos val="b"/>
        <c:numFmt formatCode="General" sourceLinked="0"/>
        <c:tickLblPos val="nextTo"/>
        <c:crossAx val="90695168"/>
        <c:crosses val="autoZero"/>
        <c:auto val="1"/>
        <c:lblAlgn val="ctr"/>
        <c:lblOffset val="100"/>
      </c:catAx>
      <c:valAx>
        <c:axId val="90695168"/>
        <c:scaling>
          <c:orientation val="minMax"/>
        </c:scaling>
        <c:axPos val="l"/>
        <c:numFmt formatCode="General" sourceLinked="1"/>
        <c:tickLblPos val="nextTo"/>
        <c:crossAx val="90693632"/>
        <c:crosses val="autoZero"/>
        <c:crossBetween val="between"/>
      </c:valAx>
    </c:plotArea>
    <c:dispBlanksAs val="gap"/>
  </c:chart>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1" i="0" u="none" strike="noStrike" kern="1200" spc="0" baseline="0">
                <a:solidFill>
                  <a:schemeClr val="accent3">
                    <a:lumMod val="50000"/>
                  </a:schemeClr>
                </a:solidFill>
                <a:latin typeface="+mn-lt"/>
                <a:ea typeface="+mn-ea"/>
                <a:cs typeface="+mn-cs"/>
              </a:defRPr>
            </a:pPr>
            <a:r>
              <a:rPr lang="fr-FR" b="1">
                <a:solidFill>
                  <a:schemeClr val="accent3">
                    <a:lumMod val="50000"/>
                  </a:schemeClr>
                </a:solidFill>
              </a:rPr>
              <a:t>Axes 2-4</a:t>
            </a:r>
          </a:p>
        </c:rich>
      </c:tx>
      <c:layout>
        <c:manualLayout>
          <c:xMode val="edge"/>
          <c:yMode val="edge"/>
          <c:x val="0.42797868851920223"/>
          <c:y val="1.6035353535353535E-2"/>
        </c:manualLayout>
      </c:layout>
      <c:spPr>
        <a:solidFill>
          <a:schemeClr val="accent3">
            <a:lumMod val="20000"/>
            <a:lumOff val="80000"/>
          </a:schemeClr>
        </a:solidFill>
        <a:ln>
          <a:noFill/>
        </a:ln>
        <a:effectLst/>
      </c:spPr>
    </c:title>
    <c:plotArea>
      <c:layout>
        <c:manualLayout>
          <c:layoutTarget val="inner"/>
          <c:xMode val="edge"/>
          <c:yMode val="edge"/>
          <c:x val="3.4107633509119377E-2"/>
          <c:y val="8.8194444444444534E-2"/>
          <c:w val="0.93627477878784227"/>
          <c:h val="0.87946759259259288"/>
        </c:manualLayout>
      </c:layout>
      <c:scatterChart>
        <c:scatterStyle val="smoothMarker"/>
        <c:ser>
          <c:idx val="0"/>
          <c:order val="0"/>
          <c:tx>
            <c:v>Cercle</c:v>
          </c:tx>
          <c:spPr>
            <a:ln w="19050" cap="rnd">
              <a:solidFill>
                <a:schemeClr val="accent1"/>
              </a:solidFill>
              <a:round/>
            </a:ln>
            <a:effectLst/>
          </c:spPr>
          <c:marker>
            <c:symbol val="none"/>
          </c:marker>
          <c:xVal>
            <c:numRef>
              <c:f>Conf!$C$4:$C$104</c:f>
              <c:numCache>
                <c:formatCode>General</c:formatCode>
                <c:ptCount val="101"/>
                <c:pt idx="0">
                  <c:v>1</c:v>
                </c:pt>
                <c:pt idx="1">
                  <c:v>0.99802672842827156</c:v>
                </c:pt>
                <c:pt idx="2">
                  <c:v>0.99211470131447788</c:v>
                </c:pt>
                <c:pt idx="3">
                  <c:v>0.98228725072868872</c:v>
                </c:pt>
                <c:pt idx="4">
                  <c:v>0.96858316112863108</c:v>
                </c:pt>
                <c:pt idx="5">
                  <c:v>0.95105651629515353</c:v>
                </c:pt>
                <c:pt idx="6">
                  <c:v>0.92977648588825146</c:v>
                </c:pt>
                <c:pt idx="7">
                  <c:v>0.90482705246601958</c:v>
                </c:pt>
                <c:pt idx="8">
                  <c:v>0.87630668004386358</c:v>
                </c:pt>
                <c:pt idx="9">
                  <c:v>0.84432792550201508</c:v>
                </c:pt>
                <c:pt idx="10">
                  <c:v>0.80901699437494745</c:v>
                </c:pt>
                <c:pt idx="11">
                  <c:v>0.77051324277578925</c:v>
                </c:pt>
                <c:pt idx="12">
                  <c:v>0.72896862742141155</c:v>
                </c:pt>
                <c:pt idx="13">
                  <c:v>0.68454710592868862</c:v>
                </c:pt>
                <c:pt idx="14">
                  <c:v>0.63742398974868975</c:v>
                </c:pt>
                <c:pt idx="15">
                  <c:v>0.58778525229247325</c:v>
                </c:pt>
                <c:pt idx="16">
                  <c:v>0.53582679497899655</c:v>
                </c:pt>
                <c:pt idx="17">
                  <c:v>0.48175367410171516</c:v>
                </c:pt>
                <c:pt idx="18">
                  <c:v>0.42577929156507266</c:v>
                </c:pt>
                <c:pt idx="19">
                  <c:v>0.36812455268467809</c:v>
                </c:pt>
                <c:pt idx="20">
                  <c:v>0.30901699437494745</c:v>
                </c:pt>
                <c:pt idx="21">
                  <c:v>0.24868988716485474</c:v>
                </c:pt>
                <c:pt idx="22">
                  <c:v>0.18738131458572474</c:v>
                </c:pt>
                <c:pt idx="23">
                  <c:v>0.12533323356430448</c:v>
                </c:pt>
                <c:pt idx="24">
                  <c:v>6.2790519529313527E-2</c:v>
                </c:pt>
                <c:pt idx="25">
                  <c:v>6.1257422745431001E-17</c:v>
                </c:pt>
                <c:pt idx="26">
                  <c:v>-6.2790519529313402E-2</c:v>
                </c:pt>
                <c:pt idx="27">
                  <c:v>-0.12533323356430415</c:v>
                </c:pt>
                <c:pt idx="28">
                  <c:v>-0.1873813145857246</c:v>
                </c:pt>
                <c:pt idx="29">
                  <c:v>-0.24868988716485485</c:v>
                </c:pt>
                <c:pt idx="30">
                  <c:v>-0.30901699437494712</c:v>
                </c:pt>
                <c:pt idx="31">
                  <c:v>-0.36812455268467775</c:v>
                </c:pt>
                <c:pt idx="32">
                  <c:v>-0.42577929156507272</c:v>
                </c:pt>
                <c:pt idx="33">
                  <c:v>-0.48175367410171543</c:v>
                </c:pt>
                <c:pt idx="34">
                  <c:v>-0.53582679497899688</c:v>
                </c:pt>
                <c:pt idx="35">
                  <c:v>-0.58778525229247303</c:v>
                </c:pt>
                <c:pt idx="36">
                  <c:v>-0.63742398974868975</c:v>
                </c:pt>
                <c:pt idx="37">
                  <c:v>-0.68454710592868873</c:v>
                </c:pt>
                <c:pt idx="38">
                  <c:v>-0.72896862742141133</c:v>
                </c:pt>
                <c:pt idx="39">
                  <c:v>-0.77051324277578914</c:v>
                </c:pt>
                <c:pt idx="40">
                  <c:v>-0.80901699437494734</c:v>
                </c:pt>
                <c:pt idx="41">
                  <c:v>-0.84432792550201485</c:v>
                </c:pt>
                <c:pt idx="42">
                  <c:v>-0.87630668004386358</c:v>
                </c:pt>
                <c:pt idx="43">
                  <c:v>-0.90482705246601935</c:v>
                </c:pt>
                <c:pt idx="44">
                  <c:v>-0.92977648588825135</c:v>
                </c:pt>
                <c:pt idx="45">
                  <c:v>-0.95105651629515353</c:v>
                </c:pt>
                <c:pt idx="46">
                  <c:v>-0.96858316112863097</c:v>
                </c:pt>
                <c:pt idx="47">
                  <c:v>-0.98228725072868872</c:v>
                </c:pt>
                <c:pt idx="48">
                  <c:v>-0.99211470131447776</c:v>
                </c:pt>
                <c:pt idx="49">
                  <c:v>-0.99802672842827156</c:v>
                </c:pt>
                <c:pt idx="50">
                  <c:v>-1</c:v>
                </c:pt>
                <c:pt idx="51">
                  <c:v>-0.99802672842827156</c:v>
                </c:pt>
                <c:pt idx="52">
                  <c:v>-0.99211470131447788</c:v>
                </c:pt>
                <c:pt idx="53">
                  <c:v>-0.98228725072868861</c:v>
                </c:pt>
                <c:pt idx="54">
                  <c:v>-0.96858316112863119</c:v>
                </c:pt>
                <c:pt idx="55">
                  <c:v>-0.95105651629515364</c:v>
                </c:pt>
                <c:pt idx="56">
                  <c:v>-0.92977648588825146</c:v>
                </c:pt>
                <c:pt idx="57">
                  <c:v>-0.90482705246601969</c:v>
                </c:pt>
                <c:pt idx="58">
                  <c:v>-0.87630668004386347</c:v>
                </c:pt>
                <c:pt idx="59">
                  <c:v>-0.84432792550201519</c:v>
                </c:pt>
                <c:pt idx="60">
                  <c:v>-0.80901699437494778</c:v>
                </c:pt>
                <c:pt idx="61">
                  <c:v>-0.77051324277578925</c:v>
                </c:pt>
                <c:pt idx="62">
                  <c:v>-0.72896862742141177</c:v>
                </c:pt>
                <c:pt idx="63">
                  <c:v>-0.68454710592868862</c:v>
                </c:pt>
                <c:pt idx="64">
                  <c:v>-0.63742398974868952</c:v>
                </c:pt>
                <c:pt idx="65">
                  <c:v>-0.58778525229247325</c:v>
                </c:pt>
                <c:pt idx="66">
                  <c:v>-0.53582679497899632</c:v>
                </c:pt>
                <c:pt idx="67">
                  <c:v>-0.48175367410171527</c:v>
                </c:pt>
                <c:pt idx="68">
                  <c:v>-0.42577929156507216</c:v>
                </c:pt>
                <c:pt idx="69">
                  <c:v>-0.36812455268467781</c:v>
                </c:pt>
                <c:pt idx="70">
                  <c:v>-0.30901699437494756</c:v>
                </c:pt>
                <c:pt idx="71">
                  <c:v>-0.24868988716485443</c:v>
                </c:pt>
                <c:pt idx="72">
                  <c:v>-0.18738131458572463</c:v>
                </c:pt>
                <c:pt idx="73">
                  <c:v>-0.12533323356430459</c:v>
                </c:pt>
                <c:pt idx="74">
                  <c:v>-6.2790519529313207E-2</c:v>
                </c:pt>
                <c:pt idx="75">
                  <c:v>-1.83772268236293E-16</c:v>
                </c:pt>
                <c:pt idx="76">
                  <c:v>6.2790519529312833E-2</c:v>
                </c:pt>
                <c:pt idx="77">
                  <c:v>0.12533323356430423</c:v>
                </c:pt>
                <c:pt idx="78">
                  <c:v>0.18738131458572427</c:v>
                </c:pt>
                <c:pt idx="79">
                  <c:v>0.24868988716485493</c:v>
                </c:pt>
                <c:pt idx="80">
                  <c:v>0.30901699437494723</c:v>
                </c:pt>
                <c:pt idx="81">
                  <c:v>0.36812455268467742</c:v>
                </c:pt>
                <c:pt idx="82">
                  <c:v>0.42577929156507183</c:v>
                </c:pt>
                <c:pt idx="83">
                  <c:v>0.48175367410171571</c:v>
                </c:pt>
                <c:pt idx="84">
                  <c:v>0.53582679497899677</c:v>
                </c:pt>
                <c:pt idx="85">
                  <c:v>0.58778525229247292</c:v>
                </c:pt>
                <c:pt idx="86">
                  <c:v>0.6374239897486893</c:v>
                </c:pt>
                <c:pt idx="87">
                  <c:v>0.68454710592868795</c:v>
                </c:pt>
                <c:pt idx="88">
                  <c:v>0.72896862742141122</c:v>
                </c:pt>
                <c:pt idx="89">
                  <c:v>0.77051324277578936</c:v>
                </c:pt>
                <c:pt idx="90">
                  <c:v>0.80901699437494734</c:v>
                </c:pt>
                <c:pt idx="91">
                  <c:v>0.84432792550201474</c:v>
                </c:pt>
                <c:pt idx="92">
                  <c:v>0.87630668004386314</c:v>
                </c:pt>
                <c:pt idx="93">
                  <c:v>0.90482705246601935</c:v>
                </c:pt>
                <c:pt idx="94">
                  <c:v>0.92977648588825146</c:v>
                </c:pt>
                <c:pt idx="95">
                  <c:v>0.95105651629515353</c:v>
                </c:pt>
                <c:pt idx="96">
                  <c:v>0.96858316112863097</c:v>
                </c:pt>
                <c:pt idx="97">
                  <c:v>0.98228725072868872</c:v>
                </c:pt>
                <c:pt idx="98">
                  <c:v>0.99211470131447776</c:v>
                </c:pt>
                <c:pt idx="99">
                  <c:v>0.99802672842827156</c:v>
                </c:pt>
                <c:pt idx="100">
                  <c:v>1</c:v>
                </c:pt>
              </c:numCache>
            </c:numRef>
          </c:xVal>
          <c:yVal>
            <c:numRef>
              <c:f>Conf!$D$4:$D$104</c:f>
              <c:numCache>
                <c:formatCode>General</c:formatCode>
                <c:ptCount val="101"/>
                <c:pt idx="0">
                  <c:v>0</c:v>
                </c:pt>
                <c:pt idx="1">
                  <c:v>6.2790519529313374E-2</c:v>
                </c:pt>
                <c:pt idx="2">
                  <c:v>0.12533323356430426</c:v>
                </c:pt>
                <c:pt idx="3">
                  <c:v>0.1873813145857246</c:v>
                </c:pt>
                <c:pt idx="4">
                  <c:v>0.24868988716485479</c:v>
                </c:pt>
                <c:pt idx="5">
                  <c:v>0.3090169943749474</c:v>
                </c:pt>
                <c:pt idx="6">
                  <c:v>0.36812455268467792</c:v>
                </c:pt>
                <c:pt idx="7">
                  <c:v>0.42577929156507266</c:v>
                </c:pt>
                <c:pt idx="8">
                  <c:v>0.48175367410171532</c:v>
                </c:pt>
                <c:pt idx="9">
                  <c:v>0.53582679497899666</c:v>
                </c:pt>
                <c:pt idx="10">
                  <c:v>0.58778525229247314</c:v>
                </c:pt>
                <c:pt idx="11">
                  <c:v>0.63742398974868963</c:v>
                </c:pt>
                <c:pt idx="12">
                  <c:v>0.68454710592868862</c:v>
                </c:pt>
                <c:pt idx="13">
                  <c:v>0.72896862742141155</c:v>
                </c:pt>
                <c:pt idx="14">
                  <c:v>0.77051324277578925</c:v>
                </c:pt>
                <c:pt idx="15">
                  <c:v>0.80901699437494734</c:v>
                </c:pt>
                <c:pt idx="16">
                  <c:v>0.84432792550201508</c:v>
                </c:pt>
                <c:pt idx="17">
                  <c:v>0.87630668004386369</c:v>
                </c:pt>
                <c:pt idx="18">
                  <c:v>0.90482705246601958</c:v>
                </c:pt>
                <c:pt idx="19">
                  <c:v>0.92977648588825135</c:v>
                </c:pt>
                <c:pt idx="20">
                  <c:v>0.95105651629515353</c:v>
                </c:pt>
                <c:pt idx="21">
                  <c:v>0.96858316112863108</c:v>
                </c:pt>
                <c:pt idx="22">
                  <c:v>0.98228725072868861</c:v>
                </c:pt>
                <c:pt idx="23">
                  <c:v>0.99211470131447776</c:v>
                </c:pt>
                <c:pt idx="24">
                  <c:v>0.99802672842827156</c:v>
                </c:pt>
                <c:pt idx="25">
                  <c:v>1</c:v>
                </c:pt>
                <c:pt idx="26">
                  <c:v>0.99802672842827156</c:v>
                </c:pt>
                <c:pt idx="27">
                  <c:v>0.99211470131447788</c:v>
                </c:pt>
                <c:pt idx="28">
                  <c:v>0.98228725072868872</c:v>
                </c:pt>
                <c:pt idx="29">
                  <c:v>0.96858316112863108</c:v>
                </c:pt>
                <c:pt idx="30">
                  <c:v>0.95105651629515364</c:v>
                </c:pt>
                <c:pt idx="31">
                  <c:v>0.92977648588825146</c:v>
                </c:pt>
                <c:pt idx="32">
                  <c:v>0.90482705246601947</c:v>
                </c:pt>
                <c:pt idx="33">
                  <c:v>0.87630668004386347</c:v>
                </c:pt>
                <c:pt idx="34">
                  <c:v>0.84432792550201496</c:v>
                </c:pt>
                <c:pt idx="35">
                  <c:v>0.80901699437494745</c:v>
                </c:pt>
                <c:pt idx="36">
                  <c:v>0.77051324277578925</c:v>
                </c:pt>
                <c:pt idx="37">
                  <c:v>0.72896862742141144</c:v>
                </c:pt>
                <c:pt idx="38">
                  <c:v>0.68454710592868884</c:v>
                </c:pt>
                <c:pt idx="39">
                  <c:v>0.63742398974868986</c:v>
                </c:pt>
                <c:pt idx="40">
                  <c:v>0.58778525229247325</c:v>
                </c:pt>
                <c:pt idx="41">
                  <c:v>0.53582679497899699</c:v>
                </c:pt>
                <c:pt idx="42">
                  <c:v>0.48175367410171521</c:v>
                </c:pt>
                <c:pt idx="43">
                  <c:v>0.42577929156507288</c:v>
                </c:pt>
                <c:pt idx="44">
                  <c:v>0.36812455268467814</c:v>
                </c:pt>
                <c:pt idx="45">
                  <c:v>0.30901699437494751</c:v>
                </c:pt>
                <c:pt idx="46">
                  <c:v>0.24868988716485524</c:v>
                </c:pt>
                <c:pt idx="47">
                  <c:v>0.18738131458572457</c:v>
                </c:pt>
                <c:pt idx="48">
                  <c:v>0.12533323356430454</c:v>
                </c:pt>
                <c:pt idx="49">
                  <c:v>6.2790519529313582E-2</c:v>
                </c:pt>
                <c:pt idx="50">
                  <c:v>1.22514845490862E-16</c:v>
                </c:pt>
                <c:pt idx="51">
                  <c:v>-6.2790519529313346E-2</c:v>
                </c:pt>
                <c:pt idx="52">
                  <c:v>-0.12533323356430429</c:v>
                </c:pt>
                <c:pt idx="53">
                  <c:v>-0.18738131458572477</c:v>
                </c:pt>
                <c:pt idx="54">
                  <c:v>-0.24868988716485457</c:v>
                </c:pt>
                <c:pt idx="55">
                  <c:v>-0.30901699437494728</c:v>
                </c:pt>
                <c:pt idx="56">
                  <c:v>-0.36812455268467792</c:v>
                </c:pt>
                <c:pt idx="57">
                  <c:v>-0.42577929156507227</c:v>
                </c:pt>
                <c:pt idx="58">
                  <c:v>-0.48175367410171538</c:v>
                </c:pt>
                <c:pt idx="59">
                  <c:v>-0.53582679497899643</c:v>
                </c:pt>
                <c:pt idx="60">
                  <c:v>-0.58778525229247269</c:v>
                </c:pt>
                <c:pt idx="61">
                  <c:v>-0.63742398974868963</c:v>
                </c:pt>
                <c:pt idx="62">
                  <c:v>-0.68454710592868839</c:v>
                </c:pt>
                <c:pt idx="63">
                  <c:v>-0.72896862742141155</c:v>
                </c:pt>
                <c:pt idx="64">
                  <c:v>-0.77051324277578936</c:v>
                </c:pt>
                <c:pt idx="65">
                  <c:v>-0.80901699437494734</c:v>
                </c:pt>
                <c:pt idx="66">
                  <c:v>-0.8443279255020153</c:v>
                </c:pt>
                <c:pt idx="67">
                  <c:v>-0.87630668004386358</c:v>
                </c:pt>
                <c:pt idx="68">
                  <c:v>-0.9048270524660198</c:v>
                </c:pt>
                <c:pt idx="69">
                  <c:v>-0.92977648588825146</c:v>
                </c:pt>
                <c:pt idx="70">
                  <c:v>-0.95105651629515353</c:v>
                </c:pt>
                <c:pt idx="71">
                  <c:v>-0.96858316112863119</c:v>
                </c:pt>
                <c:pt idx="72">
                  <c:v>-0.98228725072868872</c:v>
                </c:pt>
                <c:pt idx="73">
                  <c:v>-0.99211470131447776</c:v>
                </c:pt>
                <c:pt idx="74">
                  <c:v>-0.99802672842827156</c:v>
                </c:pt>
                <c:pt idx="75">
                  <c:v>-1</c:v>
                </c:pt>
                <c:pt idx="76">
                  <c:v>-0.99802672842827156</c:v>
                </c:pt>
                <c:pt idx="77">
                  <c:v>-0.99211470131447788</c:v>
                </c:pt>
                <c:pt idx="78">
                  <c:v>-0.98228725072868872</c:v>
                </c:pt>
                <c:pt idx="79">
                  <c:v>-0.96858316112863108</c:v>
                </c:pt>
                <c:pt idx="80">
                  <c:v>-0.95105651629515364</c:v>
                </c:pt>
                <c:pt idx="81">
                  <c:v>-0.92977648588825157</c:v>
                </c:pt>
                <c:pt idx="82">
                  <c:v>-0.90482705246601991</c:v>
                </c:pt>
                <c:pt idx="83">
                  <c:v>-0.87630668004386336</c:v>
                </c:pt>
                <c:pt idx="84">
                  <c:v>-0.84432792550201496</c:v>
                </c:pt>
                <c:pt idx="85">
                  <c:v>-0.80901699437494756</c:v>
                </c:pt>
                <c:pt idx="86">
                  <c:v>-0.77051324277578959</c:v>
                </c:pt>
                <c:pt idx="87">
                  <c:v>-0.72896862742141211</c:v>
                </c:pt>
                <c:pt idx="88">
                  <c:v>-0.68454710592868895</c:v>
                </c:pt>
                <c:pt idx="89">
                  <c:v>-0.63742398974868963</c:v>
                </c:pt>
                <c:pt idx="90">
                  <c:v>-0.58778525229247336</c:v>
                </c:pt>
                <c:pt idx="91">
                  <c:v>-0.5358267949789971</c:v>
                </c:pt>
                <c:pt idx="92">
                  <c:v>-0.4817536741017161</c:v>
                </c:pt>
                <c:pt idx="93">
                  <c:v>-0.42577929156507299</c:v>
                </c:pt>
                <c:pt idx="94">
                  <c:v>-0.36812455268467786</c:v>
                </c:pt>
                <c:pt idx="95">
                  <c:v>-0.30901699437494762</c:v>
                </c:pt>
                <c:pt idx="96">
                  <c:v>-0.24868988716485535</c:v>
                </c:pt>
                <c:pt idx="97">
                  <c:v>-0.18738131458572468</c:v>
                </c:pt>
                <c:pt idx="98">
                  <c:v>-0.12533323356430465</c:v>
                </c:pt>
                <c:pt idx="99">
                  <c:v>-6.2790519529313263E-2</c:v>
                </c:pt>
                <c:pt idx="100">
                  <c:v>-2.45029690981724E-16</c:v>
                </c:pt>
              </c:numCache>
            </c:numRef>
          </c:yVal>
          <c:smooth val="1"/>
        </c:ser>
        <c:dLbls/>
        <c:axId val="113937792"/>
        <c:axId val="113943680"/>
      </c:scatterChart>
      <c:scatterChart>
        <c:scatterStyle val="lineMarker"/>
        <c:ser>
          <c:idx val="1"/>
          <c:order val="1"/>
          <c:spPr>
            <a:ln w="25400" cap="rnd">
              <a:noFill/>
              <a:round/>
            </a:ln>
            <a:effectLst/>
          </c:spPr>
          <c:marker>
            <c:symbol val="circle"/>
            <c:size val="5"/>
            <c:spPr>
              <a:solidFill>
                <a:schemeClr val="accent2"/>
              </a:solidFill>
              <a:ln w="9525">
                <a:solidFill>
                  <a:schemeClr val="accent2"/>
                </a:solidFill>
              </a:ln>
              <a:effectLst/>
            </c:spPr>
          </c:marker>
          <c:dLbls>
            <c:dLbl>
              <c:idx val="0"/>
              <c:layout>
                <c:manualLayout>
                  <c:x val="0"/>
                  <c:y val="1.7638888888888843E-2"/>
                </c:manualLayout>
              </c:layout>
              <c:tx>
                <c:rich>
                  <a:bodyPr/>
                  <a:lstStyle/>
                  <a:p>
                    <a:r>
                      <a:rPr lang="en-US"/>
                      <a:t>accessibilite</a:t>
                    </a:r>
                  </a:p>
                </c:rich>
              </c:tx>
              <c:showVal val="1"/>
              <c:extLst>
                <c:ext xmlns:c15="http://schemas.microsoft.com/office/drawing/2012/chart" uri="{CE6537A1-D6FC-4f65-9D91-7224C49458BB}"/>
              </c:extLst>
            </c:dLbl>
            <c:dLbl>
              <c:idx val="1"/>
              <c:tx>
                <c:rich>
                  <a:bodyPr/>
                  <a:lstStyle/>
                  <a:p>
                    <a:r>
                      <a:rPr lang="en-US"/>
                      <a:t>dynamisme economique</a:t>
                    </a:r>
                  </a:p>
                </c:rich>
              </c:tx>
              <c:showVal val="1"/>
              <c:extLst>
                <c:ext xmlns:c15="http://schemas.microsoft.com/office/drawing/2012/chart" uri="{CE6537A1-D6FC-4f65-9D91-7224C49458BB}"/>
              </c:extLst>
            </c:dLbl>
            <c:dLbl>
              <c:idx val="2"/>
              <c:tx>
                <c:rich>
                  <a:bodyPr/>
                  <a:lstStyle/>
                  <a:p>
                    <a:r>
                      <a:rPr lang="en-US"/>
                      <a:t>emploi</a:t>
                    </a:r>
                  </a:p>
                </c:rich>
              </c:tx>
              <c:showVal val="1"/>
              <c:extLst>
                <c:ext xmlns:c15="http://schemas.microsoft.com/office/drawing/2012/chart" uri="{CE6537A1-D6FC-4f65-9D91-7224C49458BB}"/>
              </c:extLst>
            </c:dLbl>
            <c:dLbl>
              <c:idx val="3"/>
              <c:tx>
                <c:rich>
                  <a:bodyPr/>
                  <a:lstStyle/>
                  <a:p>
                    <a:r>
                      <a:rPr lang="en-US"/>
                      <a:t>taille</a:t>
                    </a:r>
                  </a:p>
                </c:rich>
              </c:tx>
              <c:showVal val="1"/>
              <c:extLst>
                <c:ext xmlns:c15="http://schemas.microsoft.com/office/drawing/2012/chart" uri="{CE6537A1-D6FC-4f65-9D91-7224C49458BB}"/>
              </c:extLst>
            </c:dLbl>
            <c:dLbl>
              <c:idx val="4"/>
              <c:tx>
                <c:rich>
                  <a:bodyPr/>
                  <a:lstStyle/>
                  <a:p>
                    <a:r>
                      <a:rPr lang="en-US"/>
                      <a:t>cadre de vie</a:t>
                    </a:r>
                  </a:p>
                </c:rich>
              </c:tx>
              <c:showVal val="1"/>
              <c:extLst>
                <c:ext xmlns:c15="http://schemas.microsoft.com/office/drawing/2012/chart" uri="{CE6537A1-D6FC-4f65-9D91-7224C49458BB}"/>
              </c:extLst>
            </c:dLbl>
            <c:dLbl>
              <c:idx val="5"/>
              <c:tx>
                <c:rich>
                  <a:bodyPr/>
                  <a:lstStyle/>
                  <a:p>
                    <a:r>
                      <a:rPr lang="en-US"/>
                      <a:t>culture</a:t>
                    </a:r>
                  </a:p>
                </c:rich>
              </c:tx>
              <c:showVal val="1"/>
              <c:extLst>
                <c:ext xmlns:c15="http://schemas.microsoft.com/office/drawing/2012/chart" uri="{CE6537A1-D6FC-4f65-9D91-7224C49458BB}"/>
              </c:extLst>
            </c:dLbl>
            <c:dLbl>
              <c:idx val="6"/>
              <c:tx>
                <c:rich>
                  <a:bodyPr/>
                  <a:lstStyle/>
                  <a:p>
                    <a:r>
                      <a:rPr lang="en-US"/>
                      <a:t>immobilier</a:t>
                    </a:r>
                  </a:p>
                </c:rich>
              </c:tx>
              <c:showVal val="1"/>
              <c:extLst>
                <c:ext xmlns:c15="http://schemas.microsoft.com/office/drawing/2012/chart" uri="{CE6537A1-D6FC-4f65-9D91-7224C49458BB}"/>
              </c:extLst>
            </c:dLbl>
            <c:dLbl>
              <c:idx val="7"/>
              <c:tx>
                <c:rich>
                  <a:bodyPr/>
                  <a:lstStyle/>
                  <a:p>
                    <a:r>
                      <a:rPr lang="en-US"/>
                      <a:t>meteo</a:t>
                    </a:r>
                  </a:p>
                </c:rich>
              </c:tx>
              <c:showVal val="1"/>
              <c:extLst>
                <c:ext xmlns:c15="http://schemas.microsoft.com/office/drawing/2012/chart" uri="{CE6537A1-D6FC-4f65-9D91-7224C49458BB}"/>
              </c:extLst>
            </c:dLbl>
            <c:dLbl>
              <c:idx val="8"/>
              <c:layout>
                <c:manualLayout>
                  <c:x val="-7.3762626262626377E-2"/>
                  <c:y val="2.2449494949494952E-2"/>
                </c:manualLayout>
              </c:layout>
              <c:tx>
                <c:rich>
                  <a:bodyPr/>
                  <a:lstStyle/>
                  <a:p>
                    <a:r>
                      <a:rPr lang="en-US"/>
                      <a:t>offre de soins</a:t>
                    </a:r>
                  </a:p>
                </c:rich>
              </c:tx>
              <c:showVal val="1"/>
              <c:extLst>
                <c:ext xmlns:c15="http://schemas.microsoft.com/office/drawing/2012/chart" uri="{CE6537A1-D6FC-4f65-9D91-7224C49458BB}"/>
              </c:extLst>
            </c:dLbl>
            <c:dLbl>
              <c:idx val="9"/>
              <c:tx>
                <c:rich>
                  <a:bodyPr/>
                  <a:lstStyle/>
                  <a:p>
                    <a:r>
                      <a:rPr lang="en-US"/>
                      <a:t>securite</a:t>
                    </a:r>
                  </a:p>
                </c:rich>
              </c:tx>
              <c:showVal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'ACP-Analyse variables'!$G$46:$G$55</c:f>
              <c:numCache>
                <c:formatCode>0.000</c:formatCode>
                <c:ptCount val="10"/>
                <c:pt idx="0">
                  <c:v>-0.36828</c:v>
                </c:pt>
                <c:pt idx="1">
                  <c:v>7.0120000000000002E-2</c:v>
                </c:pt>
                <c:pt idx="2">
                  <c:v>-0.13797999999999999</c:v>
                </c:pt>
                <c:pt idx="3">
                  <c:v>0.26236999999999999</c:v>
                </c:pt>
                <c:pt idx="4">
                  <c:v>0.34584999999999999</c:v>
                </c:pt>
                <c:pt idx="5">
                  <c:v>-0.76490000000000002</c:v>
                </c:pt>
                <c:pt idx="6">
                  <c:v>0.80625000000000002</c:v>
                </c:pt>
                <c:pt idx="7">
                  <c:v>0.41315000000000002</c:v>
                </c:pt>
                <c:pt idx="8">
                  <c:v>0.25125999999999998</c:v>
                </c:pt>
                <c:pt idx="9">
                  <c:v>-0.57384999999999997</c:v>
                </c:pt>
              </c:numCache>
            </c:numRef>
          </c:xVal>
          <c:yVal>
            <c:numRef>
              <c:f>'ACP-Analyse variables'!$I$46:$I$55</c:f>
              <c:numCache>
                <c:formatCode>0.000</c:formatCode>
                <c:ptCount val="10"/>
                <c:pt idx="0">
                  <c:v>0.16733999999999999</c:v>
                </c:pt>
                <c:pt idx="1">
                  <c:v>-0.27456000000000003</c:v>
                </c:pt>
                <c:pt idx="2">
                  <c:v>-3.5009999999999999E-2</c:v>
                </c:pt>
                <c:pt idx="3">
                  <c:v>0.33268999999999999</c:v>
                </c:pt>
                <c:pt idx="4">
                  <c:v>-6.336E-2</c:v>
                </c:pt>
                <c:pt idx="5">
                  <c:v>0.28542000000000001</c:v>
                </c:pt>
                <c:pt idx="6">
                  <c:v>-0.20502999999999999</c:v>
                </c:pt>
                <c:pt idx="7">
                  <c:v>0.125</c:v>
                </c:pt>
                <c:pt idx="8">
                  <c:v>-5.64E-3</c:v>
                </c:pt>
                <c:pt idx="9">
                  <c:v>-0.59958999999999996</c:v>
                </c:pt>
              </c:numCache>
            </c:numRef>
          </c:yVal>
        </c:ser>
        <c:dLbls/>
        <c:axId val="113937792"/>
        <c:axId val="113943680"/>
      </c:scatterChart>
      <c:valAx>
        <c:axId val="113937792"/>
        <c:scaling>
          <c:orientation val="minMax"/>
          <c:max val="1"/>
          <c:min val="-1"/>
        </c:scaling>
        <c:axPos val="b"/>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3943680"/>
        <c:crosses val="autoZero"/>
        <c:crossBetween val="midCat"/>
      </c:valAx>
      <c:valAx>
        <c:axId val="113943680"/>
        <c:scaling>
          <c:orientation val="minMax"/>
          <c:max val="1"/>
          <c:min val="-1"/>
        </c:scaling>
        <c:axPos val="l"/>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3937792"/>
        <c:crosses val="autoZero"/>
        <c:crossBetween val="midCat"/>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Axes 3-4</a:t>
            </a:r>
          </a:p>
        </c:rich>
      </c:tx>
      <c:spPr>
        <a:noFill/>
        <a:ln>
          <a:noFill/>
        </a:ln>
        <a:effectLst/>
      </c:spPr>
    </c:title>
    <c:plotArea>
      <c:layout>
        <c:manualLayout>
          <c:layoutTarget val="inner"/>
          <c:xMode val="edge"/>
          <c:yMode val="edge"/>
          <c:x val="3.4107633509119377E-2"/>
          <c:y val="8.8194444444444534E-2"/>
          <c:w val="0.93627477878784227"/>
          <c:h val="0.87946759259259288"/>
        </c:manualLayout>
      </c:layout>
      <c:scatterChart>
        <c:scatterStyle val="smoothMarker"/>
        <c:ser>
          <c:idx val="0"/>
          <c:order val="0"/>
          <c:tx>
            <c:v>Cercle</c:v>
          </c:tx>
          <c:spPr>
            <a:ln w="19050" cap="rnd">
              <a:solidFill>
                <a:schemeClr val="accent1"/>
              </a:solidFill>
              <a:round/>
            </a:ln>
            <a:effectLst/>
          </c:spPr>
          <c:marker>
            <c:symbol val="none"/>
          </c:marker>
          <c:xVal>
            <c:numRef>
              <c:f>Conf!$C$4:$C$104</c:f>
              <c:numCache>
                <c:formatCode>General</c:formatCode>
                <c:ptCount val="101"/>
                <c:pt idx="0">
                  <c:v>1</c:v>
                </c:pt>
                <c:pt idx="1">
                  <c:v>0.99802672842827156</c:v>
                </c:pt>
                <c:pt idx="2">
                  <c:v>0.99211470131447788</c:v>
                </c:pt>
                <c:pt idx="3">
                  <c:v>0.98228725072868872</c:v>
                </c:pt>
                <c:pt idx="4">
                  <c:v>0.96858316112863108</c:v>
                </c:pt>
                <c:pt idx="5">
                  <c:v>0.95105651629515353</c:v>
                </c:pt>
                <c:pt idx="6">
                  <c:v>0.92977648588825146</c:v>
                </c:pt>
                <c:pt idx="7">
                  <c:v>0.90482705246601958</c:v>
                </c:pt>
                <c:pt idx="8">
                  <c:v>0.87630668004386358</c:v>
                </c:pt>
                <c:pt idx="9">
                  <c:v>0.84432792550201508</c:v>
                </c:pt>
                <c:pt idx="10">
                  <c:v>0.80901699437494745</c:v>
                </c:pt>
                <c:pt idx="11">
                  <c:v>0.77051324277578925</c:v>
                </c:pt>
                <c:pt idx="12">
                  <c:v>0.72896862742141155</c:v>
                </c:pt>
                <c:pt idx="13">
                  <c:v>0.68454710592868862</c:v>
                </c:pt>
                <c:pt idx="14">
                  <c:v>0.63742398974868975</c:v>
                </c:pt>
                <c:pt idx="15">
                  <c:v>0.58778525229247325</c:v>
                </c:pt>
                <c:pt idx="16">
                  <c:v>0.53582679497899655</c:v>
                </c:pt>
                <c:pt idx="17">
                  <c:v>0.48175367410171516</c:v>
                </c:pt>
                <c:pt idx="18">
                  <c:v>0.42577929156507266</c:v>
                </c:pt>
                <c:pt idx="19">
                  <c:v>0.36812455268467809</c:v>
                </c:pt>
                <c:pt idx="20">
                  <c:v>0.30901699437494745</c:v>
                </c:pt>
                <c:pt idx="21">
                  <c:v>0.24868988716485474</c:v>
                </c:pt>
                <c:pt idx="22">
                  <c:v>0.18738131458572474</c:v>
                </c:pt>
                <c:pt idx="23">
                  <c:v>0.12533323356430448</c:v>
                </c:pt>
                <c:pt idx="24">
                  <c:v>6.2790519529313527E-2</c:v>
                </c:pt>
                <c:pt idx="25">
                  <c:v>6.1257422745431001E-17</c:v>
                </c:pt>
                <c:pt idx="26">
                  <c:v>-6.2790519529313402E-2</c:v>
                </c:pt>
                <c:pt idx="27">
                  <c:v>-0.12533323356430415</c:v>
                </c:pt>
                <c:pt idx="28">
                  <c:v>-0.1873813145857246</c:v>
                </c:pt>
                <c:pt idx="29">
                  <c:v>-0.24868988716485485</c:v>
                </c:pt>
                <c:pt idx="30">
                  <c:v>-0.30901699437494712</c:v>
                </c:pt>
                <c:pt idx="31">
                  <c:v>-0.36812455268467775</c:v>
                </c:pt>
                <c:pt idx="32">
                  <c:v>-0.42577929156507272</c:v>
                </c:pt>
                <c:pt idx="33">
                  <c:v>-0.48175367410171543</c:v>
                </c:pt>
                <c:pt idx="34">
                  <c:v>-0.53582679497899688</c:v>
                </c:pt>
                <c:pt idx="35">
                  <c:v>-0.58778525229247303</c:v>
                </c:pt>
                <c:pt idx="36">
                  <c:v>-0.63742398974868975</c:v>
                </c:pt>
                <c:pt idx="37">
                  <c:v>-0.68454710592868873</c:v>
                </c:pt>
                <c:pt idx="38">
                  <c:v>-0.72896862742141133</c:v>
                </c:pt>
                <c:pt idx="39">
                  <c:v>-0.77051324277578914</c:v>
                </c:pt>
                <c:pt idx="40">
                  <c:v>-0.80901699437494734</c:v>
                </c:pt>
                <c:pt idx="41">
                  <c:v>-0.84432792550201485</c:v>
                </c:pt>
                <c:pt idx="42">
                  <c:v>-0.87630668004386358</c:v>
                </c:pt>
                <c:pt idx="43">
                  <c:v>-0.90482705246601935</c:v>
                </c:pt>
                <c:pt idx="44">
                  <c:v>-0.92977648588825135</c:v>
                </c:pt>
                <c:pt idx="45">
                  <c:v>-0.95105651629515353</c:v>
                </c:pt>
                <c:pt idx="46">
                  <c:v>-0.96858316112863097</c:v>
                </c:pt>
                <c:pt idx="47">
                  <c:v>-0.98228725072868872</c:v>
                </c:pt>
                <c:pt idx="48">
                  <c:v>-0.99211470131447776</c:v>
                </c:pt>
                <c:pt idx="49">
                  <c:v>-0.99802672842827156</c:v>
                </c:pt>
                <c:pt idx="50">
                  <c:v>-1</c:v>
                </c:pt>
                <c:pt idx="51">
                  <c:v>-0.99802672842827156</c:v>
                </c:pt>
                <c:pt idx="52">
                  <c:v>-0.99211470131447788</c:v>
                </c:pt>
                <c:pt idx="53">
                  <c:v>-0.98228725072868861</c:v>
                </c:pt>
                <c:pt idx="54">
                  <c:v>-0.96858316112863119</c:v>
                </c:pt>
                <c:pt idx="55">
                  <c:v>-0.95105651629515364</c:v>
                </c:pt>
                <c:pt idx="56">
                  <c:v>-0.92977648588825146</c:v>
                </c:pt>
                <c:pt idx="57">
                  <c:v>-0.90482705246601969</c:v>
                </c:pt>
                <c:pt idx="58">
                  <c:v>-0.87630668004386347</c:v>
                </c:pt>
                <c:pt idx="59">
                  <c:v>-0.84432792550201519</c:v>
                </c:pt>
                <c:pt idx="60">
                  <c:v>-0.80901699437494778</c:v>
                </c:pt>
                <c:pt idx="61">
                  <c:v>-0.77051324277578925</c:v>
                </c:pt>
                <c:pt idx="62">
                  <c:v>-0.72896862742141177</c:v>
                </c:pt>
                <c:pt idx="63">
                  <c:v>-0.68454710592868862</c:v>
                </c:pt>
                <c:pt idx="64">
                  <c:v>-0.63742398974868952</c:v>
                </c:pt>
                <c:pt idx="65">
                  <c:v>-0.58778525229247325</c:v>
                </c:pt>
                <c:pt idx="66">
                  <c:v>-0.53582679497899632</c:v>
                </c:pt>
                <c:pt idx="67">
                  <c:v>-0.48175367410171527</c:v>
                </c:pt>
                <c:pt idx="68">
                  <c:v>-0.42577929156507216</c:v>
                </c:pt>
                <c:pt idx="69">
                  <c:v>-0.36812455268467781</c:v>
                </c:pt>
                <c:pt idx="70">
                  <c:v>-0.30901699437494756</c:v>
                </c:pt>
                <c:pt idx="71">
                  <c:v>-0.24868988716485443</c:v>
                </c:pt>
                <c:pt idx="72">
                  <c:v>-0.18738131458572463</c:v>
                </c:pt>
                <c:pt idx="73">
                  <c:v>-0.12533323356430459</c:v>
                </c:pt>
                <c:pt idx="74">
                  <c:v>-6.2790519529313207E-2</c:v>
                </c:pt>
                <c:pt idx="75">
                  <c:v>-1.83772268236293E-16</c:v>
                </c:pt>
                <c:pt idx="76">
                  <c:v>6.2790519529312833E-2</c:v>
                </c:pt>
                <c:pt idx="77">
                  <c:v>0.12533323356430423</c:v>
                </c:pt>
                <c:pt idx="78">
                  <c:v>0.18738131458572427</c:v>
                </c:pt>
                <c:pt idx="79">
                  <c:v>0.24868988716485493</c:v>
                </c:pt>
                <c:pt idx="80">
                  <c:v>0.30901699437494723</c:v>
                </c:pt>
                <c:pt idx="81">
                  <c:v>0.36812455268467742</c:v>
                </c:pt>
                <c:pt idx="82">
                  <c:v>0.42577929156507183</c:v>
                </c:pt>
                <c:pt idx="83">
                  <c:v>0.48175367410171571</c:v>
                </c:pt>
                <c:pt idx="84">
                  <c:v>0.53582679497899677</c:v>
                </c:pt>
                <c:pt idx="85">
                  <c:v>0.58778525229247292</c:v>
                </c:pt>
                <c:pt idx="86">
                  <c:v>0.6374239897486893</c:v>
                </c:pt>
                <c:pt idx="87">
                  <c:v>0.68454710592868795</c:v>
                </c:pt>
                <c:pt idx="88">
                  <c:v>0.72896862742141122</c:v>
                </c:pt>
                <c:pt idx="89">
                  <c:v>0.77051324277578936</c:v>
                </c:pt>
                <c:pt idx="90">
                  <c:v>0.80901699437494734</c:v>
                </c:pt>
                <c:pt idx="91">
                  <c:v>0.84432792550201474</c:v>
                </c:pt>
                <c:pt idx="92">
                  <c:v>0.87630668004386314</c:v>
                </c:pt>
                <c:pt idx="93">
                  <c:v>0.90482705246601935</c:v>
                </c:pt>
                <c:pt idx="94">
                  <c:v>0.92977648588825146</c:v>
                </c:pt>
                <c:pt idx="95">
                  <c:v>0.95105651629515353</c:v>
                </c:pt>
                <c:pt idx="96">
                  <c:v>0.96858316112863097</c:v>
                </c:pt>
                <c:pt idx="97">
                  <c:v>0.98228725072868872</c:v>
                </c:pt>
                <c:pt idx="98">
                  <c:v>0.99211470131447776</c:v>
                </c:pt>
                <c:pt idx="99">
                  <c:v>0.99802672842827156</c:v>
                </c:pt>
                <c:pt idx="100">
                  <c:v>1</c:v>
                </c:pt>
              </c:numCache>
            </c:numRef>
          </c:xVal>
          <c:yVal>
            <c:numRef>
              <c:f>Conf!$D$4:$D$104</c:f>
              <c:numCache>
                <c:formatCode>General</c:formatCode>
                <c:ptCount val="101"/>
                <c:pt idx="0">
                  <c:v>0</c:v>
                </c:pt>
                <c:pt idx="1">
                  <c:v>6.2790519529313374E-2</c:v>
                </c:pt>
                <c:pt idx="2">
                  <c:v>0.12533323356430426</c:v>
                </c:pt>
                <c:pt idx="3">
                  <c:v>0.1873813145857246</c:v>
                </c:pt>
                <c:pt idx="4">
                  <c:v>0.24868988716485479</c:v>
                </c:pt>
                <c:pt idx="5">
                  <c:v>0.3090169943749474</c:v>
                </c:pt>
                <c:pt idx="6">
                  <c:v>0.36812455268467792</c:v>
                </c:pt>
                <c:pt idx="7">
                  <c:v>0.42577929156507266</c:v>
                </c:pt>
                <c:pt idx="8">
                  <c:v>0.48175367410171532</c:v>
                </c:pt>
                <c:pt idx="9">
                  <c:v>0.53582679497899666</c:v>
                </c:pt>
                <c:pt idx="10">
                  <c:v>0.58778525229247314</c:v>
                </c:pt>
                <c:pt idx="11">
                  <c:v>0.63742398974868963</c:v>
                </c:pt>
                <c:pt idx="12">
                  <c:v>0.68454710592868862</c:v>
                </c:pt>
                <c:pt idx="13">
                  <c:v>0.72896862742141155</c:v>
                </c:pt>
                <c:pt idx="14">
                  <c:v>0.77051324277578925</c:v>
                </c:pt>
                <c:pt idx="15">
                  <c:v>0.80901699437494734</c:v>
                </c:pt>
                <c:pt idx="16">
                  <c:v>0.84432792550201508</c:v>
                </c:pt>
                <c:pt idx="17">
                  <c:v>0.87630668004386369</c:v>
                </c:pt>
                <c:pt idx="18">
                  <c:v>0.90482705246601958</c:v>
                </c:pt>
                <c:pt idx="19">
                  <c:v>0.92977648588825135</c:v>
                </c:pt>
                <c:pt idx="20">
                  <c:v>0.95105651629515353</c:v>
                </c:pt>
                <c:pt idx="21">
                  <c:v>0.96858316112863108</c:v>
                </c:pt>
                <c:pt idx="22">
                  <c:v>0.98228725072868861</c:v>
                </c:pt>
                <c:pt idx="23">
                  <c:v>0.99211470131447776</c:v>
                </c:pt>
                <c:pt idx="24">
                  <c:v>0.99802672842827156</c:v>
                </c:pt>
                <c:pt idx="25">
                  <c:v>1</c:v>
                </c:pt>
                <c:pt idx="26">
                  <c:v>0.99802672842827156</c:v>
                </c:pt>
                <c:pt idx="27">
                  <c:v>0.99211470131447788</c:v>
                </c:pt>
                <c:pt idx="28">
                  <c:v>0.98228725072868872</c:v>
                </c:pt>
                <c:pt idx="29">
                  <c:v>0.96858316112863108</c:v>
                </c:pt>
                <c:pt idx="30">
                  <c:v>0.95105651629515364</c:v>
                </c:pt>
                <c:pt idx="31">
                  <c:v>0.92977648588825146</c:v>
                </c:pt>
                <c:pt idx="32">
                  <c:v>0.90482705246601947</c:v>
                </c:pt>
                <c:pt idx="33">
                  <c:v>0.87630668004386347</c:v>
                </c:pt>
                <c:pt idx="34">
                  <c:v>0.84432792550201496</c:v>
                </c:pt>
                <c:pt idx="35">
                  <c:v>0.80901699437494745</c:v>
                </c:pt>
                <c:pt idx="36">
                  <c:v>0.77051324277578925</c:v>
                </c:pt>
                <c:pt idx="37">
                  <c:v>0.72896862742141144</c:v>
                </c:pt>
                <c:pt idx="38">
                  <c:v>0.68454710592868884</c:v>
                </c:pt>
                <c:pt idx="39">
                  <c:v>0.63742398974868986</c:v>
                </c:pt>
                <c:pt idx="40">
                  <c:v>0.58778525229247325</c:v>
                </c:pt>
                <c:pt idx="41">
                  <c:v>0.53582679497899699</c:v>
                </c:pt>
                <c:pt idx="42">
                  <c:v>0.48175367410171521</c:v>
                </c:pt>
                <c:pt idx="43">
                  <c:v>0.42577929156507288</c:v>
                </c:pt>
                <c:pt idx="44">
                  <c:v>0.36812455268467814</c:v>
                </c:pt>
                <c:pt idx="45">
                  <c:v>0.30901699437494751</c:v>
                </c:pt>
                <c:pt idx="46">
                  <c:v>0.24868988716485524</c:v>
                </c:pt>
                <c:pt idx="47">
                  <c:v>0.18738131458572457</c:v>
                </c:pt>
                <c:pt idx="48">
                  <c:v>0.12533323356430454</c:v>
                </c:pt>
                <c:pt idx="49">
                  <c:v>6.2790519529313582E-2</c:v>
                </c:pt>
                <c:pt idx="50">
                  <c:v>1.22514845490862E-16</c:v>
                </c:pt>
                <c:pt idx="51">
                  <c:v>-6.2790519529313346E-2</c:v>
                </c:pt>
                <c:pt idx="52">
                  <c:v>-0.12533323356430429</c:v>
                </c:pt>
                <c:pt idx="53">
                  <c:v>-0.18738131458572477</c:v>
                </c:pt>
                <c:pt idx="54">
                  <c:v>-0.24868988716485457</c:v>
                </c:pt>
                <c:pt idx="55">
                  <c:v>-0.30901699437494728</c:v>
                </c:pt>
                <c:pt idx="56">
                  <c:v>-0.36812455268467792</c:v>
                </c:pt>
                <c:pt idx="57">
                  <c:v>-0.42577929156507227</c:v>
                </c:pt>
                <c:pt idx="58">
                  <c:v>-0.48175367410171538</c:v>
                </c:pt>
                <c:pt idx="59">
                  <c:v>-0.53582679497899643</c:v>
                </c:pt>
                <c:pt idx="60">
                  <c:v>-0.58778525229247269</c:v>
                </c:pt>
                <c:pt idx="61">
                  <c:v>-0.63742398974868963</c:v>
                </c:pt>
                <c:pt idx="62">
                  <c:v>-0.68454710592868839</c:v>
                </c:pt>
                <c:pt idx="63">
                  <c:v>-0.72896862742141155</c:v>
                </c:pt>
                <c:pt idx="64">
                  <c:v>-0.77051324277578936</c:v>
                </c:pt>
                <c:pt idx="65">
                  <c:v>-0.80901699437494734</c:v>
                </c:pt>
                <c:pt idx="66">
                  <c:v>-0.8443279255020153</c:v>
                </c:pt>
                <c:pt idx="67">
                  <c:v>-0.87630668004386358</c:v>
                </c:pt>
                <c:pt idx="68">
                  <c:v>-0.9048270524660198</c:v>
                </c:pt>
                <c:pt idx="69">
                  <c:v>-0.92977648588825146</c:v>
                </c:pt>
                <c:pt idx="70">
                  <c:v>-0.95105651629515353</c:v>
                </c:pt>
                <c:pt idx="71">
                  <c:v>-0.96858316112863119</c:v>
                </c:pt>
                <c:pt idx="72">
                  <c:v>-0.98228725072868872</c:v>
                </c:pt>
                <c:pt idx="73">
                  <c:v>-0.99211470131447776</c:v>
                </c:pt>
                <c:pt idx="74">
                  <c:v>-0.99802672842827156</c:v>
                </c:pt>
                <c:pt idx="75">
                  <c:v>-1</c:v>
                </c:pt>
                <c:pt idx="76">
                  <c:v>-0.99802672842827156</c:v>
                </c:pt>
                <c:pt idx="77">
                  <c:v>-0.99211470131447788</c:v>
                </c:pt>
                <c:pt idx="78">
                  <c:v>-0.98228725072868872</c:v>
                </c:pt>
                <c:pt idx="79">
                  <c:v>-0.96858316112863108</c:v>
                </c:pt>
                <c:pt idx="80">
                  <c:v>-0.95105651629515364</c:v>
                </c:pt>
                <c:pt idx="81">
                  <c:v>-0.92977648588825157</c:v>
                </c:pt>
                <c:pt idx="82">
                  <c:v>-0.90482705246601991</c:v>
                </c:pt>
                <c:pt idx="83">
                  <c:v>-0.87630668004386336</c:v>
                </c:pt>
                <c:pt idx="84">
                  <c:v>-0.84432792550201496</c:v>
                </c:pt>
                <c:pt idx="85">
                  <c:v>-0.80901699437494756</c:v>
                </c:pt>
                <c:pt idx="86">
                  <c:v>-0.77051324277578959</c:v>
                </c:pt>
                <c:pt idx="87">
                  <c:v>-0.72896862742141211</c:v>
                </c:pt>
                <c:pt idx="88">
                  <c:v>-0.68454710592868895</c:v>
                </c:pt>
                <c:pt idx="89">
                  <c:v>-0.63742398974868963</c:v>
                </c:pt>
                <c:pt idx="90">
                  <c:v>-0.58778525229247336</c:v>
                </c:pt>
                <c:pt idx="91">
                  <c:v>-0.5358267949789971</c:v>
                </c:pt>
                <c:pt idx="92">
                  <c:v>-0.4817536741017161</c:v>
                </c:pt>
                <c:pt idx="93">
                  <c:v>-0.42577929156507299</c:v>
                </c:pt>
                <c:pt idx="94">
                  <c:v>-0.36812455268467786</c:v>
                </c:pt>
                <c:pt idx="95">
                  <c:v>-0.30901699437494762</c:v>
                </c:pt>
                <c:pt idx="96">
                  <c:v>-0.24868988716485535</c:v>
                </c:pt>
                <c:pt idx="97">
                  <c:v>-0.18738131458572468</c:v>
                </c:pt>
                <c:pt idx="98">
                  <c:v>-0.12533323356430465</c:v>
                </c:pt>
                <c:pt idx="99">
                  <c:v>-6.2790519529313263E-2</c:v>
                </c:pt>
                <c:pt idx="100">
                  <c:v>-2.45029690981724E-16</c:v>
                </c:pt>
              </c:numCache>
            </c:numRef>
          </c:yVal>
          <c:smooth val="1"/>
        </c:ser>
        <c:dLbls/>
        <c:axId val="114080000"/>
        <c:axId val="114089984"/>
      </c:scatterChart>
      <c:scatterChart>
        <c:scatterStyle val="lineMarker"/>
        <c:ser>
          <c:idx val="1"/>
          <c:order val="1"/>
          <c:spPr>
            <a:ln w="25400" cap="rnd">
              <a:noFill/>
              <a:round/>
            </a:ln>
            <a:effectLst/>
          </c:spPr>
          <c:marker>
            <c:symbol val="circle"/>
            <c:size val="5"/>
            <c:spPr>
              <a:solidFill>
                <a:schemeClr val="accent2"/>
              </a:solidFill>
              <a:ln w="9525">
                <a:solidFill>
                  <a:schemeClr val="accent2"/>
                </a:solidFill>
              </a:ln>
              <a:effectLst/>
            </c:spPr>
          </c:marker>
          <c:dLbls>
            <c:dLbl>
              <c:idx val="0"/>
              <c:layout>
                <c:manualLayout>
                  <c:x val="0"/>
                  <c:y val="1.7638888888888843E-2"/>
                </c:manualLayout>
              </c:layout>
              <c:tx>
                <c:rich>
                  <a:bodyPr/>
                  <a:lstStyle/>
                  <a:p>
                    <a:r>
                      <a:rPr lang="en-US"/>
                      <a:t>accessibilite</a:t>
                    </a:r>
                  </a:p>
                </c:rich>
              </c:tx>
              <c:showVal val="1"/>
              <c:extLst>
                <c:ext xmlns:c15="http://schemas.microsoft.com/office/drawing/2012/chart" uri="{CE6537A1-D6FC-4f65-9D91-7224C49458BB}"/>
              </c:extLst>
            </c:dLbl>
            <c:dLbl>
              <c:idx val="1"/>
              <c:tx>
                <c:rich>
                  <a:bodyPr/>
                  <a:lstStyle/>
                  <a:p>
                    <a:r>
                      <a:rPr lang="en-US"/>
                      <a:t>dynamisme economique</a:t>
                    </a:r>
                  </a:p>
                </c:rich>
              </c:tx>
              <c:showVal val="1"/>
              <c:extLst>
                <c:ext xmlns:c15="http://schemas.microsoft.com/office/drawing/2012/chart" uri="{CE6537A1-D6FC-4f65-9D91-7224C49458BB}"/>
              </c:extLst>
            </c:dLbl>
            <c:dLbl>
              <c:idx val="2"/>
              <c:tx>
                <c:rich>
                  <a:bodyPr/>
                  <a:lstStyle/>
                  <a:p>
                    <a:r>
                      <a:rPr lang="en-US"/>
                      <a:t>emploi</a:t>
                    </a:r>
                  </a:p>
                </c:rich>
              </c:tx>
              <c:showVal val="1"/>
              <c:extLst>
                <c:ext xmlns:c15="http://schemas.microsoft.com/office/drawing/2012/chart" uri="{CE6537A1-D6FC-4f65-9D91-7224C49458BB}"/>
              </c:extLst>
            </c:dLbl>
            <c:dLbl>
              <c:idx val="3"/>
              <c:tx>
                <c:rich>
                  <a:bodyPr/>
                  <a:lstStyle/>
                  <a:p>
                    <a:r>
                      <a:rPr lang="en-US"/>
                      <a:t>taille</a:t>
                    </a:r>
                  </a:p>
                </c:rich>
              </c:tx>
              <c:showVal val="1"/>
              <c:extLst>
                <c:ext xmlns:c15="http://schemas.microsoft.com/office/drawing/2012/chart" uri="{CE6537A1-D6FC-4f65-9D91-7224C49458BB}"/>
              </c:extLst>
            </c:dLbl>
            <c:dLbl>
              <c:idx val="4"/>
              <c:tx>
                <c:rich>
                  <a:bodyPr/>
                  <a:lstStyle/>
                  <a:p>
                    <a:r>
                      <a:rPr lang="en-US"/>
                      <a:t>cadre de vie</a:t>
                    </a:r>
                  </a:p>
                </c:rich>
              </c:tx>
              <c:showVal val="1"/>
              <c:extLst>
                <c:ext xmlns:c15="http://schemas.microsoft.com/office/drawing/2012/chart" uri="{CE6537A1-D6FC-4f65-9D91-7224C49458BB}"/>
              </c:extLst>
            </c:dLbl>
            <c:dLbl>
              <c:idx val="5"/>
              <c:tx>
                <c:rich>
                  <a:bodyPr/>
                  <a:lstStyle/>
                  <a:p>
                    <a:r>
                      <a:rPr lang="en-US"/>
                      <a:t>culture</a:t>
                    </a:r>
                  </a:p>
                </c:rich>
              </c:tx>
              <c:showVal val="1"/>
              <c:extLst>
                <c:ext xmlns:c15="http://schemas.microsoft.com/office/drawing/2012/chart" uri="{CE6537A1-D6FC-4f65-9D91-7224C49458BB}"/>
              </c:extLst>
            </c:dLbl>
            <c:dLbl>
              <c:idx val="6"/>
              <c:tx>
                <c:rich>
                  <a:bodyPr/>
                  <a:lstStyle/>
                  <a:p>
                    <a:r>
                      <a:rPr lang="en-US"/>
                      <a:t>immobilier</a:t>
                    </a:r>
                  </a:p>
                </c:rich>
              </c:tx>
              <c:showVal val="1"/>
              <c:extLst>
                <c:ext xmlns:c15="http://schemas.microsoft.com/office/drawing/2012/chart" uri="{CE6537A1-D6FC-4f65-9D91-7224C49458BB}"/>
              </c:extLst>
            </c:dLbl>
            <c:dLbl>
              <c:idx val="7"/>
              <c:tx>
                <c:rich>
                  <a:bodyPr/>
                  <a:lstStyle/>
                  <a:p>
                    <a:r>
                      <a:rPr lang="en-US"/>
                      <a:t>meteo</a:t>
                    </a:r>
                  </a:p>
                </c:rich>
              </c:tx>
              <c:showVal val="1"/>
              <c:extLst>
                <c:ext xmlns:c15="http://schemas.microsoft.com/office/drawing/2012/chart" uri="{CE6537A1-D6FC-4f65-9D91-7224C49458BB}"/>
              </c:extLst>
            </c:dLbl>
            <c:dLbl>
              <c:idx val="8"/>
              <c:tx>
                <c:rich>
                  <a:bodyPr/>
                  <a:lstStyle/>
                  <a:p>
                    <a:r>
                      <a:rPr lang="en-US"/>
                      <a:t>offre de soins</a:t>
                    </a:r>
                  </a:p>
                </c:rich>
              </c:tx>
              <c:showVal val="1"/>
              <c:extLst>
                <c:ext xmlns:c15="http://schemas.microsoft.com/office/drawing/2012/chart" uri="{CE6537A1-D6FC-4f65-9D91-7224C49458BB}"/>
              </c:extLst>
            </c:dLbl>
            <c:dLbl>
              <c:idx val="9"/>
              <c:tx>
                <c:rich>
                  <a:bodyPr/>
                  <a:lstStyle/>
                  <a:p>
                    <a:r>
                      <a:rPr lang="en-US"/>
                      <a:t>securite</a:t>
                    </a:r>
                  </a:p>
                </c:rich>
              </c:tx>
              <c:showVal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'ACP-Analyse variables'!$H$46:$H$55</c:f>
              <c:numCache>
                <c:formatCode>0.000</c:formatCode>
                <c:ptCount val="10"/>
                <c:pt idx="0">
                  <c:v>0.27226</c:v>
                </c:pt>
                <c:pt idx="1">
                  <c:v>-0.12293999999999999</c:v>
                </c:pt>
                <c:pt idx="2">
                  <c:v>-0.64737</c:v>
                </c:pt>
                <c:pt idx="3">
                  <c:v>-0.71335000000000004</c:v>
                </c:pt>
                <c:pt idx="4">
                  <c:v>-9.7099999999999999E-3</c:v>
                </c:pt>
                <c:pt idx="5">
                  <c:v>0.20335</c:v>
                </c:pt>
                <c:pt idx="6">
                  <c:v>0.35865000000000002</c:v>
                </c:pt>
                <c:pt idx="7">
                  <c:v>-0.20996000000000001</c:v>
                </c:pt>
                <c:pt idx="8">
                  <c:v>-2.214E-2</c:v>
                </c:pt>
                <c:pt idx="9">
                  <c:v>-0.29409999999999997</c:v>
                </c:pt>
              </c:numCache>
            </c:numRef>
          </c:xVal>
          <c:yVal>
            <c:numRef>
              <c:f>'ACP-Analyse variables'!$I$46:$I$55</c:f>
              <c:numCache>
                <c:formatCode>0.000</c:formatCode>
                <c:ptCount val="10"/>
                <c:pt idx="0">
                  <c:v>0.16733999999999999</c:v>
                </c:pt>
                <c:pt idx="1">
                  <c:v>-0.27456000000000003</c:v>
                </c:pt>
                <c:pt idx="2">
                  <c:v>-3.5009999999999999E-2</c:v>
                </c:pt>
                <c:pt idx="3">
                  <c:v>0.33268999999999999</c:v>
                </c:pt>
                <c:pt idx="4">
                  <c:v>-6.336E-2</c:v>
                </c:pt>
                <c:pt idx="5">
                  <c:v>0.28542000000000001</c:v>
                </c:pt>
                <c:pt idx="6">
                  <c:v>-0.20502999999999999</c:v>
                </c:pt>
                <c:pt idx="7">
                  <c:v>0.125</c:v>
                </c:pt>
                <c:pt idx="8">
                  <c:v>-5.64E-3</c:v>
                </c:pt>
                <c:pt idx="9">
                  <c:v>-0.59958999999999996</c:v>
                </c:pt>
              </c:numCache>
            </c:numRef>
          </c:yVal>
        </c:ser>
        <c:dLbls/>
        <c:axId val="114080000"/>
        <c:axId val="114089984"/>
      </c:scatterChart>
      <c:valAx>
        <c:axId val="114080000"/>
        <c:scaling>
          <c:orientation val="minMax"/>
          <c:max val="1"/>
          <c:min val="-1"/>
        </c:scaling>
        <c:axPos val="b"/>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4089984"/>
        <c:crosses val="autoZero"/>
        <c:crossBetween val="midCat"/>
      </c:valAx>
      <c:valAx>
        <c:axId val="114089984"/>
        <c:scaling>
          <c:orientation val="minMax"/>
          <c:max val="1"/>
          <c:min val="-1"/>
        </c:scaling>
        <c:axPos val="l"/>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4080000"/>
        <c:crosses val="autoZero"/>
        <c:crossBetween val="midCat"/>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1" i="0" u="none" strike="noStrike" kern="1200" spc="0" baseline="0">
                <a:solidFill>
                  <a:schemeClr val="accent3">
                    <a:lumMod val="50000"/>
                  </a:schemeClr>
                </a:solidFill>
                <a:latin typeface="+mn-lt"/>
                <a:ea typeface="+mn-ea"/>
                <a:cs typeface="+mn-cs"/>
              </a:defRPr>
            </a:pPr>
            <a:r>
              <a:rPr lang="fr-FR" b="1">
                <a:solidFill>
                  <a:schemeClr val="accent3">
                    <a:lumMod val="50000"/>
                  </a:schemeClr>
                </a:solidFill>
              </a:rPr>
              <a:t>Axes 1-2</a:t>
            </a:r>
          </a:p>
        </c:rich>
      </c:tx>
      <c:spPr>
        <a:solidFill>
          <a:schemeClr val="accent3">
            <a:lumMod val="20000"/>
            <a:lumOff val="80000"/>
          </a:schemeClr>
        </a:solidFill>
        <a:ln>
          <a:noFill/>
        </a:ln>
        <a:effectLst/>
      </c:spPr>
    </c:title>
    <c:plotArea>
      <c:layout>
        <c:manualLayout>
          <c:layoutTarget val="inner"/>
          <c:xMode val="edge"/>
          <c:yMode val="edge"/>
          <c:x val="3.4107633509119377E-2"/>
          <c:y val="8.8194444444444534E-2"/>
          <c:w val="0.93627477878784227"/>
          <c:h val="0.87946759259259288"/>
        </c:manualLayout>
      </c:layout>
      <c:scatterChart>
        <c:scatterStyle val="smoothMarker"/>
        <c:ser>
          <c:idx val="0"/>
          <c:order val="0"/>
          <c:tx>
            <c:v>Cercle</c:v>
          </c:tx>
          <c:spPr>
            <a:ln w="19050" cap="rnd">
              <a:solidFill>
                <a:schemeClr val="accent1"/>
              </a:solidFill>
              <a:round/>
            </a:ln>
            <a:effectLst/>
          </c:spPr>
          <c:marker>
            <c:symbol val="none"/>
          </c:marker>
          <c:xVal>
            <c:numRef>
              <c:f>Conf!$C$4:$C$104</c:f>
              <c:numCache>
                <c:formatCode>General</c:formatCode>
                <c:ptCount val="101"/>
                <c:pt idx="0">
                  <c:v>1</c:v>
                </c:pt>
                <c:pt idx="1">
                  <c:v>0.99802672842827156</c:v>
                </c:pt>
                <c:pt idx="2">
                  <c:v>0.99211470131447788</c:v>
                </c:pt>
                <c:pt idx="3">
                  <c:v>0.98228725072868872</c:v>
                </c:pt>
                <c:pt idx="4">
                  <c:v>0.96858316112863108</c:v>
                </c:pt>
                <c:pt idx="5">
                  <c:v>0.95105651629515353</c:v>
                </c:pt>
                <c:pt idx="6">
                  <c:v>0.92977648588825146</c:v>
                </c:pt>
                <c:pt idx="7">
                  <c:v>0.90482705246601958</c:v>
                </c:pt>
                <c:pt idx="8">
                  <c:v>0.87630668004386358</c:v>
                </c:pt>
                <c:pt idx="9">
                  <c:v>0.84432792550201508</c:v>
                </c:pt>
                <c:pt idx="10">
                  <c:v>0.80901699437494745</c:v>
                </c:pt>
                <c:pt idx="11">
                  <c:v>0.77051324277578925</c:v>
                </c:pt>
                <c:pt idx="12">
                  <c:v>0.72896862742141155</c:v>
                </c:pt>
                <c:pt idx="13">
                  <c:v>0.68454710592868862</c:v>
                </c:pt>
                <c:pt idx="14">
                  <c:v>0.63742398974868975</c:v>
                </c:pt>
                <c:pt idx="15">
                  <c:v>0.58778525229247325</c:v>
                </c:pt>
                <c:pt idx="16">
                  <c:v>0.53582679497899655</c:v>
                </c:pt>
                <c:pt idx="17">
                  <c:v>0.48175367410171516</c:v>
                </c:pt>
                <c:pt idx="18">
                  <c:v>0.42577929156507266</c:v>
                </c:pt>
                <c:pt idx="19">
                  <c:v>0.36812455268467809</c:v>
                </c:pt>
                <c:pt idx="20">
                  <c:v>0.30901699437494745</c:v>
                </c:pt>
                <c:pt idx="21">
                  <c:v>0.24868988716485474</c:v>
                </c:pt>
                <c:pt idx="22">
                  <c:v>0.18738131458572474</c:v>
                </c:pt>
                <c:pt idx="23">
                  <c:v>0.12533323356430448</c:v>
                </c:pt>
                <c:pt idx="24">
                  <c:v>6.2790519529313527E-2</c:v>
                </c:pt>
                <c:pt idx="25">
                  <c:v>6.1257422745431001E-17</c:v>
                </c:pt>
                <c:pt idx="26">
                  <c:v>-6.2790519529313402E-2</c:v>
                </c:pt>
                <c:pt idx="27">
                  <c:v>-0.12533323356430415</c:v>
                </c:pt>
                <c:pt idx="28">
                  <c:v>-0.1873813145857246</c:v>
                </c:pt>
                <c:pt idx="29">
                  <c:v>-0.24868988716485485</c:v>
                </c:pt>
                <c:pt idx="30">
                  <c:v>-0.30901699437494712</c:v>
                </c:pt>
                <c:pt idx="31">
                  <c:v>-0.36812455268467775</c:v>
                </c:pt>
                <c:pt idx="32">
                  <c:v>-0.42577929156507272</c:v>
                </c:pt>
                <c:pt idx="33">
                  <c:v>-0.48175367410171543</c:v>
                </c:pt>
                <c:pt idx="34">
                  <c:v>-0.53582679497899688</c:v>
                </c:pt>
                <c:pt idx="35">
                  <c:v>-0.58778525229247303</c:v>
                </c:pt>
                <c:pt idx="36">
                  <c:v>-0.63742398974868975</c:v>
                </c:pt>
                <c:pt idx="37">
                  <c:v>-0.68454710592868873</c:v>
                </c:pt>
                <c:pt idx="38">
                  <c:v>-0.72896862742141133</c:v>
                </c:pt>
                <c:pt idx="39">
                  <c:v>-0.77051324277578914</c:v>
                </c:pt>
                <c:pt idx="40">
                  <c:v>-0.80901699437494734</c:v>
                </c:pt>
                <c:pt idx="41">
                  <c:v>-0.84432792550201485</c:v>
                </c:pt>
                <c:pt idx="42">
                  <c:v>-0.87630668004386358</c:v>
                </c:pt>
                <c:pt idx="43">
                  <c:v>-0.90482705246601935</c:v>
                </c:pt>
                <c:pt idx="44">
                  <c:v>-0.92977648588825135</c:v>
                </c:pt>
                <c:pt idx="45">
                  <c:v>-0.95105651629515353</c:v>
                </c:pt>
                <c:pt idx="46">
                  <c:v>-0.96858316112863097</c:v>
                </c:pt>
                <c:pt idx="47">
                  <c:v>-0.98228725072868872</c:v>
                </c:pt>
                <c:pt idx="48">
                  <c:v>-0.99211470131447776</c:v>
                </c:pt>
                <c:pt idx="49">
                  <c:v>-0.99802672842827156</c:v>
                </c:pt>
                <c:pt idx="50">
                  <c:v>-1</c:v>
                </c:pt>
                <c:pt idx="51">
                  <c:v>-0.99802672842827156</c:v>
                </c:pt>
                <c:pt idx="52">
                  <c:v>-0.99211470131447788</c:v>
                </c:pt>
                <c:pt idx="53">
                  <c:v>-0.98228725072868861</c:v>
                </c:pt>
                <c:pt idx="54">
                  <c:v>-0.96858316112863119</c:v>
                </c:pt>
                <c:pt idx="55">
                  <c:v>-0.95105651629515364</c:v>
                </c:pt>
                <c:pt idx="56">
                  <c:v>-0.92977648588825146</c:v>
                </c:pt>
                <c:pt idx="57">
                  <c:v>-0.90482705246601969</c:v>
                </c:pt>
                <c:pt idx="58">
                  <c:v>-0.87630668004386347</c:v>
                </c:pt>
                <c:pt idx="59">
                  <c:v>-0.84432792550201519</c:v>
                </c:pt>
                <c:pt idx="60">
                  <c:v>-0.80901699437494778</c:v>
                </c:pt>
                <c:pt idx="61">
                  <c:v>-0.77051324277578925</c:v>
                </c:pt>
                <c:pt idx="62">
                  <c:v>-0.72896862742141177</c:v>
                </c:pt>
                <c:pt idx="63">
                  <c:v>-0.68454710592868862</c:v>
                </c:pt>
                <c:pt idx="64">
                  <c:v>-0.63742398974868952</c:v>
                </c:pt>
                <c:pt idx="65">
                  <c:v>-0.58778525229247325</c:v>
                </c:pt>
                <c:pt idx="66">
                  <c:v>-0.53582679497899632</c:v>
                </c:pt>
                <c:pt idx="67">
                  <c:v>-0.48175367410171527</c:v>
                </c:pt>
                <c:pt idx="68">
                  <c:v>-0.42577929156507216</c:v>
                </c:pt>
                <c:pt idx="69">
                  <c:v>-0.36812455268467781</c:v>
                </c:pt>
                <c:pt idx="70">
                  <c:v>-0.30901699437494756</c:v>
                </c:pt>
                <c:pt idx="71">
                  <c:v>-0.24868988716485443</c:v>
                </c:pt>
                <c:pt idx="72">
                  <c:v>-0.18738131458572463</c:v>
                </c:pt>
                <c:pt idx="73">
                  <c:v>-0.12533323356430459</c:v>
                </c:pt>
                <c:pt idx="74">
                  <c:v>-6.2790519529313207E-2</c:v>
                </c:pt>
                <c:pt idx="75">
                  <c:v>-1.83772268236293E-16</c:v>
                </c:pt>
                <c:pt idx="76">
                  <c:v>6.2790519529312833E-2</c:v>
                </c:pt>
                <c:pt idx="77">
                  <c:v>0.12533323356430423</c:v>
                </c:pt>
                <c:pt idx="78">
                  <c:v>0.18738131458572427</c:v>
                </c:pt>
                <c:pt idx="79">
                  <c:v>0.24868988716485493</c:v>
                </c:pt>
                <c:pt idx="80">
                  <c:v>0.30901699437494723</c:v>
                </c:pt>
                <c:pt idx="81">
                  <c:v>0.36812455268467742</c:v>
                </c:pt>
                <c:pt idx="82">
                  <c:v>0.42577929156507183</c:v>
                </c:pt>
                <c:pt idx="83">
                  <c:v>0.48175367410171571</c:v>
                </c:pt>
                <c:pt idx="84">
                  <c:v>0.53582679497899677</c:v>
                </c:pt>
                <c:pt idx="85">
                  <c:v>0.58778525229247292</c:v>
                </c:pt>
                <c:pt idx="86">
                  <c:v>0.6374239897486893</c:v>
                </c:pt>
                <c:pt idx="87">
                  <c:v>0.68454710592868795</c:v>
                </c:pt>
                <c:pt idx="88">
                  <c:v>0.72896862742141122</c:v>
                </c:pt>
                <c:pt idx="89">
                  <c:v>0.77051324277578936</c:v>
                </c:pt>
                <c:pt idx="90">
                  <c:v>0.80901699437494734</c:v>
                </c:pt>
                <c:pt idx="91">
                  <c:v>0.84432792550201474</c:v>
                </c:pt>
                <c:pt idx="92">
                  <c:v>0.87630668004386314</c:v>
                </c:pt>
                <c:pt idx="93">
                  <c:v>0.90482705246601935</c:v>
                </c:pt>
                <c:pt idx="94">
                  <c:v>0.92977648588825146</c:v>
                </c:pt>
                <c:pt idx="95">
                  <c:v>0.95105651629515353</c:v>
                </c:pt>
                <c:pt idx="96">
                  <c:v>0.96858316112863097</c:v>
                </c:pt>
                <c:pt idx="97">
                  <c:v>0.98228725072868872</c:v>
                </c:pt>
                <c:pt idx="98">
                  <c:v>0.99211470131447776</c:v>
                </c:pt>
                <c:pt idx="99">
                  <c:v>0.99802672842827156</c:v>
                </c:pt>
                <c:pt idx="100">
                  <c:v>1</c:v>
                </c:pt>
              </c:numCache>
            </c:numRef>
          </c:xVal>
          <c:yVal>
            <c:numRef>
              <c:f>Conf!$D$4:$D$104</c:f>
              <c:numCache>
                <c:formatCode>General</c:formatCode>
                <c:ptCount val="101"/>
                <c:pt idx="0">
                  <c:v>0</c:v>
                </c:pt>
                <c:pt idx="1">
                  <c:v>6.2790519529313374E-2</c:v>
                </c:pt>
                <c:pt idx="2">
                  <c:v>0.12533323356430426</c:v>
                </c:pt>
                <c:pt idx="3">
                  <c:v>0.1873813145857246</c:v>
                </c:pt>
                <c:pt idx="4">
                  <c:v>0.24868988716485479</c:v>
                </c:pt>
                <c:pt idx="5">
                  <c:v>0.3090169943749474</c:v>
                </c:pt>
                <c:pt idx="6">
                  <c:v>0.36812455268467792</c:v>
                </c:pt>
                <c:pt idx="7">
                  <c:v>0.42577929156507266</c:v>
                </c:pt>
                <c:pt idx="8">
                  <c:v>0.48175367410171532</c:v>
                </c:pt>
                <c:pt idx="9">
                  <c:v>0.53582679497899666</c:v>
                </c:pt>
                <c:pt idx="10">
                  <c:v>0.58778525229247314</c:v>
                </c:pt>
                <c:pt idx="11">
                  <c:v>0.63742398974868963</c:v>
                </c:pt>
                <c:pt idx="12">
                  <c:v>0.68454710592868862</c:v>
                </c:pt>
                <c:pt idx="13">
                  <c:v>0.72896862742141155</c:v>
                </c:pt>
                <c:pt idx="14">
                  <c:v>0.77051324277578925</c:v>
                </c:pt>
                <c:pt idx="15">
                  <c:v>0.80901699437494734</c:v>
                </c:pt>
                <c:pt idx="16">
                  <c:v>0.84432792550201508</c:v>
                </c:pt>
                <c:pt idx="17">
                  <c:v>0.87630668004386369</c:v>
                </c:pt>
                <c:pt idx="18">
                  <c:v>0.90482705246601958</c:v>
                </c:pt>
                <c:pt idx="19">
                  <c:v>0.92977648588825135</c:v>
                </c:pt>
                <c:pt idx="20">
                  <c:v>0.95105651629515353</c:v>
                </c:pt>
                <c:pt idx="21">
                  <c:v>0.96858316112863108</c:v>
                </c:pt>
                <c:pt idx="22">
                  <c:v>0.98228725072868861</c:v>
                </c:pt>
                <c:pt idx="23">
                  <c:v>0.99211470131447776</c:v>
                </c:pt>
                <c:pt idx="24">
                  <c:v>0.99802672842827156</c:v>
                </c:pt>
                <c:pt idx="25">
                  <c:v>1</c:v>
                </c:pt>
                <c:pt idx="26">
                  <c:v>0.99802672842827156</c:v>
                </c:pt>
                <c:pt idx="27">
                  <c:v>0.99211470131447788</c:v>
                </c:pt>
                <c:pt idx="28">
                  <c:v>0.98228725072868872</c:v>
                </c:pt>
                <c:pt idx="29">
                  <c:v>0.96858316112863108</c:v>
                </c:pt>
                <c:pt idx="30">
                  <c:v>0.95105651629515364</c:v>
                </c:pt>
                <c:pt idx="31">
                  <c:v>0.92977648588825146</c:v>
                </c:pt>
                <c:pt idx="32">
                  <c:v>0.90482705246601947</c:v>
                </c:pt>
                <c:pt idx="33">
                  <c:v>0.87630668004386347</c:v>
                </c:pt>
                <c:pt idx="34">
                  <c:v>0.84432792550201496</c:v>
                </c:pt>
                <c:pt idx="35">
                  <c:v>0.80901699437494745</c:v>
                </c:pt>
                <c:pt idx="36">
                  <c:v>0.77051324277578925</c:v>
                </c:pt>
                <c:pt idx="37">
                  <c:v>0.72896862742141144</c:v>
                </c:pt>
                <c:pt idx="38">
                  <c:v>0.68454710592868884</c:v>
                </c:pt>
                <c:pt idx="39">
                  <c:v>0.63742398974868986</c:v>
                </c:pt>
                <c:pt idx="40">
                  <c:v>0.58778525229247325</c:v>
                </c:pt>
                <c:pt idx="41">
                  <c:v>0.53582679497899699</c:v>
                </c:pt>
                <c:pt idx="42">
                  <c:v>0.48175367410171521</c:v>
                </c:pt>
                <c:pt idx="43">
                  <c:v>0.42577929156507288</c:v>
                </c:pt>
                <c:pt idx="44">
                  <c:v>0.36812455268467814</c:v>
                </c:pt>
                <c:pt idx="45">
                  <c:v>0.30901699437494751</c:v>
                </c:pt>
                <c:pt idx="46">
                  <c:v>0.24868988716485524</c:v>
                </c:pt>
                <c:pt idx="47">
                  <c:v>0.18738131458572457</c:v>
                </c:pt>
                <c:pt idx="48">
                  <c:v>0.12533323356430454</c:v>
                </c:pt>
                <c:pt idx="49">
                  <c:v>6.2790519529313582E-2</c:v>
                </c:pt>
                <c:pt idx="50">
                  <c:v>1.22514845490862E-16</c:v>
                </c:pt>
                <c:pt idx="51">
                  <c:v>-6.2790519529313346E-2</c:v>
                </c:pt>
                <c:pt idx="52">
                  <c:v>-0.12533323356430429</c:v>
                </c:pt>
                <c:pt idx="53">
                  <c:v>-0.18738131458572477</c:v>
                </c:pt>
                <c:pt idx="54">
                  <c:v>-0.24868988716485457</c:v>
                </c:pt>
                <c:pt idx="55">
                  <c:v>-0.30901699437494728</c:v>
                </c:pt>
                <c:pt idx="56">
                  <c:v>-0.36812455268467792</c:v>
                </c:pt>
                <c:pt idx="57">
                  <c:v>-0.42577929156507227</c:v>
                </c:pt>
                <c:pt idx="58">
                  <c:v>-0.48175367410171538</c:v>
                </c:pt>
                <c:pt idx="59">
                  <c:v>-0.53582679497899643</c:v>
                </c:pt>
                <c:pt idx="60">
                  <c:v>-0.58778525229247269</c:v>
                </c:pt>
                <c:pt idx="61">
                  <c:v>-0.63742398974868963</c:v>
                </c:pt>
                <c:pt idx="62">
                  <c:v>-0.68454710592868839</c:v>
                </c:pt>
                <c:pt idx="63">
                  <c:v>-0.72896862742141155</c:v>
                </c:pt>
                <c:pt idx="64">
                  <c:v>-0.77051324277578936</c:v>
                </c:pt>
                <c:pt idx="65">
                  <c:v>-0.80901699437494734</c:v>
                </c:pt>
                <c:pt idx="66">
                  <c:v>-0.8443279255020153</c:v>
                </c:pt>
                <c:pt idx="67">
                  <c:v>-0.87630668004386358</c:v>
                </c:pt>
                <c:pt idx="68">
                  <c:v>-0.9048270524660198</c:v>
                </c:pt>
                <c:pt idx="69">
                  <c:v>-0.92977648588825146</c:v>
                </c:pt>
                <c:pt idx="70">
                  <c:v>-0.95105651629515353</c:v>
                </c:pt>
                <c:pt idx="71">
                  <c:v>-0.96858316112863119</c:v>
                </c:pt>
                <c:pt idx="72">
                  <c:v>-0.98228725072868872</c:v>
                </c:pt>
                <c:pt idx="73">
                  <c:v>-0.99211470131447776</c:v>
                </c:pt>
                <c:pt idx="74">
                  <c:v>-0.99802672842827156</c:v>
                </c:pt>
                <c:pt idx="75">
                  <c:v>-1</c:v>
                </c:pt>
                <c:pt idx="76">
                  <c:v>-0.99802672842827156</c:v>
                </c:pt>
                <c:pt idx="77">
                  <c:v>-0.99211470131447788</c:v>
                </c:pt>
                <c:pt idx="78">
                  <c:v>-0.98228725072868872</c:v>
                </c:pt>
                <c:pt idx="79">
                  <c:v>-0.96858316112863108</c:v>
                </c:pt>
                <c:pt idx="80">
                  <c:v>-0.95105651629515364</c:v>
                </c:pt>
                <c:pt idx="81">
                  <c:v>-0.92977648588825157</c:v>
                </c:pt>
                <c:pt idx="82">
                  <c:v>-0.90482705246601991</c:v>
                </c:pt>
                <c:pt idx="83">
                  <c:v>-0.87630668004386336</c:v>
                </c:pt>
                <c:pt idx="84">
                  <c:v>-0.84432792550201496</c:v>
                </c:pt>
                <c:pt idx="85">
                  <c:v>-0.80901699437494756</c:v>
                </c:pt>
                <c:pt idx="86">
                  <c:v>-0.77051324277578959</c:v>
                </c:pt>
                <c:pt idx="87">
                  <c:v>-0.72896862742141211</c:v>
                </c:pt>
                <c:pt idx="88">
                  <c:v>-0.68454710592868895</c:v>
                </c:pt>
                <c:pt idx="89">
                  <c:v>-0.63742398974868963</c:v>
                </c:pt>
                <c:pt idx="90">
                  <c:v>-0.58778525229247336</c:v>
                </c:pt>
                <c:pt idx="91">
                  <c:v>-0.5358267949789971</c:v>
                </c:pt>
                <c:pt idx="92">
                  <c:v>-0.4817536741017161</c:v>
                </c:pt>
                <c:pt idx="93">
                  <c:v>-0.42577929156507299</c:v>
                </c:pt>
                <c:pt idx="94">
                  <c:v>-0.36812455268467786</c:v>
                </c:pt>
                <c:pt idx="95">
                  <c:v>-0.30901699437494762</c:v>
                </c:pt>
                <c:pt idx="96">
                  <c:v>-0.24868988716485535</c:v>
                </c:pt>
                <c:pt idx="97">
                  <c:v>-0.18738131458572468</c:v>
                </c:pt>
                <c:pt idx="98">
                  <c:v>-0.12533323356430465</c:v>
                </c:pt>
                <c:pt idx="99">
                  <c:v>-6.2790519529313263E-2</c:v>
                </c:pt>
                <c:pt idx="100">
                  <c:v>-2.45029690981724E-16</c:v>
                </c:pt>
              </c:numCache>
            </c:numRef>
          </c:yVal>
          <c:smooth val="1"/>
        </c:ser>
        <c:dLbls/>
        <c:axId val="114148480"/>
        <c:axId val="114150016"/>
      </c:scatterChart>
      <c:scatterChart>
        <c:scatterStyle val="lineMarker"/>
        <c:ser>
          <c:idx val="1"/>
          <c:order val="1"/>
          <c:tx>
            <c:v>Plan1-2</c:v>
          </c:tx>
          <c:spPr>
            <a:ln w="25400" cap="rnd">
              <a:noFill/>
              <a:round/>
            </a:ln>
            <a:effectLst/>
          </c:spPr>
          <c:marker>
            <c:symbol val="circle"/>
            <c:size val="5"/>
            <c:spPr>
              <a:solidFill>
                <a:schemeClr val="accent2"/>
              </a:solidFill>
              <a:ln w="9525">
                <a:solidFill>
                  <a:schemeClr val="accent2"/>
                </a:solidFill>
              </a:ln>
              <a:effectLst/>
            </c:spPr>
          </c:marker>
          <c:dLbls>
            <c:dLbl>
              <c:idx val="0"/>
              <c:layout>
                <c:manualLayout>
                  <c:x val="0"/>
                  <c:y val="1.7638888888888843E-2"/>
                </c:manualLayout>
              </c:layout>
              <c:tx>
                <c:rich>
                  <a:bodyPr/>
                  <a:lstStyle/>
                  <a:p>
                    <a:r>
                      <a:rPr lang="en-US"/>
                      <a:t>accessibilite</a:t>
                    </a:r>
                  </a:p>
                </c:rich>
              </c:tx>
              <c:showVal val="1"/>
              <c:extLst>
                <c:ext xmlns:c15="http://schemas.microsoft.com/office/drawing/2012/chart" uri="{CE6537A1-D6FC-4f65-9D91-7224C49458BB}"/>
              </c:extLst>
            </c:dLbl>
            <c:dLbl>
              <c:idx val="1"/>
              <c:tx>
                <c:rich>
                  <a:bodyPr/>
                  <a:lstStyle/>
                  <a:p>
                    <a:r>
                      <a:rPr lang="en-US"/>
                      <a:t>dynamisme economique</a:t>
                    </a:r>
                  </a:p>
                </c:rich>
              </c:tx>
              <c:showVal val="1"/>
              <c:extLst>
                <c:ext xmlns:c15="http://schemas.microsoft.com/office/drawing/2012/chart" uri="{CE6537A1-D6FC-4f65-9D91-7224C49458BB}"/>
              </c:extLst>
            </c:dLbl>
            <c:dLbl>
              <c:idx val="2"/>
              <c:tx>
                <c:rich>
                  <a:bodyPr/>
                  <a:lstStyle/>
                  <a:p>
                    <a:r>
                      <a:rPr lang="en-US"/>
                      <a:t>emploi</a:t>
                    </a:r>
                  </a:p>
                </c:rich>
              </c:tx>
              <c:showVal val="1"/>
              <c:extLst>
                <c:ext xmlns:c15="http://schemas.microsoft.com/office/drawing/2012/chart" uri="{CE6537A1-D6FC-4f65-9D91-7224C49458BB}"/>
              </c:extLst>
            </c:dLbl>
            <c:dLbl>
              <c:idx val="3"/>
              <c:tx>
                <c:rich>
                  <a:bodyPr/>
                  <a:lstStyle/>
                  <a:p>
                    <a:r>
                      <a:rPr lang="en-US"/>
                      <a:t>taille</a:t>
                    </a:r>
                  </a:p>
                </c:rich>
              </c:tx>
              <c:showVal val="1"/>
              <c:extLst>
                <c:ext xmlns:c15="http://schemas.microsoft.com/office/drawing/2012/chart" uri="{CE6537A1-D6FC-4f65-9D91-7224C49458BB}"/>
              </c:extLst>
            </c:dLbl>
            <c:dLbl>
              <c:idx val="4"/>
              <c:tx>
                <c:rich>
                  <a:bodyPr/>
                  <a:lstStyle/>
                  <a:p>
                    <a:r>
                      <a:rPr lang="en-US"/>
                      <a:t>cadre de vie</a:t>
                    </a:r>
                  </a:p>
                </c:rich>
              </c:tx>
              <c:showVal val="1"/>
              <c:extLst>
                <c:ext xmlns:c15="http://schemas.microsoft.com/office/drawing/2012/chart" uri="{CE6537A1-D6FC-4f65-9D91-7224C49458BB}"/>
              </c:extLst>
            </c:dLbl>
            <c:dLbl>
              <c:idx val="5"/>
              <c:tx>
                <c:rich>
                  <a:bodyPr/>
                  <a:lstStyle/>
                  <a:p>
                    <a:r>
                      <a:rPr lang="en-US"/>
                      <a:t>culture</a:t>
                    </a:r>
                  </a:p>
                </c:rich>
              </c:tx>
              <c:showVal val="1"/>
              <c:extLst>
                <c:ext xmlns:c15="http://schemas.microsoft.com/office/drawing/2012/chart" uri="{CE6537A1-D6FC-4f65-9D91-7224C49458BB}"/>
              </c:extLst>
            </c:dLbl>
            <c:dLbl>
              <c:idx val="6"/>
              <c:layout>
                <c:manualLayout>
                  <c:x val="-7.3762626262626321E-2"/>
                  <c:y val="-2.5656565656565721E-2"/>
                </c:manualLayout>
              </c:layout>
              <c:tx>
                <c:rich>
                  <a:bodyPr/>
                  <a:lstStyle/>
                  <a:p>
                    <a:r>
                      <a:rPr lang="en-US"/>
                      <a:t>immobilier</a:t>
                    </a:r>
                  </a:p>
                </c:rich>
              </c:tx>
              <c:showVal val="1"/>
              <c:extLst>
                <c:ext xmlns:c15="http://schemas.microsoft.com/office/drawing/2012/chart" uri="{CE6537A1-D6FC-4f65-9D91-7224C49458BB}"/>
              </c:extLst>
            </c:dLbl>
            <c:dLbl>
              <c:idx val="7"/>
              <c:tx>
                <c:rich>
                  <a:bodyPr/>
                  <a:lstStyle/>
                  <a:p>
                    <a:r>
                      <a:rPr lang="en-US"/>
                      <a:t>meteo</a:t>
                    </a:r>
                  </a:p>
                </c:rich>
              </c:tx>
              <c:showVal val="1"/>
              <c:extLst>
                <c:ext xmlns:c15="http://schemas.microsoft.com/office/drawing/2012/chart" uri="{CE6537A1-D6FC-4f65-9D91-7224C49458BB}"/>
              </c:extLst>
            </c:dLbl>
            <c:dLbl>
              <c:idx val="8"/>
              <c:tx>
                <c:rich>
                  <a:bodyPr/>
                  <a:lstStyle/>
                  <a:p>
                    <a:r>
                      <a:rPr lang="en-US"/>
                      <a:t>offre de soins</a:t>
                    </a:r>
                  </a:p>
                </c:rich>
              </c:tx>
              <c:showVal val="1"/>
              <c:extLst>
                <c:ext xmlns:c15="http://schemas.microsoft.com/office/drawing/2012/chart" uri="{CE6537A1-D6FC-4f65-9D91-7224C49458BB}"/>
              </c:extLst>
            </c:dLbl>
            <c:dLbl>
              <c:idx val="9"/>
              <c:layout>
                <c:manualLayout>
                  <c:x val="-6.7348484848484894E-2"/>
                  <c:y val="-2.8863636363636362E-2"/>
                </c:manualLayout>
              </c:layout>
              <c:tx>
                <c:rich>
                  <a:bodyPr/>
                  <a:lstStyle/>
                  <a:p>
                    <a:r>
                      <a:rPr lang="en-US"/>
                      <a:t>securite</a:t>
                    </a:r>
                  </a:p>
                </c:rich>
              </c:tx>
              <c:showVal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'ACP-Analyse variables'!$F$46:$F$55</c:f>
              <c:numCache>
                <c:formatCode>0.000</c:formatCode>
                <c:ptCount val="10"/>
                <c:pt idx="0">
                  <c:v>-0.64849999999999997</c:v>
                </c:pt>
                <c:pt idx="1">
                  <c:v>0.76615999999999995</c:v>
                </c:pt>
                <c:pt idx="2">
                  <c:v>-0.60563999999999996</c:v>
                </c:pt>
                <c:pt idx="3">
                  <c:v>0.46949999999999997</c:v>
                </c:pt>
                <c:pt idx="4">
                  <c:v>-0.88836000000000004</c:v>
                </c:pt>
                <c:pt idx="5">
                  <c:v>-0.29804999999999998</c:v>
                </c:pt>
                <c:pt idx="6">
                  <c:v>-0.11643000000000001</c:v>
                </c:pt>
                <c:pt idx="7">
                  <c:v>-0.80417000000000005</c:v>
                </c:pt>
                <c:pt idx="8">
                  <c:v>-0.89702999999999999</c:v>
                </c:pt>
                <c:pt idx="9">
                  <c:v>-0.40334999999999999</c:v>
                </c:pt>
              </c:numCache>
            </c:numRef>
          </c:xVal>
          <c:yVal>
            <c:numRef>
              <c:f>'ACP-Analyse variables'!$G$46:$G$55</c:f>
              <c:numCache>
                <c:formatCode>0.000</c:formatCode>
                <c:ptCount val="10"/>
                <c:pt idx="0">
                  <c:v>-0.36828</c:v>
                </c:pt>
                <c:pt idx="1">
                  <c:v>7.0120000000000002E-2</c:v>
                </c:pt>
                <c:pt idx="2">
                  <c:v>-0.13797999999999999</c:v>
                </c:pt>
                <c:pt idx="3">
                  <c:v>0.26236999999999999</c:v>
                </c:pt>
                <c:pt idx="4">
                  <c:v>0.34584999999999999</c:v>
                </c:pt>
                <c:pt idx="5">
                  <c:v>-0.76490000000000002</c:v>
                </c:pt>
                <c:pt idx="6">
                  <c:v>0.80625000000000002</c:v>
                </c:pt>
                <c:pt idx="7">
                  <c:v>0.41315000000000002</c:v>
                </c:pt>
                <c:pt idx="8">
                  <c:v>0.25125999999999998</c:v>
                </c:pt>
                <c:pt idx="9">
                  <c:v>-0.57384999999999997</c:v>
                </c:pt>
              </c:numCache>
            </c:numRef>
          </c:yVal>
        </c:ser>
        <c:dLbls/>
        <c:axId val="114148480"/>
        <c:axId val="114150016"/>
      </c:scatterChart>
      <c:valAx>
        <c:axId val="114148480"/>
        <c:scaling>
          <c:orientation val="minMax"/>
          <c:max val="1"/>
          <c:min val="-1"/>
        </c:scaling>
        <c:axPos val="b"/>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4150016"/>
        <c:crosses val="autoZero"/>
        <c:crossBetween val="midCat"/>
      </c:valAx>
      <c:valAx>
        <c:axId val="114150016"/>
        <c:scaling>
          <c:orientation val="minMax"/>
          <c:max val="1"/>
          <c:min val="-1"/>
        </c:scaling>
        <c:axPos val="l"/>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4148480"/>
        <c:crosses val="autoZero"/>
        <c:crossBetween val="midCat"/>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1" i="0" u="none" strike="noStrike" kern="1200" spc="0" baseline="0">
                <a:solidFill>
                  <a:schemeClr val="accent3">
                    <a:lumMod val="50000"/>
                  </a:schemeClr>
                </a:solidFill>
                <a:latin typeface="+mn-lt"/>
                <a:ea typeface="+mn-ea"/>
                <a:cs typeface="+mn-cs"/>
              </a:defRPr>
            </a:pPr>
            <a:r>
              <a:rPr lang="fr-FR" b="1">
                <a:solidFill>
                  <a:schemeClr val="accent3">
                    <a:lumMod val="50000"/>
                  </a:schemeClr>
                </a:solidFill>
              </a:rPr>
              <a:t>Axes 1-3</a:t>
            </a:r>
          </a:p>
        </c:rich>
      </c:tx>
      <c:spPr>
        <a:solidFill>
          <a:schemeClr val="accent3">
            <a:lumMod val="20000"/>
            <a:lumOff val="80000"/>
          </a:schemeClr>
        </a:solidFill>
        <a:ln>
          <a:noFill/>
        </a:ln>
        <a:effectLst/>
      </c:spPr>
    </c:title>
    <c:plotArea>
      <c:layout>
        <c:manualLayout>
          <c:layoutTarget val="inner"/>
          <c:xMode val="edge"/>
          <c:yMode val="edge"/>
          <c:x val="3.4107633509119377E-2"/>
          <c:y val="8.8194444444444534E-2"/>
          <c:w val="0.93627477878784227"/>
          <c:h val="0.87946759259259288"/>
        </c:manualLayout>
      </c:layout>
      <c:scatterChart>
        <c:scatterStyle val="smoothMarker"/>
        <c:ser>
          <c:idx val="0"/>
          <c:order val="0"/>
          <c:tx>
            <c:v>Cercle</c:v>
          </c:tx>
          <c:spPr>
            <a:ln w="19050" cap="rnd">
              <a:solidFill>
                <a:schemeClr val="accent1"/>
              </a:solidFill>
              <a:round/>
            </a:ln>
            <a:effectLst/>
          </c:spPr>
          <c:marker>
            <c:symbol val="none"/>
          </c:marker>
          <c:xVal>
            <c:numRef>
              <c:f>Conf!$C$4:$C$104</c:f>
              <c:numCache>
                <c:formatCode>General</c:formatCode>
                <c:ptCount val="101"/>
                <c:pt idx="0">
                  <c:v>1</c:v>
                </c:pt>
                <c:pt idx="1">
                  <c:v>0.99802672842827156</c:v>
                </c:pt>
                <c:pt idx="2">
                  <c:v>0.99211470131447788</c:v>
                </c:pt>
                <c:pt idx="3">
                  <c:v>0.98228725072868872</c:v>
                </c:pt>
                <c:pt idx="4">
                  <c:v>0.96858316112863108</c:v>
                </c:pt>
                <c:pt idx="5">
                  <c:v>0.95105651629515353</c:v>
                </c:pt>
                <c:pt idx="6">
                  <c:v>0.92977648588825146</c:v>
                </c:pt>
                <c:pt idx="7">
                  <c:v>0.90482705246601958</c:v>
                </c:pt>
                <c:pt idx="8">
                  <c:v>0.87630668004386358</c:v>
                </c:pt>
                <c:pt idx="9">
                  <c:v>0.84432792550201508</c:v>
                </c:pt>
                <c:pt idx="10">
                  <c:v>0.80901699437494745</c:v>
                </c:pt>
                <c:pt idx="11">
                  <c:v>0.77051324277578925</c:v>
                </c:pt>
                <c:pt idx="12">
                  <c:v>0.72896862742141155</c:v>
                </c:pt>
                <c:pt idx="13">
                  <c:v>0.68454710592868862</c:v>
                </c:pt>
                <c:pt idx="14">
                  <c:v>0.63742398974868975</c:v>
                </c:pt>
                <c:pt idx="15">
                  <c:v>0.58778525229247325</c:v>
                </c:pt>
                <c:pt idx="16">
                  <c:v>0.53582679497899655</c:v>
                </c:pt>
                <c:pt idx="17">
                  <c:v>0.48175367410171516</c:v>
                </c:pt>
                <c:pt idx="18">
                  <c:v>0.42577929156507266</c:v>
                </c:pt>
                <c:pt idx="19">
                  <c:v>0.36812455268467809</c:v>
                </c:pt>
                <c:pt idx="20">
                  <c:v>0.30901699437494745</c:v>
                </c:pt>
                <c:pt idx="21">
                  <c:v>0.24868988716485474</c:v>
                </c:pt>
                <c:pt idx="22">
                  <c:v>0.18738131458572474</c:v>
                </c:pt>
                <c:pt idx="23">
                  <c:v>0.12533323356430448</c:v>
                </c:pt>
                <c:pt idx="24">
                  <c:v>6.2790519529313527E-2</c:v>
                </c:pt>
                <c:pt idx="25">
                  <c:v>6.1257422745431001E-17</c:v>
                </c:pt>
                <c:pt idx="26">
                  <c:v>-6.2790519529313402E-2</c:v>
                </c:pt>
                <c:pt idx="27">
                  <c:v>-0.12533323356430415</c:v>
                </c:pt>
                <c:pt idx="28">
                  <c:v>-0.1873813145857246</c:v>
                </c:pt>
                <c:pt idx="29">
                  <c:v>-0.24868988716485485</c:v>
                </c:pt>
                <c:pt idx="30">
                  <c:v>-0.30901699437494712</c:v>
                </c:pt>
                <c:pt idx="31">
                  <c:v>-0.36812455268467775</c:v>
                </c:pt>
                <c:pt idx="32">
                  <c:v>-0.42577929156507272</c:v>
                </c:pt>
                <c:pt idx="33">
                  <c:v>-0.48175367410171543</c:v>
                </c:pt>
                <c:pt idx="34">
                  <c:v>-0.53582679497899688</c:v>
                </c:pt>
                <c:pt idx="35">
                  <c:v>-0.58778525229247303</c:v>
                </c:pt>
                <c:pt idx="36">
                  <c:v>-0.63742398974868975</c:v>
                </c:pt>
                <c:pt idx="37">
                  <c:v>-0.68454710592868873</c:v>
                </c:pt>
                <c:pt idx="38">
                  <c:v>-0.72896862742141133</c:v>
                </c:pt>
                <c:pt idx="39">
                  <c:v>-0.77051324277578914</c:v>
                </c:pt>
                <c:pt idx="40">
                  <c:v>-0.80901699437494734</c:v>
                </c:pt>
                <c:pt idx="41">
                  <c:v>-0.84432792550201485</c:v>
                </c:pt>
                <c:pt idx="42">
                  <c:v>-0.87630668004386358</c:v>
                </c:pt>
                <c:pt idx="43">
                  <c:v>-0.90482705246601935</c:v>
                </c:pt>
                <c:pt idx="44">
                  <c:v>-0.92977648588825135</c:v>
                </c:pt>
                <c:pt idx="45">
                  <c:v>-0.95105651629515353</c:v>
                </c:pt>
                <c:pt idx="46">
                  <c:v>-0.96858316112863097</c:v>
                </c:pt>
                <c:pt idx="47">
                  <c:v>-0.98228725072868872</c:v>
                </c:pt>
                <c:pt idx="48">
                  <c:v>-0.99211470131447776</c:v>
                </c:pt>
                <c:pt idx="49">
                  <c:v>-0.99802672842827156</c:v>
                </c:pt>
                <c:pt idx="50">
                  <c:v>-1</c:v>
                </c:pt>
                <c:pt idx="51">
                  <c:v>-0.99802672842827156</c:v>
                </c:pt>
                <c:pt idx="52">
                  <c:v>-0.99211470131447788</c:v>
                </c:pt>
                <c:pt idx="53">
                  <c:v>-0.98228725072868861</c:v>
                </c:pt>
                <c:pt idx="54">
                  <c:v>-0.96858316112863119</c:v>
                </c:pt>
                <c:pt idx="55">
                  <c:v>-0.95105651629515364</c:v>
                </c:pt>
                <c:pt idx="56">
                  <c:v>-0.92977648588825146</c:v>
                </c:pt>
                <c:pt idx="57">
                  <c:v>-0.90482705246601969</c:v>
                </c:pt>
                <c:pt idx="58">
                  <c:v>-0.87630668004386347</c:v>
                </c:pt>
                <c:pt idx="59">
                  <c:v>-0.84432792550201519</c:v>
                </c:pt>
                <c:pt idx="60">
                  <c:v>-0.80901699437494778</c:v>
                </c:pt>
                <c:pt idx="61">
                  <c:v>-0.77051324277578925</c:v>
                </c:pt>
                <c:pt idx="62">
                  <c:v>-0.72896862742141177</c:v>
                </c:pt>
                <c:pt idx="63">
                  <c:v>-0.68454710592868862</c:v>
                </c:pt>
                <c:pt idx="64">
                  <c:v>-0.63742398974868952</c:v>
                </c:pt>
                <c:pt idx="65">
                  <c:v>-0.58778525229247325</c:v>
                </c:pt>
                <c:pt idx="66">
                  <c:v>-0.53582679497899632</c:v>
                </c:pt>
                <c:pt idx="67">
                  <c:v>-0.48175367410171527</c:v>
                </c:pt>
                <c:pt idx="68">
                  <c:v>-0.42577929156507216</c:v>
                </c:pt>
                <c:pt idx="69">
                  <c:v>-0.36812455268467781</c:v>
                </c:pt>
                <c:pt idx="70">
                  <c:v>-0.30901699437494756</c:v>
                </c:pt>
                <c:pt idx="71">
                  <c:v>-0.24868988716485443</c:v>
                </c:pt>
                <c:pt idx="72">
                  <c:v>-0.18738131458572463</c:v>
                </c:pt>
                <c:pt idx="73">
                  <c:v>-0.12533323356430459</c:v>
                </c:pt>
                <c:pt idx="74">
                  <c:v>-6.2790519529313207E-2</c:v>
                </c:pt>
                <c:pt idx="75">
                  <c:v>-1.83772268236293E-16</c:v>
                </c:pt>
                <c:pt idx="76">
                  <c:v>6.2790519529312833E-2</c:v>
                </c:pt>
                <c:pt idx="77">
                  <c:v>0.12533323356430423</c:v>
                </c:pt>
                <c:pt idx="78">
                  <c:v>0.18738131458572427</c:v>
                </c:pt>
                <c:pt idx="79">
                  <c:v>0.24868988716485493</c:v>
                </c:pt>
                <c:pt idx="80">
                  <c:v>0.30901699437494723</c:v>
                </c:pt>
                <c:pt idx="81">
                  <c:v>0.36812455268467742</c:v>
                </c:pt>
                <c:pt idx="82">
                  <c:v>0.42577929156507183</c:v>
                </c:pt>
                <c:pt idx="83">
                  <c:v>0.48175367410171571</c:v>
                </c:pt>
                <c:pt idx="84">
                  <c:v>0.53582679497899677</c:v>
                </c:pt>
                <c:pt idx="85">
                  <c:v>0.58778525229247292</c:v>
                </c:pt>
                <c:pt idx="86">
                  <c:v>0.6374239897486893</c:v>
                </c:pt>
                <c:pt idx="87">
                  <c:v>0.68454710592868795</c:v>
                </c:pt>
                <c:pt idx="88">
                  <c:v>0.72896862742141122</c:v>
                </c:pt>
                <c:pt idx="89">
                  <c:v>0.77051324277578936</c:v>
                </c:pt>
                <c:pt idx="90">
                  <c:v>0.80901699437494734</c:v>
                </c:pt>
                <c:pt idx="91">
                  <c:v>0.84432792550201474</c:v>
                </c:pt>
                <c:pt idx="92">
                  <c:v>0.87630668004386314</c:v>
                </c:pt>
                <c:pt idx="93">
                  <c:v>0.90482705246601935</c:v>
                </c:pt>
                <c:pt idx="94">
                  <c:v>0.92977648588825146</c:v>
                </c:pt>
                <c:pt idx="95">
                  <c:v>0.95105651629515353</c:v>
                </c:pt>
                <c:pt idx="96">
                  <c:v>0.96858316112863097</c:v>
                </c:pt>
                <c:pt idx="97">
                  <c:v>0.98228725072868872</c:v>
                </c:pt>
                <c:pt idx="98">
                  <c:v>0.99211470131447776</c:v>
                </c:pt>
                <c:pt idx="99">
                  <c:v>0.99802672842827156</c:v>
                </c:pt>
                <c:pt idx="100">
                  <c:v>1</c:v>
                </c:pt>
              </c:numCache>
            </c:numRef>
          </c:xVal>
          <c:yVal>
            <c:numRef>
              <c:f>Conf!$D$4:$D$104</c:f>
              <c:numCache>
                <c:formatCode>General</c:formatCode>
                <c:ptCount val="101"/>
                <c:pt idx="0">
                  <c:v>0</c:v>
                </c:pt>
                <c:pt idx="1">
                  <c:v>6.2790519529313374E-2</c:v>
                </c:pt>
                <c:pt idx="2">
                  <c:v>0.12533323356430426</c:v>
                </c:pt>
                <c:pt idx="3">
                  <c:v>0.1873813145857246</c:v>
                </c:pt>
                <c:pt idx="4">
                  <c:v>0.24868988716485479</c:v>
                </c:pt>
                <c:pt idx="5">
                  <c:v>0.3090169943749474</c:v>
                </c:pt>
                <c:pt idx="6">
                  <c:v>0.36812455268467792</c:v>
                </c:pt>
                <c:pt idx="7">
                  <c:v>0.42577929156507266</c:v>
                </c:pt>
                <c:pt idx="8">
                  <c:v>0.48175367410171532</c:v>
                </c:pt>
                <c:pt idx="9">
                  <c:v>0.53582679497899666</c:v>
                </c:pt>
                <c:pt idx="10">
                  <c:v>0.58778525229247314</c:v>
                </c:pt>
                <c:pt idx="11">
                  <c:v>0.63742398974868963</c:v>
                </c:pt>
                <c:pt idx="12">
                  <c:v>0.68454710592868862</c:v>
                </c:pt>
                <c:pt idx="13">
                  <c:v>0.72896862742141155</c:v>
                </c:pt>
                <c:pt idx="14">
                  <c:v>0.77051324277578925</c:v>
                </c:pt>
                <c:pt idx="15">
                  <c:v>0.80901699437494734</c:v>
                </c:pt>
                <c:pt idx="16">
                  <c:v>0.84432792550201508</c:v>
                </c:pt>
                <c:pt idx="17">
                  <c:v>0.87630668004386369</c:v>
                </c:pt>
                <c:pt idx="18">
                  <c:v>0.90482705246601958</c:v>
                </c:pt>
                <c:pt idx="19">
                  <c:v>0.92977648588825135</c:v>
                </c:pt>
                <c:pt idx="20">
                  <c:v>0.95105651629515353</c:v>
                </c:pt>
                <c:pt idx="21">
                  <c:v>0.96858316112863108</c:v>
                </c:pt>
                <c:pt idx="22">
                  <c:v>0.98228725072868861</c:v>
                </c:pt>
                <c:pt idx="23">
                  <c:v>0.99211470131447776</c:v>
                </c:pt>
                <c:pt idx="24">
                  <c:v>0.99802672842827156</c:v>
                </c:pt>
                <c:pt idx="25">
                  <c:v>1</c:v>
                </c:pt>
                <c:pt idx="26">
                  <c:v>0.99802672842827156</c:v>
                </c:pt>
                <c:pt idx="27">
                  <c:v>0.99211470131447788</c:v>
                </c:pt>
                <c:pt idx="28">
                  <c:v>0.98228725072868872</c:v>
                </c:pt>
                <c:pt idx="29">
                  <c:v>0.96858316112863108</c:v>
                </c:pt>
                <c:pt idx="30">
                  <c:v>0.95105651629515364</c:v>
                </c:pt>
                <c:pt idx="31">
                  <c:v>0.92977648588825146</c:v>
                </c:pt>
                <c:pt idx="32">
                  <c:v>0.90482705246601947</c:v>
                </c:pt>
                <c:pt idx="33">
                  <c:v>0.87630668004386347</c:v>
                </c:pt>
                <c:pt idx="34">
                  <c:v>0.84432792550201496</c:v>
                </c:pt>
                <c:pt idx="35">
                  <c:v>0.80901699437494745</c:v>
                </c:pt>
                <c:pt idx="36">
                  <c:v>0.77051324277578925</c:v>
                </c:pt>
                <c:pt idx="37">
                  <c:v>0.72896862742141144</c:v>
                </c:pt>
                <c:pt idx="38">
                  <c:v>0.68454710592868884</c:v>
                </c:pt>
                <c:pt idx="39">
                  <c:v>0.63742398974868986</c:v>
                </c:pt>
                <c:pt idx="40">
                  <c:v>0.58778525229247325</c:v>
                </c:pt>
                <c:pt idx="41">
                  <c:v>0.53582679497899699</c:v>
                </c:pt>
                <c:pt idx="42">
                  <c:v>0.48175367410171521</c:v>
                </c:pt>
                <c:pt idx="43">
                  <c:v>0.42577929156507288</c:v>
                </c:pt>
                <c:pt idx="44">
                  <c:v>0.36812455268467814</c:v>
                </c:pt>
                <c:pt idx="45">
                  <c:v>0.30901699437494751</c:v>
                </c:pt>
                <c:pt idx="46">
                  <c:v>0.24868988716485524</c:v>
                </c:pt>
                <c:pt idx="47">
                  <c:v>0.18738131458572457</c:v>
                </c:pt>
                <c:pt idx="48">
                  <c:v>0.12533323356430454</c:v>
                </c:pt>
                <c:pt idx="49">
                  <c:v>6.2790519529313582E-2</c:v>
                </c:pt>
                <c:pt idx="50">
                  <c:v>1.22514845490862E-16</c:v>
                </c:pt>
                <c:pt idx="51">
                  <c:v>-6.2790519529313346E-2</c:v>
                </c:pt>
                <c:pt idx="52">
                  <c:v>-0.12533323356430429</c:v>
                </c:pt>
                <c:pt idx="53">
                  <c:v>-0.18738131458572477</c:v>
                </c:pt>
                <c:pt idx="54">
                  <c:v>-0.24868988716485457</c:v>
                </c:pt>
                <c:pt idx="55">
                  <c:v>-0.30901699437494728</c:v>
                </c:pt>
                <c:pt idx="56">
                  <c:v>-0.36812455268467792</c:v>
                </c:pt>
                <c:pt idx="57">
                  <c:v>-0.42577929156507227</c:v>
                </c:pt>
                <c:pt idx="58">
                  <c:v>-0.48175367410171538</c:v>
                </c:pt>
                <c:pt idx="59">
                  <c:v>-0.53582679497899643</c:v>
                </c:pt>
                <c:pt idx="60">
                  <c:v>-0.58778525229247269</c:v>
                </c:pt>
                <c:pt idx="61">
                  <c:v>-0.63742398974868963</c:v>
                </c:pt>
                <c:pt idx="62">
                  <c:v>-0.68454710592868839</c:v>
                </c:pt>
                <c:pt idx="63">
                  <c:v>-0.72896862742141155</c:v>
                </c:pt>
                <c:pt idx="64">
                  <c:v>-0.77051324277578936</c:v>
                </c:pt>
                <c:pt idx="65">
                  <c:v>-0.80901699437494734</c:v>
                </c:pt>
                <c:pt idx="66">
                  <c:v>-0.8443279255020153</c:v>
                </c:pt>
                <c:pt idx="67">
                  <c:v>-0.87630668004386358</c:v>
                </c:pt>
                <c:pt idx="68">
                  <c:v>-0.9048270524660198</c:v>
                </c:pt>
                <c:pt idx="69">
                  <c:v>-0.92977648588825146</c:v>
                </c:pt>
                <c:pt idx="70">
                  <c:v>-0.95105651629515353</c:v>
                </c:pt>
                <c:pt idx="71">
                  <c:v>-0.96858316112863119</c:v>
                </c:pt>
                <c:pt idx="72">
                  <c:v>-0.98228725072868872</c:v>
                </c:pt>
                <c:pt idx="73">
                  <c:v>-0.99211470131447776</c:v>
                </c:pt>
                <c:pt idx="74">
                  <c:v>-0.99802672842827156</c:v>
                </c:pt>
                <c:pt idx="75">
                  <c:v>-1</c:v>
                </c:pt>
                <c:pt idx="76">
                  <c:v>-0.99802672842827156</c:v>
                </c:pt>
                <c:pt idx="77">
                  <c:v>-0.99211470131447788</c:v>
                </c:pt>
                <c:pt idx="78">
                  <c:v>-0.98228725072868872</c:v>
                </c:pt>
                <c:pt idx="79">
                  <c:v>-0.96858316112863108</c:v>
                </c:pt>
                <c:pt idx="80">
                  <c:v>-0.95105651629515364</c:v>
                </c:pt>
                <c:pt idx="81">
                  <c:v>-0.92977648588825157</c:v>
                </c:pt>
                <c:pt idx="82">
                  <c:v>-0.90482705246601991</c:v>
                </c:pt>
                <c:pt idx="83">
                  <c:v>-0.87630668004386336</c:v>
                </c:pt>
                <c:pt idx="84">
                  <c:v>-0.84432792550201496</c:v>
                </c:pt>
                <c:pt idx="85">
                  <c:v>-0.80901699437494756</c:v>
                </c:pt>
                <c:pt idx="86">
                  <c:v>-0.77051324277578959</c:v>
                </c:pt>
                <c:pt idx="87">
                  <c:v>-0.72896862742141211</c:v>
                </c:pt>
                <c:pt idx="88">
                  <c:v>-0.68454710592868895</c:v>
                </c:pt>
                <c:pt idx="89">
                  <c:v>-0.63742398974868963</c:v>
                </c:pt>
                <c:pt idx="90">
                  <c:v>-0.58778525229247336</c:v>
                </c:pt>
                <c:pt idx="91">
                  <c:v>-0.5358267949789971</c:v>
                </c:pt>
                <c:pt idx="92">
                  <c:v>-0.4817536741017161</c:v>
                </c:pt>
                <c:pt idx="93">
                  <c:v>-0.42577929156507299</c:v>
                </c:pt>
                <c:pt idx="94">
                  <c:v>-0.36812455268467786</c:v>
                </c:pt>
                <c:pt idx="95">
                  <c:v>-0.30901699437494762</c:v>
                </c:pt>
                <c:pt idx="96">
                  <c:v>-0.24868988716485535</c:v>
                </c:pt>
                <c:pt idx="97">
                  <c:v>-0.18738131458572468</c:v>
                </c:pt>
                <c:pt idx="98">
                  <c:v>-0.12533323356430465</c:v>
                </c:pt>
                <c:pt idx="99">
                  <c:v>-6.2790519529313263E-2</c:v>
                </c:pt>
                <c:pt idx="100">
                  <c:v>-2.45029690981724E-16</c:v>
                </c:pt>
              </c:numCache>
            </c:numRef>
          </c:yVal>
          <c:smooth val="1"/>
        </c:ser>
        <c:dLbls/>
        <c:axId val="114302976"/>
        <c:axId val="114304512"/>
      </c:scatterChart>
      <c:scatterChart>
        <c:scatterStyle val="lineMarker"/>
        <c:ser>
          <c:idx val="1"/>
          <c:order val="1"/>
          <c:tx>
            <c:v>Plan1-3</c:v>
          </c:tx>
          <c:spPr>
            <a:ln w="25400" cap="rnd">
              <a:noFill/>
              <a:round/>
            </a:ln>
            <a:effectLst/>
          </c:spPr>
          <c:marker>
            <c:symbol val="circle"/>
            <c:size val="5"/>
            <c:spPr>
              <a:solidFill>
                <a:schemeClr val="accent2"/>
              </a:solidFill>
              <a:ln w="9525">
                <a:solidFill>
                  <a:schemeClr val="accent2"/>
                </a:solidFill>
              </a:ln>
              <a:effectLst/>
            </c:spPr>
          </c:marker>
          <c:dLbls>
            <c:dLbl>
              <c:idx val="0"/>
              <c:layout>
                <c:manualLayout>
                  <c:x val="-0.12507575757575751"/>
                  <c:y val="-3.0467171717171726E-2"/>
                </c:manualLayout>
              </c:layout>
              <c:tx>
                <c:rich>
                  <a:bodyPr/>
                  <a:lstStyle/>
                  <a:p>
                    <a:r>
                      <a:rPr lang="en-US"/>
                      <a:t>accessibilite</a:t>
                    </a:r>
                  </a:p>
                </c:rich>
              </c:tx>
              <c:showVal val="1"/>
              <c:extLst>
                <c:ext xmlns:c15="http://schemas.microsoft.com/office/drawing/2012/chart" uri="{CE6537A1-D6FC-4f65-9D91-7224C49458BB}"/>
              </c:extLst>
            </c:dLbl>
            <c:dLbl>
              <c:idx val="1"/>
              <c:layout>
                <c:manualLayout>
                  <c:x val="-0.10422992424242426"/>
                  <c:y val="-4.8106060606060673E-2"/>
                </c:manualLayout>
              </c:layout>
              <c:tx>
                <c:rich>
                  <a:bodyPr/>
                  <a:lstStyle/>
                  <a:p>
                    <a:r>
                      <a:rPr lang="en-US"/>
                      <a:t>dynamisme economique</a:t>
                    </a:r>
                  </a:p>
                </c:rich>
              </c:tx>
              <c:showVal val="1"/>
              <c:extLst>
                <c:ext xmlns:c15="http://schemas.microsoft.com/office/drawing/2012/chart" uri="{CE6537A1-D6FC-4f65-9D91-7224C49458BB}">
                  <c15:layout>
                    <c:manualLayout>
                      <c:w val="0.20108333333333328"/>
                      <c:h val="8.0080555555555558E-2"/>
                    </c:manualLayout>
                  </c15:layout>
                </c:ext>
              </c:extLst>
            </c:dLbl>
            <c:dLbl>
              <c:idx val="2"/>
              <c:tx>
                <c:rich>
                  <a:bodyPr/>
                  <a:lstStyle/>
                  <a:p>
                    <a:r>
                      <a:rPr lang="en-US"/>
                      <a:t>emploi</a:t>
                    </a:r>
                  </a:p>
                </c:rich>
              </c:tx>
              <c:showVal val="1"/>
              <c:extLst>
                <c:ext xmlns:c15="http://schemas.microsoft.com/office/drawing/2012/chart" uri="{CE6537A1-D6FC-4f65-9D91-7224C49458BB}"/>
              </c:extLst>
            </c:dLbl>
            <c:dLbl>
              <c:idx val="3"/>
              <c:layout>
                <c:manualLayout>
                  <c:x val="-2.8863636363636362E-2"/>
                  <c:y val="3.5277777777777804E-2"/>
                </c:manualLayout>
              </c:layout>
              <c:tx>
                <c:rich>
                  <a:bodyPr/>
                  <a:lstStyle/>
                  <a:p>
                    <a:r>
                      <a:rPr lang="en-US"/>
                      <a:t>taille</a:t>
                    </a:r>
                  </a:p>
                </c:rich>
              </c:tx>
              <c:showVal val="1"/>
              <c:extLst>
                <c:ext xmlns:c15="http://schemas.microsoft.com/office/drawing/2012/chart" uri="{CE6537A1-D6FC-4f65-9D91-7224C49458BB}"/>
              </c:extLst>
            </c:dLbl>
            <c:dLbl>
              <c:idx val="4"/>
              <c:layout>
                <c:manualLayout>
                  <c:x val="-6.7348484848484894E-2"/>
                  <c:y val="2.5656565656565655E-2"/>
                </c:manualLayout>
              </c:layout>
              <c:tx>
                <c:rich>
                  <a:bodyPr/>
                  <a:lstStyle/>
                  <a:p>
                    <a:r>
                      <a:rPr lang="en-US"/>
                      <a:t>cadre de vie</a:t>
                    </a:r>
                  </a:p>
                </c:rich>
              </c:tx>
              <c:showVal val="1"/>
              <c:extLst>
                <c:ext xmlns:c15="http://schemas.microsoft.com/office/drawing/2012/chart" uri="{CE6537A1-D6FC-4f65-9D91-7224C49458BB}"/>
              </c:extLst>
            </c:dLbl>
            <c:dLbl>
              <c:idx val="5"/>
              <c:layout>
                <c:manualLayout>
                  <c:x val="-5.1313131313131359E-2"/>
                  <c:y val="-3.5277777777777859E-2"/>
                </c:manualLayout>
              </c:layout>
              <c:tx>
                <c:rich>
                  <a:bodyPr/>
                  <a:lstStyle/>
                  <a:p>
                    <a:r>
                      <a:rPr lang="en-US"/>
                      <a:t>culture</a:t>
                    </a:r>
                  </a:p>
                </c:rich>
              </c:tx>
              <c:showVal val="1"/>
              <c:extLst>
                <c:ext xmlns:c15="http://schemas.microsoft.com/office/drawing/2012/chart" uri="{CE6537A1-D6FC-4f65-9D91-7224C49458BB}"/>
              </c:extLst>
            </c:dLbl>
            <c:dLbl>
              <c:idx val="6"/>
              <c:layout>
                <c:manualLayout>
                  <c:x val="-2.8863636363636477E-2"/>
                  <c:y val="2.5656565656565655E-2"/>
                </c:manualLayout>
              </c:layout>
              <c:tx>
                <c:rich>
                  <a:bodyPr/>
                  <a:lstStyle/>
                  <a:p>
                    <a:r>
                      <a:rPr lang="en-US"/>
                      <a:t>immobilier</a:t>
                    </a:r>
                  </a:p>
                </c:rich>
              </c:tx>
              <c:showVal val="1"/>
              <c:extLst>
                <c:ext xmlns:c15="http://schemas.microsoft.com/office/drawing/2012/chart" uri="{CE6537A1-D6FC-4f65-9D91-7224C49458BB}"/>
              </c:extLst>
            </c:dLbl>
            <c:dLbl>
              <c:idx val="7"/>
              <c:tx>
                <c:rich>
                  <a:bodyPr/>
                  <a:lstStyle/>
                  <a:p>
                    <a:r>
                      <a:rPr lang="en-US"/>
                      <a:t>meteo</a:t>
                    </a:r>
                  </a:p>
                </c:rich>
              </c:tx>
              <c:showVal val="1"/>
              <c:extLst>
                <c:ext xmlns:c15="http://schemas.microsoft.com/office/drawing/2012/chart" uri="{CE6537A1-D6FC-4f65-9D91-7224C49458BB}"/>
              </c:extLst>
            </c:dLbl>
            <c:dLbl>
              <c:idx val="8"/>
              <c:tx>
                <c:rich>
                  <a:bodyPr/>
                  <a:lstStyle/>
                  <a:p>
                    <a:r>
                      <a:rPr lang="en-US"/>
                      <a:t>offre de soins</a:t>
                    </a:r>
                  </a:p>
                </c:rich>
              </c:tx>
              <c:showVal val="1"/>
              <c:extLst>
                <c:ext xmlns:c15="http://schemas.microsoft.com/office/drawing/2012/chart" uri="{CE6537A1-D6FC-4f65-9D91-7224C49458BB}"/>
              </c:extLst>
            </c:dLbl>
            <c:dLbl>
              <c:idx val="9"/>
              <c:layout>
                <c:manualLayout>
                  <c:x val="-3.8484848484848497E-2"/>
                  <c:y val="-2.5656565656565655E-2"/>
                </c:manualLayout>
              </c:layout>
              <c:tx>
                <c:rich>
                  <a:bodyPr/>
                  <a:lstStyle/>
                  <a:p>
                    <a:r>
                      <a:rPr lang="en-US"/>
                      <a:t>securite</a:t>
                    </a:r>
                  </a:p>
                </c:rich>
              </c:tx>
              <c:showVal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'ACP-Analyse variables'!$F$46:$F$55</c:f>
              <c:numCache>
                <c:formatCode>0.000</c:formatCode>
                <c:ptCount val="10"/>
                <c:pt idx="0">
                  <c:v>-0.64849999999999997</c:v>
                </c:pt>
                <c:pt idx="1">
                  <c:v>0.76615999999999995</c:v>
                </c:pt>
                <c:pt idx="2">
                  <c:v>-0.60563999999999996</c:v>
                </c:pt>
                <c:pt idx="3">
                  <c:v>0.46949999999999997</c:v>
                </c:pt>
                <c:pt idx="4">
                  <c:v>-0.88836000000000004</c:v>
                </c:pt>
                <c:pt idx="5">
                  <c:v>-0.29804999999999998</c:v>
                </c:pt>
                <c:pt idx="6">
                  <c:v>-0.11643000000000001</c:v>
                </c:pt>
                <c:pt idx="7">
                  <c:v>-0.80417000000000005</c:v>
                </c:pt>
                <c:pt idx="8">
                  <c:v>-0.89702999999999999</c:v>
                </c:pt>
                <c:pt idx="9">
                  <c:v>-0.40334999999999999</c:v>
                </c:pt>
              </c:numCache>
            </c:numRef>
          </c:xVal>
          <c:yVal>
            <c:numRef>
              <c:f>'ACP-Analyse variables'!$H$46:$H$55</c:f>
              <c:numCache>
                <c:formatCode>0.000</c:formatCode>
                <c:ptCount val="10"/>
                <c:pt idx="0">
                  <c:v>0.27226</c:v>
                </c:pt>
                <c:pt idx="1">
                  <c:v>-0.12293999999999999</c:v>
                </c:pt>
                <c:pt idx="2">
                  <c:v>-0.64737</c:v>
                </c:pt>
                <c:pt idx="3">
                  <c:v>-0.71335000000000004</c:v>
                </c:pt>
                <c:pt idx="4">
                  <c:v>-9.7099999999999999E-3</c:v>
                </c:pt>
                <c:pt idx="5">
                  <c:v>0.20335</c:v>
                </c:pt>
                <c:pt idx="6">
                  <c:v>0.35865000000000002</c:v>
                </c:pt>
                <c:pt idx="7">
                  <c:v>-0.20996000000000001</c:v>
                </c:pt>
                <c:pt idx="8">
                  <c:v>-2.214E-2</c:v>
                </c:pt>
                <c:pt idx="9">
                  <c:v>-0.29409999999999997</c:v>
                </c:pt>
              </c:numCache>
            </c:numRef>
          </c:yVal>
        </c:ser>
        <c:dLbls/>
        <c:axId val="114302976"/>
        <c:axId val="114304512"/>
      </c:scatterChart>
      <c:valAx>
        <c:axId val="114302976"/>
        <c:scaling>
          <c:orientation val="minMax"/>
          <c:max val="1"/>
          <c:min val="-1"/>
        </c:scaling>
        <c:axPos val="b"/>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4304512"/>
        <c:crosses val="autoZero"/>
        <c:crossBetween val="midCat"/>
      </c:valAx>
      <c:valAx>
        <c:axId val="114304512"/>
        <c:scaling>
          <c:orientation val="minMax"/>
          <c:max val="1"/>
          <c:min val="-1"/>
        </c:scaling>
        <c:axPos val="l"/>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4302976"/>
        <c:crosses val="autoZero"/>
        <c:crossBetween val="midCat"/>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Axes 2-3</a:t>
            </a:r>
          </a:p>
        </c:rich>
      </c:tx>
      <c:spPr>
        <a:noFill/>
        <a:ln>
          <a:noFill/>
        </a:ln>
        <a:effectLst/>
      </c:spPr>
    </c:title>
    <c:plotArea>
      <c:layout>
        <c:manualLayout>
          <c:layoutTarget val="inner"/>
          <c:xMode val="edge"/>
          <c:yMode val="edge"/>
          <c:x val="3.4107633509119377E-2"/>
          <c:y val="8.8194444444444534E-2"/>
          <c:w val="0.93627477878784227"/>
          <c:h val="0.87946759259259288"/>
        </c:manualLayout>
      </c:layout>
      <c:scatterChart>
        <c:scatterStyle val="smoothMarker"/>
        <c:ser>
          <c:idx val="0"/>
          <c:order val="0"/>
          <c:tx>
            <c:v>Cercle</c:v>
          </c:tx>
          <c:spPr>
            <a:ln w="19050" cap="rnd">
              <a:solidFill>
                <a:schemeClr val="accent1"/>
              </a:solidFill>
              <a:round/>
            </a:ln>
            <a:effectLst/>
          </c:spPr>
          <c:marker>
            <c:symbol val="none"/>
          </c:marker>
          <c:xVal>
            <c:numRef>
              <c:f>Conf!$C$4:$C$104</c:f>
              <c:numCache>
                <c:formatCode>General</c:formatCode>
                <c:ptCount val="101"/>
                <c:pt idx="0">
                  <c:v>1</c:v>
                </c:pt>
                <c:pt idx="1">
                  <c:v>0.99802672842827156</c:v>
                </c:pt>
                <c:pt idx="2">
                  <c:v>0.99211470131447788</c:v>
                </c:pt>
                <c:pt idx="3">
                  <c:v>0.98228725072868872</c:v>
                </c:pt>
                <c:pt idx="4">
                  <c:v>0.96858316112863108</c:v>
                </c:pt>
                <c:pt idx="5">
                  <c:v>0.95105651629515353</c:v>
                </c:pt>
                <c:pt idx="6">
                  <c:v>0.92977648588825146</c:v>
                </c:pt>
                <c:pt idx="7">
                  <c:v>0.90482705246601958</c:v>
                </c:pt>
                <c:pt idx="8">
                  <c:v>0.87630668004386358</c:v>
                </c:pt>
                <c:pt idx="9">
                  <c:v>0.84432792550201508</c:v>
                </c:pt>
                <c:pt idx="10">
                  <c:v>0.80901699437494745</c:v>
                </c:pt>
                <c:pt idx="11">
                  <c:v>0.77051324277578925</c:v>
                </c:pt>
                <c:pt idx="12">
                  <c:v>0.72896862742141155</c:v>
                </c:pt>
                <c:pt idx="13">
                  <c:v>0.68454710592868862</c:v>
                </c:pt>
                <c:pt idx="14">
                  <c:v>0.63742398974868975</c:v>
                </c:pt>
                <c:pt idx="15">
                  <c:v>0.58778525229247325</c:v>
                </c:pt>
                <c:pt idx="16">
                  <c:v>0.53582679497899655</c:v>
                </c:pt>
                <c:pt idx="17">
                  <c:v>0.48175367410171516</c:v>
                </c:pt>
                <c:pt idx="18">
                  <c:v>0.42577929156507266</c:v>
                </c:pt>
                <c:pt idx="19">
                  <c:v>0.36812455268467809</c:v>
                </c:pt>
                <c:pt idx="20">
                  <c:v>0.30901699437494745</c:v>
                </c:pt>
                <c:pt idx="21">
                  <c:v>0.24868988716485474</c:v>
                </c:pt>
                <c:pt idx="22">
                  <c:v>0.18738131458572474</c:v>
                </c:pt>
                <c:pt idx="23">
                  <c:v>0.12533323356430448</c:v>
                </c:pt>
                <c:pt idx="24">
                  <c:v>6.2790519529313527E-2</c:v>
                </c:pt>
                <c:pt idx="25">
                  <c:v>6.1257422745431001E-17</c:v>
                </c:pt>
                <c:pt idx="26">
                  <c:v>-6.2790519529313402E-2</c:v>
                </c:pt>
                <c:pt idx="27">
                  <c:v>-0.12533323356430415</c:v>
                </c:pt>
                <c:pt idx="28">
                  <c:v>-0.1873813145857246</c:v>
                </c:pt>
                <c:pt idx="29">
                  <c:v>-0.24868988716485485</c:v>
                </c:pt>
                <c:pt idx="30">
                  <c:v>-0.30901699437494712</c:v>
                </c:pt>
                <c:pt idx="31">
                  <c:v>-0.36812455268467775</c:v>
                </c:pt>
                <c:pt idx="32">
                  <c:v>-0.42577929156507272</c:v>
                </c:pt>
                <c:pt idx="33">
                  <c:v>-0.48175367410171543</c:v>
                </c:pt>
                <c:pt idx="34">
                  <c:v>-0.53582679497899688</c:v>
                </c:pt>
                <c:pt idx="35">
                  <c:v>-0.58778525229247303</c:v>
                </c:pt>
                <c:pt idx="36">
                  <c:v>-0.63742398974868975</c:v>
                </c:pt>
                <c:pt idx="37">
                  <c:v>-0.68454710592868873</c:v>
                </c:pt>
                <c:pt idx="38">
                  <c:v>-0.72896862742141133</c:v>
                </c:pt>
                <c:pt idx="39">
                  <c:v>-0.77051324277578914</c:v>
                </c:pt>
                <c:pt idx="40">
                  <c:v>-0.80901699437494734</c:v>
                </c:pt>
                <c:pt idx="41">
                  <c:v>-0.84432792550201485</c:v>
                </c:pt>
                <c:pt idx="42">
                  <c:v>-0.87630668004386358</c:v>
                </c:pt>
                <c:pt idx="43">
                  <c:v>-0.90482705246601935</c:v>
                </c:pt>
                <c:pt idx="44">
                  <c:v>-0.92977648588825135</c:v>
                </c:pt>
                <c:pt idx="45">
                  <c:v>-0.95105651629515353</c:v>
                </c:pt>
                <c:pt idx="46">
                  <c:v>-0.96858316112863097</c:v>
                </c:pt>
                <c:pt idx="47">
                  <c:v>-0.98228725072868872</c:v>
                </c:pt>
                <c:pt idx="48">
                  <c:v>-0.99211470131447776</c:v>
                </c:pt>
                <c:pt idx="49">
                  <c:v>-0.99802672842827156</c:v>
                </c:pt>
                <c:pt idx="50">
                  <c:v>-1</c:v>
                </c:pt>
                <c:pt idx="51">
                  <c:v>-0.99802672842827156</c:v>
                </c:pt>
                <c:pt idx="52">
                  <c:v>-0.99211470131447788</c:v>
                </c:pt>
                <c:pt idx="53">
                  <c:v>-0.98228725072868861</c:v>
                </c:pt>
                <c:pt idx="54">
                  <c:v>-0.96858316112863119</c:v>
                </c:pt>
                <c:pt idx="55">
                  <c:v>-0.95105651629515364</c:v>
                </c:pt>
                <c:pt idx="56">
                  <c:v>-0.92977648588825146</c:v>
                </c:pt>
                <c:pt idx="57">
                  <c:v>-0.90482705246601969</c:v>
                </c:pt>
                <c:pt idx="58">
                  <c:v>-0.87630668004386347</c:v>
                </c:pt>
                <c:pt idx="59">
                  <c:v>-0.84432792550201519</c:v>
                </c:pt>
                <c:pt idx="60">
                  <c:v>-0.80901699437494778</c:v>
                </c:pt>
                <c:pt idx="61">
                  <c:v>-0.77051324277578925</c:v>
                </c:pt>
                <c:pt idx="62">
                  <c:v>-0.72896862742141177</c:v>
                </c:pt>
                <c:pt idx="63">
                  <c:v>-0.68454710592868862</c:v>
                </c:pt>
                <c:pt idx="64">
                  <c:v>-0.63742398974868952</c:v>
                </c:pt>
                <c:pt idx="65">
                  <c:v>-0.58778525229247325</c:v>
                </c:pt>
                <c:pt idx="66">
                  <c:v>-0.53582679497899632</c:v>
                </c:pt>
                <c:pt idx="67">
                  <c:v>-0.48175367410171527</c:v>
                </c:pt>
                <c:pt idx="68">
                  <c:v>-0.42577929156507216</c:v>
                </c:pt>
                <c:pt idx="69">
                  <c:v>-0.36812455268467781</c:v>
                </c:pt>
                <c:pt idx="70">
                  <c:v>-0.30901699437494756</c:v>
                </c:pt>
                <c:pt idx="71">
                  <c:v>-0.24868988716485443</c:v>
                </c:pt>
                <c:pt idx="72">
                  <c:v>-0.18738131458572463</c:v>
                </c:pt>
                <c:pt idx="73">
                  <c:v>-0.12533323356430459</c:v>
                </c:pt>
                <c:pt idx="74">
                  <c:v>-6.2790519529313207E-2</c:v>
                </c:pt>
                <c:pt idx="75">
                  <c:v>-1.83772268236293E-16</c:v>
                </c:pt>
                <c:pt idx="76">
                  <c:v>6.2790519529312833E-2</c:v>
                </c:pt>
                <c:pt idx="77">
                  <c:v>0.12533323356430423</c:v>
                </c:pt>
                <c:pt idx="78">
                  <c:v>0.18738131458572427</c:v>
                </c:pt>
                <c:pt idx="79">
                  <c:v>0.24868988716485493</c:v>
                </c:pt>
                <c:pt idx="80">
                  <c:v>0.30901699437494723</c:v>
                </c:pt>
                <c:pt idx="81">
                  <c:v>0.36812455268467742</c:v>
                </c:pt>
                <c:pt idx="82">
                  <c:v>0.42577929156507183</c:v>
                </c:pt>
                <c:pt idx="83">
                  <c:v>0.48175367410171571</c:v>
                </c:pt>
                <c:pt idx="84">
                  <c:v>0.53582679497899677</c:v>
                </c:pt>
                <c:pt idx="85">
                  <c:v>0.58778525229247292</c:v>
                </c:pt>
                <c:pt idx="86">
                  <c:v>0.6374239897486893</c:v>
                </c:pt>
                <c:pt idx="87">
                  <c:v>0.68454710592868795</c:v>
                </c:pt>
                <c:pt idx="88">
                  <c:v>0.72896862742141122</c:v>
                </c:pt>
                <c:pt idx="89">
                  <c:v>0.77051324277578936</c:v>
                </c:pt>
                <c:pt idx="90">
                  <c:v>0.80901699437494734</c:v>
                </c:pt>
                <c:pt idx="91">
                  <c:v>0.84432792550201474</c:v>
                </c:pt>
                <c:pt idx="92">
                  <c:v>0.87630668004386314</c:v>
                </c:pt>
                <c:pt idx="93">
                  <c:v>0.90482705246601935</c:v>
                </c:pt>
                <c:pt idx="94">
                  <c:v>0.92977648588825146</c:v>
                </c:pt>
                <c:pt idx="95">
                  <c:v>0.95105651629515353</c:v>
                </c:pt>
                <c:pt idx="96">
                  <c:v>0.96858316112863097</c:v>
                </c:pt>
                <c:pt idx="97">
                  <c:v>0.98228725072868872</c:v>
                </c:pt>
                <c:pt idx="98">
                  <c:v>0.99211470131447776</c:v>
                </c:pt>
                <c:pt idx="99">
                  <c:v>0.99802672842827156</c:v>
                </c:pt>
                <c:pt idx="100">
                  <c:v>1</c:v>
                </c:pt>
              </c:numCache>
            </c:numRef>
          </c:xVal>
          <c:yVal>
            <c:numRef>
              <c:f>Conf!$D$4:$D$104</c:f>
              <c:numCache>
                <c:formatCode>General</c:formatCode>
                <c:ptCount val="101"/>
                <c:pt idx="0">
                  <c:v>0</c:v>
                </c:pt>
                <c:pt idx="1">
                  <c:v>6.2790519529313374E-2</c:v>
                </c:pt>
                <c:pt idx="2">
                  <c:v>0.12533323356430426</c:v>
                </c:pt>
                <c:pt idx="3">
                  <c:v>0.1873813145857246</c:v>
                </c:pt>
                <c:pt idx="4">
                  <c:v>0.24868988716485479</c:v>
                </c:pt>
                <c:pt idx="5">
                  <c:v>0.3090169943749474</c:v>
                </c:pt>
                <c:pt idx="6">
                  <c:v>0.36812455268467792</c:v>
                </c:pt>
                <c:pt idx="7">
                  <c:v>0.42577929156507266</c:v>
                </c:pt>
                <c:pt idx="8">
                  <c:v>0.48175367410171532</c:v>
                </c:pt>
                <c:pt idx="9">
                  <c:v>0.53582679497899666</c:v>
                </c:pt>
                <c:pt idx="10">
                  <c:v>0.58778525229247314</c:v>
                </c:pt>
                <c:pt idx="11">
                  <c:v>0.63742398974868963</c:v>
                </c:pt>
                <c:pt idx="12">
                  <c:v>0.68454710592868862</c:v>
                </c:pt>
                <c:pt idx="13">
                  <c:v>0.72896862742141155</c:v>
                </c:pt>
                <c:pt idx="14">
                  <c:v>0.77051324277578925</c:v>
                </c:pt>
                <c:pt idx="15">
                  <c:v>0.80901699437494734</c:v>
                </c:pt>
                <c:pt idx="16">
                  <c:v>0.84432792550201508</c:v>
                </c:pt>
                <c:pt idx="17">
                  <c:v>0.87630668004386369</c:v>
                </c:pt>
                <c:pt idx="18">
                  <c:v>0.90482705246601958</c:v>
                </c:pt>
                <c:pt idx="19">
                  <c:v>0.92977648588825135</c:v>
                </c:pt>
                <c:pt idx="20">
                  <c:v>0.95105651629515353</c:v>
                </c:pt>
                <c:pt idx="21">
                  <c:v>0.96858316112863108</c:v>
                </c:pt>
                <c:pt idx="22">
                  <c:v>0.98228725072868861</c:v>
                </c:pt>
                <c:pt idx="23">
                  <c:v>0.99211470131447776</c:v>
                </c:pt>
                <c:pt idx="24">
                  <c:v>0.99802672842827156</c:v>
                </c:pt>
                <c:pt idx="25">
                  <c:v>1</c:v>
                </c:pt>
                <c:pt idx="26">
                  <c:v>0.99802672842827156</c:v>
                </c:pt>
                <c:pt idx="27">
                  <c:v>0.99211470131447788</c:v>
                </c:pt>
                <c:pt idx="28">
                  <c:v>0.98228725072868872</c:v>
                </c:pt>
                <c:pt idx="29">
                  <c:v>0.96858316112863108</c:v>
                </c:pt>
                <c:pt idx="30">
                  <c:v>0.95105651629515364</c:v>
                </c:pt>
                <c:pt idx="31">
                  <c:v>0.92977648588825146</c:v>
                </c:pt>
                <c:pt idx="32">
                  <c:v>0.90482705246601947</c:v>
                </c:pt>
                <c:pt idx="33">
                  <c:v>0.87630668004386347</c:v>
                </c:pt>
                <c:pt idx="34">
                  <c:v>0.84432792550201496</c:v>
                </c:pt>
                <c:pt idx="35">
                  <c:v>0.80901699437494745</c:v>
                </c:pt>
                <c:pt idx="36">
                  <c:v>0.77051324277578925</c:v>
                </c:pt>
                <c:pt idx="37">
                  <c:v>0.72896862742141144</c:v>
                </c:pt>
                <c:pt idx="38">
                  <c:v>0.68454710592868884</c:v>
                </c:pt>
                <c:pt idx="39">
                  <c:v>0.63742398974868986</c:v>
                </c:pt>
                <c:pt idx="40">
                  <c:v>0.58778525229247325</c:v>
                </c:pt>
                <c:pt idx="41">
                  <c:v>0.53582679497899699</c:v>
                </c:pt>
                <c:pt idx="42">
                  <c:v>0.48175367410171521</c:v>
                </c:pt>
                <c:pt idx="43">
                  <c:v>0.42577929156507288</c:v>
                </c:pt>
                <c:pt idx="44">
                  <c:v>0.36812455268467814</c:v>
                </c:pt>
                <c:pt idx="45">
                  <c:v>0.30901699437494751</c:v>
                </c:pt>
                <c:pt idx="46">
                  <c:v>0.24868988716485524</c:v>
                </c:pt>
                <c:pt idx="47">
                  <c:v>0.18738131458572457</c:v>
                </c:pt>
                <c:pt idx="48">
                  <c:v>0.12533323356430454</c:v>
                </c:pt>
                <c:pt idx="49">
                  <c:v>6.2790519529313582E-2</c:v>
                </c:pt>
                <c:pt idx="50">
                  <c:v>1.22514845490862E-16</c:v>
                </c:pt>
                <c:pt idx="51">
                  <c:v>-6.2790519529313346E-2</c:v>
                </c:pt>
                <c:pt idx="52">
                  <c:v>-0.12533323356430429</c:v>
                </c:pt>
                <c:pt idx="53">
                  <c:v>-0.18738131458572477</c:v>
                </c:pt>
                <c:pt idx="54">
                  <c:v>-0.24868988716485457</c:v>
                </c:pt>
                <c:pt idx="55">
                  <c:v>-0.30901699437494728</c:v>
                </c:pt>
                <c:pt idx="56">
                  <c:v>-0.36812455268467792</c:v>
                </c:pt>
                <c:pt idx="57">
                  <c:v>-0.42577929156507227</c:v>
                </c:pt>
                <c:pt idx="58">
                  <c:v>-0.48175367410171538</c:v>
                </c:pt>
                <c:pt idx="59">
                  <c:v>-0.53582679497899643</c:v>
                </c:pt>
                <c:pt idx="60">
                  <c:v>-0.58778525229247269</c:v>
                </c:pt>
                <c:pt idx="61">
                  <c:v>-0.63742398974868963</c:v>
                </c:pt>
                <c:pt idx="62">
                  <c:v>-0.68454710592868839</c:v>
                </c:pt>
                <c:pt idx="63">
                  <c:v>-0.72896862742141155</c:v>
                </c:pt>
                <c:pt idx="64">
                  <c:v>-0.77051324277578936</c:v>
                </c:pt>
                <c:pt idx="65">
                  <c:v>-0.80901699437494734</c:v>
                </c:pt>
                <c:pt idx="66">
                  <c:v>-0.8443279255020153</c:v>
                </c:pt>
                <c:pt idx="67">
                  <c:v>-0.87630668004386358</c:v>
                </c:pt>
                <c:pt idx="68">
                  <c:v>-0.9048270524660198</c:v>
                </c:pt>
                <c:pt idx="69">
                  <c:v>-0.92977648588825146</c:v>
                </c:pt>
                <c:pt idx="70">
                  <c:v>-0.95105651629515353</c:v>
                </c:pt>
                <c:pt idx="71">
                  <c:v>-0.96858316112863119</c:v>
                </c:pt>
                <c:pt idx="72">
                  <c:v>-0.98228725072868872</c:v>
                </c:pt>
                <c:pt idx="73">
                  <c:v>-0.99211470131447776</c:v>
                </c:pt>
                <c:pt idx="74">
                  <c:v>-0.99802672842827156</c:v>
                </c:pt>
                <c:pt idx="75">
                  <c:v>-1</c:v>
                </c:pt>
                <c:pt idx="76">
                  <c:v>-0.99802672842827156</c:v>
                </c:pt>
                <c:pt idx="77">
                  <c:v>-0.99211470131447788</c:v>
                </c:pt>
                <c:pt idx="78">
                  <c:v>-0.98228725072868872</c:v>
                </c:pt>
                <c:pt idx="79">
                  <c:v>-0.96858316112863108</c:v>
                </c:pt>
                <c:pt idx="80">
                  <c:v>-0.95105651629515364</c:v>
                </c:pt>
                <c:pt idx="81">
                  <c:v>-0.92977648588825157</c:v>
                </c:pt>
                <c:pt idx="82">
                  <c:v>-0.90482705246601991</c:v>
                </c:pt>
                <c:pt idx="83">
                  <c:v>-0.87630668004386336</c:v>
                </c:pt>
                <c:pt idx="84">
                  <c:v>-0.84432792550201496</c:v>
                </c:pt>
                <c:pt idx="85">
                  <c:v>-0.80901699437494756</c:v>
                </c:pt>
                <c:pt idx="86">
                  <c:v>-0.77051324277578959</c:v>
                </c:pt>
                <c:pt idx="87">
                  <c:v>-0.72896862742141211</c:v>
                </c:pt>
                <c:pt idx="88">
                  <c:v>-0.68454710592868895</c:v>
                </c:pt>
                <c:pt idx="89">
                  <c:v>-0.63742398974868963</c:v>
                </c:pt>
                <c:pt idx="90">
                  <c:v>-0.58778525229247336</c:v>
                </c:pt>
                <c:pt idx="91">
                  <c:v>-0.5358267949789971</c:v>
                </c:pt>
                <c:pt idx="92">
                  <c:v>-0.4817536741017161</c:v>
                </c:pt>
                <c:pt idx="93">
                  <c:v>-0.42577929156507299</c:v>
                </c:pt>
                <c:pt idx="94">
                  <c:v>-0.36812455268467786</c:v>
                </c:pt>
                <c:pt idx="95">
                  <c:v>-0.30901699437494762</c:v>
                </c:pt>
                <c:pt idx="96">
                  <c:v>-0.24868988716485535</c:v>
                </c:pt>
                <c:pt idx="97">
                  <c:v>-0.18738131458572468</c:v>
                </c:pt>
                <c:pt idx="98">
                  <c:v>-0.12533323356430465</c:v>
                </c:pt>
                <c:pt idx="99">
                  <c:v>-6.2790519529313263E-2</c:v>
                </c:pt>
                <c:pt idx="100">
                  <c:v>-2.45029690981724E-16</c:v>
                </c:pt>
              </c:numCache>
            </c:numRef>
          </c:yVal>
          <c:smooth val="1"/>
        </c:ser>
        <c:dLbls/>
        <c:axId val="114375296"/>
        <c:axId val="114385280"/>
      </c:scatterChart>
      <c:scatterChart>
        <c:scatterStyle val="lineMarker"/>
        <c:ser>
          <c:idx val="1"/>
          <c:order val="1"/>
          <c:tx>
            <c:v>Plan2-3</c:v>
          </c:tx>
          <c:spPr>
            <a:ln w="25400" cap="rnd">
              <a:noFill/>
              <a:round/>
            </a:ln>
            <a:effectLst/>
          </c:spPr>
          <c:marker>
            <c:symbol val="circle"/>
            <c:size val="5"/>
            <c:spPr>
              <a:solidFill>
                <a:schemeClr val="accent2"/>
              </a:solidFill>
              <a:ln w="9525">
                <a:solidFill>
                  <a:schemeClr val="accent2"/>
                </a:solidFill>
              </a:ln>
              <a:effectLst/>
            </c:spPr>
          </c:marker>
          <c:dLbls>
            <c:dLbl>
              <c:idx val="0"/>
              <c:layout>
                <c:manualLayout>
                  <c:x val="-7.6969696969696993E-2"/>
                  <c:y val="2.7260101010101012E-2"/>
                </c:manualLayout>
              </c:layout>
              <c:tx>
                <c:rich>
                  <a:bodyPr/>
                  <a:lstStyle/>
                  <a:p>
                    <a:r>
                      <a:rPr lang="en-US"/>
                      <a:t>accessibilite</a:t>
                    </a:r>
                  </a:p>
                </c:rich>
              </c:tx>
              <c:showVal val="1"/>
              <c:extLst>
                <c:ext xmlns:c15="http://schemas.microsoft.com/office/drawing/2012/chart" uri="{CE6537A1-D6FC-4f65-9D91-7224C49458BB}"/>
              </c:extLst>
            </c:dLbl>
            <c:dLbl>
              <c:idx val="1"/>
              <c:tx>
                <c:rich>
                  <a:bodyPr/>
                  <a:lstStyle/>
                  <a:p>
                    <a:r>
                      <a:rPr lang="en-US"/>
                      <a:t>dynamisme economique</a:t>
                    </a:r>
                  </a:p>
                </c:rich>
              </c:tx>
              <c:showVal val="1"/>
              <c:extLst>
                <c:ext xmlns:c15="http://schemas.microsoft.com/office/drawing/2012/chart" uri="{CE6537A1-D6FC-4f65-9D91-7224C49458BB}"/>
              </c:extLst>
            </c:dLbl>
            <c:dLbl>
              <c:idx val="2"/>
              <c:tx>
                <c:rich>
                  <a:bodyPr/>
                  <a:lstStyle/>
                  <a:p>
                    <a:r>
                      <a:rPr lang="en-US"/>
                      <a:t>emploi</a:t>
                    </a:r>
                  </a:p>
                </c:rich>
              </c:tx>
              <c:showVal val="1"/>
              <c:extLst>
                <c:ext xmlns:c15="http://schemas.microsoft.com/office/drawing/2012/chart" uri="{CE6537A1-D6FC-4f65-9D91-7224C49458BB}"/>
              </c:extLst>
            </c:dLbl>
            <c:dLbl>
              <c:idx val="3"/>
              <c:layout>
                <c:manualLayout>
                  <c:x val="-1.6035353535353535E-2"/>
                  <c:y val="-2.5656565656565655E-2"/>
                </c:manualLayout>
              </c:layout>
              <c:tx>
                <c:rich>
                  <a:bodyPr/>
                  <a:lstStyle/>
                  <a:p>
                    <a:r>
                      <a:rPr lang="en-US"/>
                      <a:t>taille</a:t>
                    </a:r>
                  </a:p>
                </c:rich>
              </c:tx>
              <c:showVal val="1"/>
              <c:extLst>
                <c:ext xmlns:c15="http://schemas.microsoft.com/office/drawing/2012/chart" uri="{CE6537A1-D6FC-4f65-9D91-7224C49458BB}"/>
              </c:extLst>
            </c:dLbl>
            <c:dLbl>
              <c:idx val="4"/>
              <c:tx>
                <c:rich>
                  <a:bodyPr/>
                  <a:lstStyle/>
                  <a:p>
                    <a:r>
                      <a:rPr lang="en-US"/>
                      <a:t>cadre de vie</a:t>
                    </a:r>
                  </a:p>
                </c:rich>
              </c:tx>
              <c:showVal val="1"/>
              <c:extLst>
                <c:ext xmlns:c15="http://schemas.microsoft.com/office/drawing/2012/chart" uri="{CE6537A1-D6FC-4f65-9D91-7224C49458BB}"/>
              </c:extLst>
            </c:dLbl>
            <c:dLbl>
              <c:idx val="5"/>
              <c:layout>
                <c:manualLayout>
                  <c:x val="-8.9797979797979849E-2"/>
                  <c:y val="-3.2070707070707152E-2"/>
                </c:manualLayout>
              </c:layout>
              <c:tx>
                <c:rich>
                  <a:bodyPr/>
                  <a:lstStyle/>
                  <a:p>
                    <a:r>
                      <a:rPr lang="en-US"/>
                      <a:t>culture</a:t>
                    </a:r>
                  </a:p>
                </c:rich>
              </c:tx>
              <c:showVal val="1"/>
              <c:extLst>
                <c:ext xmlns:c15="http://schemas.microsoft.com/office/drawing/2012/chart" uri="{CE6537A1-D6FC-4f65-9D91-7224C49458BB}"/>
              </c:extLst>
            </c:dLbl>
            <c:dLbl>
              <c:idx val="6"/>
              <c:tx>
                <c:rich>
                  <a:bodyPr/>
                  <a:lstStyle/>
                  <a:p>
                    <a:r>
                      <a:rPr lang="en-US"/>
                      <a:t>immobilier</a:t>
                    </a:r>
                  </a:p>
                </c:rich>
              </c:tx>
              <c:showVal val="1"/>
              <c:extLst>
                <c:ext xmlns:c15="http://schemas.microsoft.com/office/drawing/2012/chart" uri="{CE6537A1-D6FC-4f65-9D91-7224C49458BB}"/>
              </c:extLst>
            </c:dLbl>
            <c:dLbl>
              <c:idx val="7"/>
              <c:tx>
                <c:rich>
                  <a:bodyPr/>
                  <a:lstStyle/>
                  <a:p>
                    <a:r>
                      <a:rPr lang="en-US"/>
                      <a:t>meteo</a:t>
                    </a:r>
                  </a:p>
                </c:rich>
              </c:tx>
              <c:showVal val="1"/>
              <c:extLst>
                <c:ext xmlns:c15="http://schemas.microsoft.com/office/drawing/2012/chart" uri="{CE6537A1-D6FC-4f65-9D91-7224C49458BB}"/>
              </c:extLst>
            </c:dLbl>
            <c:dLbl>
              <c:idx val="8"/>
              <c:tx>
                <c:rich>
                  <a:bodyPr/>
                  <a:lstStyle/>
                  <a:p>
                    <a:r>
                      <a:rPr lang="en-US"/>
                      <a:t>offre de soins</a:t>
                    </a:r>
                  </a:p>
                </c:rich>
              </c:tx>
              <c:showVal val="1"/>
              <c:extLst>
                <c:ext xmlns:c15="http://schemas.microsoft.com/office/drawing/2012/chart" uri="{CE6537A1-D6FC-4f65-9D91-7224C49458BB}"/>
              </c:extLst>
            </c:dLbl>
            <c:dLbl>
              <c:idx val="9"/>
              <c:tx>
                <c:rich>
                  <a:bodyPr/>
                  <a:lstStyle/>
                  <a:p>
                    <a:r>
                      <a:rPr lang="en-US"/>
                      <a:t>securite</a:t>
                    </a:r>
                  </a:p>
                </c:rich>
              </c:tx>
              <c:showVal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'ACP-Analyse variables'!$G$46:$G$55</c:f>
              <c:numCache>
                <c:formatCode>0.000</c:formatCode>
                <c:ptCount val="10"/>
                <c:pt idx="0">
                  <c:v>-0.36828</c:v>
                </c:pt>
                <c:pt idx="1">
                  <c:v>7.0120000000000002E-2</c:v>
                </c:pt>
                <c:pt idx="2">
                  <c:v>-0.13797999999999999</c:v>
                </c:pt>
                <c:pt idx="3">
                  <c:v>0.26236999999999999</c:v>
                </c:pt>
                <c:pt idx="4">
                  <c:v>0.34584999999999999</c:v>
                </c:pt>
                <c:pt idx="5">
                  <c:v>-0.76490000000000002</c:v>
                </c:pt>
                <c:pt idx="6">
                  <c:v>0.80625000000000002</c:v>
                </c:pt>
                <c:pt idx="7">
                  <c:v>0.41315000000000002</c:v>
                </c:pt>
                <c:pt idx="8">
                  <c:v>0.25125999999999998</c:v>
                </c:pt>
                <c:pt idx="9">
                  <c:v>-0.57384999999999997</c:v>
                </c:pt>
              </c:numCache>
            </c:numRef>
          </c:xVal>
          <c:yVal>
            <c:numRef>
              <c:f>'ACP-Analyse variables'!$H$46:$H$55</c:f>
              <c:numCache>
                <c:formatCode>0.000</c:formatCode>
                <c:ptCount val="10"/>
                <c:pt idx="0">
                  <c:v>0.27226</c:v>
                </c:pt>
                <c:pt idx="1">
                  <c:v>-0.12293999999999999</c:v>
                </c:pt>
                <c:pt idx="2">
                  <c:v>-0.64737</c:v>
                </c:pt>
                <c:pt idx="3">
                  <c:v>-0.71335000000000004</c:v>
                </c:pt>
                <c:pt idx="4">
                  <c:v>-9.7099999999999999E-3</c:v>
                </c:pt>
                <c:pt idx="5">
                  <c:v>0.20335</c:v>
                </c:pt>
                <c:pt idx="6">
                  <c:v>0.35865000000000002</c:v>
                </c:pt>
                <c:pt idx="7">
                  <c:v>-0.20996000000000001</c:v>
                </c:pt>
                <c:pt idx="8">
                  <c:v>-2.214E-2</c:v>
                </c:pt>
                <c:pt idx="9">
                  <c:v>-0.29409999999999997</c:v>
                </c:pt>
              </c:numCache>
            </c:numRef>
          </c:yVal>
        </c:ser>
        <c:dLbls/>
        <c:axId val="114375296"/>
        <c:axId val="114385280"/>
      </c:scatterChart>
      <c:valAx>
        <c:axId val="114375296"/>
        <c:scaling>
          <c:orientation val="minMax"/>
          <c:max val="1"/>
          <c:min val="-1"/>
        </c:scaling>
        <c:axPos val="b"/>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4385280"/>
        <c:crosses val="autoZero"/>
        <c:crossBetween val="midCat"/>
      </c:valAx>
      <c:valAx>
        <c:axId val="114385280"/>
        <c:scaling>
          <c:orientation val="minMax"/>
          <c:max val="1"/>
          <c:min val="-1"/>
        </c:scaling>
        <c:axPos val="l"/>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4375296"/>
        <c:crosses val="autoZero"/>
        <c:crossBetween val="midCat"/>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Axes 3-5</a:t>
            </a:r>
          </a:p>
        </c:rich>
      </c:tx>
      <c:spPr>
        <a:noFill/>
        <a:ln>
          <a:noFill/>
        </a:ln>
        <a:effectLst/>
      </c:spPr>
    </c:title>
    <c:plotArea>
      <c:layout>
        <c:manualLayout>
          <c:layoutTarget val="inner"/>
          <c:xMode val="edge"/>
          <c:yMode val="edge"/>
          <c:x val="3.4107633509119377E-2"/>
          <c:y val="8.8194444444444534E-2"/>
          <c:w val="0.93627477878784227"/>
          <c:h val="0.87946759259259288"/>
        </c:manualLayout>
      </c:layout>
      <c:scatterChart>
        <c:scatterStyle val="smoothMarker"/>
        <c:ser>
          <c:idx val="0"/>
          <c:order val="0"/>
          <c:tx>
            <c:v>Cercle</c:v>
          </c:tx>
          <c:spPr>
            <a:ln w="19050" cap="rnd">
              <a:solidFill>
                <a:schemeClr val="accent1"/>
              </a:solidFill>
              <a:round/>
            </a:ln>
            <a:effectLst/>
          </c:spPr>
          <c:marker>
            <c:symbol val="none"/>
          </c:marker>
          <c:xVal>
            <c:numRef>
              <c:f>Conf!$C$4:$C$104</c:f>
              <c:numCache>
                <c:formatCode>General</c:formatCode>
                <c:ptCount val="101"/>
                <c:pt idx="0">
                  <c:v>1</c:v>
                </c:pt>
                <c:pt idx="1">
                  <c:v>0.99802672842827156</c:v>
                </c:pt>
                <c:pt idx="2">
                  <c:v>0.99211470131447788</c:v>
                </c:pt>
                <c:pt idx="3">
                  <c:v>0.98228725072868872</c:v>
                </c:pt>
                <c:pt idx="4">
                  <c:v>0.96858316112863108</c:v>
                </c:pt>
                <c:pt idx="5">
                  <c:v>0.95105651629515353</c:v>
                </c:pt>
                <c:pt idx="6">
                  <c:v>0.92977648588825146</c:v>
                </c:pt>
                <c:pt idx="7">
                  <c:v>0.90482705246601958</c:v>
                </c:pt>
                <c:pt idx="8">
                  <c:v>0.87630668004386358</c:v>
                </c:pt>
                <c:pt idx="9">
                  <c:v>0.84432792550201508</c:v>
                </c:pt>
                <c:pt idx="10">
                  <c:v>0.80901699437494745</c:v>
                </c:pt>
                <c:pt idx="11">
                  <c:v>0.77051324277578925</c:v>
                </c:pt>
                <c:pt idx="12">
                  <c:v>0.72896862742141155</c:v>
                </c:pt>
                <c:pt idx="13">
                  <c:v>0.68454710592868862</c:v>
                </c:pt>
                <c:pt idx="14">
                  <c:v>0.63742398974868975</c:v>
                </c:pt>
                <c:pt idx="15">
                  <c:v>0.58778525229247325</c:v>
                </c:pt>
                <c:pt idx="16">
                  <c:v>0.53582679497899655</c:v>
                </c:pt>
                <c:pt idx="17">
                  <c:v>0.48175367410171516</c:v>
                </c:pt>
                <c:pt idx="18">
                  <c:v>0.42577929156507266</c:v>
                </c:pt>
                <c:pt idx="19">
                  <c:v>0.36812455268467809</c:v>
                </c:pt>
                <c:pt idx="20">
                  <c:v>0.30901699437494745</c:v>
                </c:pt>
                <c:pt idx="21">
                  <c:v>0.24868988716485474</c:v>
                </c:pt>
                <c:pt idx="22">
                  <c:v>0.18738131458572474</c:v>
                </c:pt>
                <c:pt idx="23">
                  <c:v>0.12533323356430448</c:v>
                </c:pt>
                <c:pt idx="24">
                  <c:v>6.2790519529313527E-2</c:v>
                </c:pt>
                <c:pt idx="25">
                  <c:v>6.1257422745431001E-17</c:v>
                </c:pt>
                <c:pt idx="26">
                  <c:v>-6.2790519529313402E-2</c:v>
                </c:pt>
                <c:pt idx="27">
                  <c:v>-0.12533323356430415</c:v>
                </c:pt>
                <c:pt idx="28">
                  <c:v>-0.1873813145857246</c:v>
                </c:pt>
                <c:pt idx="29">
                  <c:v>-0.24868988716485485</c:v>
                </c:pt>
                <c:pt idx="30">
                  <c:v>-0.30901699437494712</c:v>
                </c:pt>
                <c:pt idx="31">
                  <c:v>-0.36812455268467775</c:v>
                </c:pt>
                <c:pt idx="32">
                  <c:v>-0.42577929156507272</c:v>
                </c:pt>
                <c:pt idx="33">
                  <c:v>-0.48175367410171543</c:v>
                </c:pt>
                <c:pt idx="34">
                  <c:v>-0.53582679497899688</c:v>
                </c:pt>
                <c:pt idx="35">
                  <c:v>-0.58778525229247303</c:v>
                </c:pt>
                <c:pt idx="36">
                  <c:v>-0.63742398974868975</c:v>
                </c:pt>
                <c:pt idx="37">
                  <c:v>-0.68454710592868873</c:v>
                </c:pt>
                <c:pt idx="38">
                  <c:v>-0.72896862742141133</c:v>
                </c:pt>
                <c:pt idx="39">
                  <c:v>-0.77051324277578914</c:v>
                </c:pt>
                <c:pt idx="40">
                  <c:v>-0.80901699437494734</c:v>
                </c:pt>
                <c:pt idx="41">
                  <c:v>-0.84432792550201485</c:v>
                </c:pt>
                <c:pt idx="42">
                  <c:v>-0.87630668004386358</c:v>
                </c:pt>
                <c:pt idx="43">
                  <c:v>-0.90482705246601935</c:v>
                </c:pt>
                <c:pt idx="44">
                  <c:v>-0.92977648588825135</c:v>
                </c:pt>
                <c:pt idx="45">
                  <c:v>-0.95105651629515353</c:v>
                </c:pt>
                <c:pt idx="46">
                  <c:v>-0.96858316112863097</c:v>
                </c:pt>
                <c:pt idx="47">
                  <c:v>-0.98228725072868872</c:v>
                </c:pt>
                <c:pt idx="48">
                  <c:v>-0.99211470131447776</c:v>
                </c:pt>
                <c:pt idx="49">
                  <c:v>-0.99802672842827156</c:v>
                </c:pt>
                <c:pt idx="50">
                  <c:v>-1</c:v>
                </c:pt>
                <c:pt idx="51">
                  <c:v>-0.99802672842827156</c:v>
                </c:pt>
                <c:pt idx="52">
                  <c:v>-0.99211470131447788</c:v>
                </c:pt>
                <c:pt idx="53">
                  <c:v>-0.98228725072868861</c:v>
                </c:pt>
                <c:pt idx="54">
                  <c:v>-0.96858316112863119</c:v>
                </c:pt>
                <c:pt idx="55">
                  <c:v>-0.95105651629515364</c:v>
                </c:pt>
                <c:pt idx="56">
                  <c:v>-0.92977648588825146</c:v>
                </c:pt>
                <c:pt idx="57">
                  <c:v>-0.90482705246601969</c:v>
                </c:pt>
                <c:pt idx="58">
                  <c:v>-0.87630668004386347</c:v>
                </c:pt>
                <c:pt idx="59">
                  <c:v>-0.84432792550201519</c:v>
                </c:pt>
                <c:pt idx="60">
                  <c:v>-0.80901699437494778</c:v>
                </c:pt>
                <c:pt idx="61">
                  <c:v>-0.77051324277578925</c:v>
                </c:pt>
                <c:pt idx="62">
                  <c:v>-0.72896862742141177</c:v>
                </c:pt>
                <c:pt idx="63">
                  <c:v>-0.68454710592868862</c:v>
                </c:pt>
                <c:pt idx="64">
                  <c:v>-0.63742398974868952</c:v>
                </c:pt>
                <c:pt idx="65">
                  <c:v>-0.58778525229247325</c:v>
                </c:pt>
                <c:pt idx="66">
                  <c:v>-0.53582679497899632</c:v>
                </c:pt>
                <c:pt idx="67">
                  <c:v>-0.48175367410171527</c:v>
                </c:pt>
                <c:pt idx="68">
                  <c:v>-0.42577929156507216</c:v>
                </c:pt>
                <c:pt idx="69">
                  <c:v>-0.36812455268467781</c:v>
                </c:pt>
                <c:pt idx="70">
                  <c:v>-0.30901699437494756</c:v>
                </c:pt>
                <c:pt idx="71">
                  <c:v>-0.24868988716485443</c:v>
                </c:pt>
                <c:pt idx="72">
                  <c:v>-0.18738131458572463</c:v>
                </c:pt>
                <c:pt idx="73">
                  <c:v>-0.12533323356430459</c:v>
                </c:pt>
                <c:pt idx="74">
                  <c:v>-6.2790519529313207E-2</c:v>
                </c:pt>
                <c:pt idx="75">
                  <c:v>-1.83772268236293E-16</c:v>
                </c:pt>
                <c:pt idx="76">
                  <c:v>6.2790519529312833E-2</c:v>
                </c:pt>
                <c:pt idx="77">
                  <c:v>0.12533323356430423</c:v>
                </c:pt>
                <c:pt idx="78">
                  <c:v>0.18738131458572427</c:v>
                </c:pt>
                <c:pt idx="79">
                  <c:v>0.24868988716485493</c:v>
                </c:pt>
                <c:pt idx="80">
                  <c:v>0.30901699437494723</c:v>
                </c:pt>
                <c:pt idx="81">
                  <c:v>0.36812455268467742</c:v>
                </c:pt>
                <c:pt idx="82">
                  <c:v>0.42577929156507183</c:v>
                </c:pt>
                <c:pt idx="83">
                  <c:v>0.48175367410171571</c:v>
                </c:pt>
                <c:pt idx="84">
                  <c:v>0.53582679497899677</c:v>
                </c:pt>
                <c:pt idx="85">
                  <c:v>0.58778525229247292</c:v>
                </c:pt>
                <c:pt idx="86">
                  <c:v>0.6374239897486893</c:v>
                </c:pt>
                <c:pt idx="87">
                  <c:v>0.68454710592868795</c:v>
                </c:pt>
                <c:pt idx="88">
                  <c:v>0.72896862742141122</c:v>
                </c:pt>
                <c:pt idx="89">
                  <c:v>0.77051324277578936</c:v>
                </c:pt>
                <c:pt idx="90">
                  <c:v>0.80901699437494734</c:v>
                </c:pt>
                <c:pt idx="91">
                  <c:v>0.84432792550201474</c:v>
                </c:pt>
                <c:pt idx="92">
                  <c:v>0.87630668004386314</c:v>
                </c:pt>
                <c:pt idx="93">
                  <c:v>0.90482705246601935</c:v>
                </c:pt>
                <c:pt idx="94">
                  <c:v>0.92977648588825146</c:v>
                </c:pt>
                <c:pt idx="95">
                  <c:v>0.95105651629515353</c:v>
                </c:pt>
                <c:pt idx="96">
                  <c:v>0.96858316112863097</c:v>
                </c:pt>
                <c:pt idx="97">
                  <c:v>0.98228725072868872</c:v>
                </c:pt>
                <c:pt idx="98">
                  <c:v>0.99211470131447776</c:v>
                </c:pt>
                <c:pt idx="99">
                  <c:v>0.99802672842827156</c:v>
                </c:pt>
                <c:pt idx="100">
                  <c:v>1</c:v>
                </c:pt>
              </c:numCache>
            </c:numRef>
          </c:xVal>
          <c:yVal>
            <c:numRef>
              <c:f>Conf!$D$4:$D$104</c:f>
              <c:numCache>
                <c:formatCode>General</c:formatCode>
                <c:ptCount val="101"/>
                <c:pt idx="0">
                  <c:v>0</c:v>
                </c:pt>
                <c:pt idx="1">
                  <c:v>6.2790519529313374E-2</c:v>
                </c:pt>
                <c:pt idx="2">
                  <c:v>0.12533323356430426</c:v>
                </c:pt>
                <c:pt idx="3">
                  <c:v>0.1873813145857246</c:v>
                </c:pt>
                <c:pt idx="4">
                  <c:v>0.24868988716485479</c:v>
                </c:pt>
                <c:pt idx="5">
                  <c:v>0.3090169943749474</c:v>
                </c:pt>
                <c:pt idx="6">
                  <c:v>0.36812455268467792</c:v>
                </c:pt>
                <c:pt idx="7">
                  <c:v>0.42577929156507266</c:v>
                </c:pt>
                <c:pt idx="8">
                  <c:v>0.48175367410171532</c:v>
                </c:pt>
                <c:pt idx="9">
                  <c:v>0.53582679497899666</c:v>
                </c:pt>
                <c:pt idx="10">
                  <c:v>0.58778525229247314</c:v>
                </c:pt>
                <c:pt idx="11">
                  <c:v>0.63742398974868963</c:v>
                </c:pt>
                <c:pt idx="12">
                  <c:v>0.68454710592868862</c:v>
                </c:pt>
                <c:pt idx="13">
                  <c:v>0.72896862742141155</c:v>
                </c:pt>
                <c:pt idx="14">
                  <c:v>0.77051324277578925</c:v>
                </c:pt>
                <c:pt idx="15">
                  <c:v>0.80901699437494734</c:v>
                </c:pt>
                <c:pt idx="16">
                  <c:v>0.84432792550201508</c:v>
                </c:pt>
                <c:pt idx="17">
                  <c:v>0.87630668004386369</c:v>
                </c:pt>
                <c:pt idx="18">
                  <c:v>0.90482705246601958</c:v>
                </c:pt>
                <c:pt idx="19">
                  <c:v>0.92977648588825135</c:v>
                </c:pt>
                <c:pt idx="20">
                  <c:v>0.95105651629515353</c:v>
                </c:pt>
                <c:pt idx="21">
                  <c:v>0.96858316112863108</c:v>
                </c:pt>
                <c:pt idx="22">
                  <c:v>0.98228725072868861</c:v>
                </c:pt>
                <c:pt idx="23">
                  <c:v>0.99211470131447776</c:v>
                </c:pt>
                <c:pt idx="24">
                  <c:v>0.99802672842827156</c:v>
                </c:pt>
                <c:pt idx="25">
                  <c:v>1</c:v>
                </c:pt>
                <c:pt idx="26">
                  <c:v>0.99802672842827156</c:v>
                </c:pt>
                <c:pt idx="27">
                  <c:v>0.99211470131447788</c:v>
                </c:pt>
                <c:pt idx="28">
                  <c:v>0.98228725072868872</c:v>
                </c:pt>
                <c:pt idx="29">
                  <c:v>0.96858316112863108</c:v>
                </c:pt>
                <c:pt idx="30">
                  <c:v>0.95105651629515364</c:v>
                </c:pt>
                <c:pt idx="31">
                  <c:v>0.92977648588825146</c:v>
                </c:pt>
                <c:pt idx="32">
                  <c:v>0.90482705246601947</c:v>
                </c:pt>
                <c:pt idx="33">
                  <c:v>0.87630668004386347</c:v>
                </c:pt>
                <c:pt idx="34">
                  <c:v>0.84432792550201496</c:v>
                </c:pt>
                <c:pt idx="35">
                  <c:v>0.80901699437494745</c:v>
                </c:pt>
                <c:pt idx="36">
                  <c:v>0.77051324277578925</c:v>
                </c:pt>
                <c:pt idx="37">
                  <c:v>0.72896862742141144</c:v>
                </c:pt>
                <c:pt idx="38">
                  <c:v>0.68454710592868884</c:v>
                </c:pt>
                <c:pt idx="39">
                  <c:v>0.63742398974868986</c:v>
                </c:pt>
                <c:pt idx="40">
                  <c:v>0.58778525229247325</c:v>
                </c:pt>
                <c:pt idx="41">
                  <c:v>0.53582679497899699</c:v>
                </c:pt>
                <c:pt idx="42">
                  <c:v>0.48175367410171521</c:v>
                </c:pt>
                <c:pt idx="43">
                  <c:v>0.42577929156507288</c:v>
                </c:pt>
                <c:pt idx="44">
                  <c:v>0.36812455268467814</c:v>
                </c:pt>
                <c:pt idx="45">
                  <c:v>0.30901699437494751</c:v>
                </c:pt>
                <c:pt idx="46">
                  <c:v>0.24868988716485524</c:v>
                </c:pt>
                <c:pt idx="47">
                  <c:v>0.18738131458572457</c:v>
                </c:pt>
                <c:pt idx="48">
                  <c:v>0.12533323356430454</c:v>
                </c:pt>
                <c:pt idx="49">
                  <c:v>6.2790519529313582E-2</c:v>
                </c:pt>
                <c:pt idx="50">
                  <c:v>1.22514845490862E-16</c:v>
                </c:pt>
                <c:pt idx="51">
                  <c:v>-6.2790519529313346E-2</c:v>
                </c:pt>
                <c:pt idx="52">
                  <c:v>-0.12533323356430429</c:v>
                </c:pt>
                <c:pt idx="53">
                  <c:v>-0.18738131458572477</c:v>
                </c:pt>
                <c:pt idx="54">
                  <c:v>-0.24868988716485457</c:v>
                </c:pt>
                <c:pt idx="55">
                  <c:v>-0.30901699437494728</c:v>
                </c:pt>
                <c:pt idx="56">
                  <c:v>-0.36812455268467792</c:v>
                </c:pt>
                <c:pt idx="57">
                  <c:v>-0.42577929156507227</c:v>
                </c:pt>
                <c:pt idx="58">
                  <c:v>-0.48175367410171538</c:v>
                </c:pt>
                <c:pt idx="59">
                  <c:v>-0.53582679497899643</c:v>
                </c:pt>
                <c:pt idx="60">
                  <c:v>-0.58778525229247269</c:v>
                </c:pt>
                <c:pt idx="61">
                  <c:v>-0.63742398974868963</c:v>
                </c:pt>
                <c:pt idx="62">
                  <c:v>-0.68454710592868839</c:v>
                </c:pt>
                <c:pt idx="63">
                  <c:v>-0.72896862742141155</c:v>
                </c:pt>
                <c:pt idx="64">
                  <c:v>-0.77051324277578936</c:v>
                </c:pt>
                <c:pt idx="65">
                  <c:v>-0.80901699437494734</c:v>
                </c:pt>
                <c:pt idx="66">
                  <c:v>-0.8443279255020153</c:v>
                </c:pt>
                <c:pt idx="67">
                  <c:v>-0.87630668004386358</c:v>
                </c:pt>
                <c:pt idx="68">
                  <c:v>-0.9048270524660198</c:v>
                </c:pt>
                <c:pt idx="69">
                  <c:v>-0.92977648588825146</c:v>
                </c:pt>
                <c:pt idx="70">
                  <c:v>-0.95105651629515353</c:v>
                </c:pt>
                <c:pt idx="71">
                  <c:v>-0.96858316112863119</c:v>
                </c:pt>
                <c:pt idx="72">
                  <c:v>-0.98228725072868872</c:v>
                </c:pt>
                <c:pt idx="73">
                  <c:v>-0.99211470131447776</c:v>
                </c:pt>
                <c:pt idx="74">
                  <c:v>-0.99802672842827156</c:v>
                </c:pt>
                <c:pt idx="75">
                  <c:v>-1</c:v>
                </c:pt>
                <c:pt idx="76">
                  <c:v>-0.99802672842827156</c:v>
                </c:pt>
                <c:pt idx="77">
                  <c:v>-0.99211470131447788</c:v>
                </c:pt>
                <c:pt idx="78">
                  <c:v>-0.98228725072868872</c:v>
                </c:pt>
                <c:pt idx="79">
                  <c:v>-0.96858316112863108</c:v>
                </c:pt>
                <c:pt idx="80">
                  <c:v>-0.95105651629515364</c:v>
                </c:pt>
                <c:pt idx="81">
                  <c:v>-0.92977648588825157</c:v>
                </c:pt>
                <c:pt idx="82">
                  <c:v>-0.90482705246601991</c:v>
                </c:pt>
                <c:pt idx="83">
                  <c:v>-0.87630668004386336</c:v>
                </c:pt>
                <c:pt idx="84">
                  <c:v>-0.84432792550201496</c:v>
                </c:pt>
                <c:pt idx="85">
                  <c:v>-0.80901699437494756</c:v>
                </c:pt>
                <c:pt idx="86">
                  <c:v>-0.77051324277578959</c:v>
                </c:pt>
                <c:pt idx="87">
                  <c:v>-0.72896862742141211</c:v>
                </c:pt>
                <c:pt idx="88">
                  <c:v>-0.68454710592868895</c:v>
                </c:pt>
                <c:pt idx="89">
                  <c:v>-0.63742398974868963</c:v>
                </c:pt>
                <c:pt idx="90">
                  <c:v>-0.58778525229247336</c:v>
                </c:pt>
                <c:pt idx="91">
                  <c:v>-0.5358267949789971</c:v>
                </c:pt>
                <c:pt idx="92">
                  <c:v>-0.4817536741017161</c:v>
                </c:pt>
                <c:pt idx="93">
                  <c:v>-0.42577929156507299</c:v>
                </c:pt>
                <c:pt idx="94">
                  <c:v>-0.36812455268467786</c:v>
                </c:pt>
                <c:pt idx="95">
                  <c:v>-0.30901699437494762</c:v>
                </c:pt>
                <c:pt idx="96">
                  <c:v>-0.24868988716485535</c:v>
                </c:pt>
                <c:pt idx="97">
                  <c:v>-0.18738131458572468</c:v>
                </c:pt>
                <c:pt idx="98">
                  <c:v>-0.12533323356430465</c:v>
                </c:pt>
                <c:pt idx="99">
                  <c:v>-6.2790519529313263E-2</c:v>
                </c:pt>
                <c:pt idx="100">
                  <c:v>-2.45029690981724E-16</c:v>
                </c:pt>
              </c:numCache>
            </c:numRef>
          </c:yVal>
          <c:smooth val="1"/>
        </c:ser>
        <c:dLbls/>
        <c:axId val="114447872"/>
        <c:axId val="114449408"/>
      </c:scatterChart>
      <c:scatterChart>
        <c:scatterStyle val="lineMarker"/>
        <c:ser>
          <c:idx val="1"/>
          <c:order val="1"/>
          <c:spPr>
            <a:ln w="25400" cap="rnd">
              <a:noFill/>
              <a:round/>
            </a:ln>
            <a:effectLst/>
          </c:spPr>
          <c:marker>
            <c:symbol val="circle"/>
            <c:size val="5"/>
            <c:spPr>
              <a:solidFill>
                <a:schemeClr val="accent2"/>
              </a:solidFill>
              <a:ln w="9525">
                <a:solidFill>
                  <a:schemeClr val="accent2"/>
                </a:solidFill>
              </a:ln>
              <a:effectLst/>
            </c:spPr>
          </c:marker>
          <c:dLbls>
            <c:dLbl>
              <c:idx val="0"/>
              <c:layout>
                <c:manualLayout>
                  <c:x val="0"/>
                  <c:y val="1.7638888888888843E-2"/>
                </c:manualLayout>
              </c:layout>
              <c:tx>
                <c:rich>
                  <a:bodyPr/>
                  <a:lstStyle/>
                  <a:p>
                    <a:r>
                      <a:rPr lang="en-US"/>
                      <a:t>accessibilite</a:t>
                    </a:r>
                  </a:p>
                </c:rich>
              </c:tx>
              <c:showVal val="1"/>
              <c:extLst>
                <c:ext xmlns:c15="http://schemas.microsoft.com/office/drawing/2012/chart" uri="{CE6537A1-D6FC-4f65-9D91-7224C49458BB}"/>
              </c:extLst>
            </c:dLbl>
            <c:dLbl>
              <c:idx val="1"/>
              <c:tx>
                <c:rich>
                  <a:bodyPr/>
                  <a:lstStyle/>
                  <a:p>
                    <a:r>
                      <a:rPr lang="en-US"/>
                      <a:t>dynamisme economique</a:t>
                    </a:r>
                  </a:p>
                </c:rich>
              </c:tx>
              <c:showVal val="1"/>
              <c:extLst>
                <c:ext xmlns:c15="http://schemas.microsoft.com/office/drawing/2012/chart" uri="{CE6537A1-D6FC-4f65-9D91-7224C49458BB}"/>
              </c:extLst>
            </c:dLbl>
            <c:dLbl>
              <c:idx val="2"/>
              <c:tx>
                <c:rich>
                  <a:bodyPr/>
                  <a:lstStyle/>
                  <a:p>
                    <a:r>
                      <a:rPr lang="en-US"/>
                      <a:t>emploi</a:t>
                    </a:r>
                  </a:p>
                </c:rich>
              </c:tx>
              <c:showVal val="1"/>
              <c:extLst>
                <c:ext xmlns:c15="http://schemas.microsoft.com/office/drawing/2012/chart" uri="{CE6537A1-D6FC-4f65-9D91-7224C49458BB}"/>
              </c:extLst>
            </c:dLbl>
            <c:dLbl>
              <c:idx val="3"/>
              <c:tx>
                <c:rich>
                  <a:bodyPr/>
                  <a:lstStyle/>
                  <a:p>
                    <a:r>
                      <a:rPr lang="en-US"/>
                      <a:t>taille</a:t>
                    </a:r>
                  </a:p>
                </c:rich>
              </c:tx>
              <c:showVal val="1"/>
              <c:extLst>
                <c:ext xmlns:c15="http://schemas.microsoft.com/office/drawing/2012/chart" uri="{CE6537A1-D6FC-4f65-9D91-7224C49458BB}"/>
              </c:extLst>
            </c:dLbl>
            <c:dLbl>
              <c:idx val="4"/>
              <c:tx>
                <c:rich>
                  <a:bodyPr/>
                  <a:lstStyle/>
                  <a:p>
                    <a:r>
                      <a:rPr lang="en-US"/>
                      <a:t>cadre de vie</a:t>
                    </a:r>
                  </a:p>
                </c:rich>
              </c:tx>
              <c:showVal val="1"/>
              <c:extLst>
                <c:ext xmlns:c15="http://schemas.microsoft.com/office/drawing/2012/chart" uri="{CE6537A1-D6FC-4f65-9D91-7224C49458BB}"/>
              </c:extLst>
            </c:dLbl>
            <c:dLbl>
              <c:idx val="5"/>
              <c:tx>
                <c:rich>
                  <a:bodyPr/>
                  <a:lstStyle/>
                  <a:p>
                    <a:r>
                      <a:rPr lang="en-US"/>
                      <a:t>culture</a:t>
                    </a:r>
                  </a:p>
                </c:rich>
              </c:tx>
              <c:showVal val="1"/>
              <c:extLst>
                <c:ext xmlns:c15="http://schemas.microsoft.com/office/drawing/2012/chart" uri="{CE6537A1-D6FC-4f65-9D91-7224C49458BB}"/>
              </c:extLst>
            </c:dLbl>
            <c:dLbl>
              <c:idx val="6"/>
              <c:layout>
                <c:manualLayout>
                  <c:x val="-7.3762626262626321E-2"/>
                  <c:y val="-2.5656565656565721E-2"/>
                </c:manualLayout>
              </c:layout>
              <c:tx>
                <c:rich>
                  <a:bodyPr/>
                  <a:lstStyle/>
                  <a:p>
                    <a:r>
                      <a:rPr lang="en-US"/>
                      <a:t>immobilier</a:t>
                    </a:r>
                  </a:p>
                </c:rich>
              </c:tx>
              <c:showVal val="1"/>
              <c:extLst>
                <c:ext xmlns:c15="http://schemas.microsoft.com/office/drawing/2012/chart" uri="{CE6537A1-D6FC-4f65-9D91-7224C49458BB}"/>
              </c:extLst>
            </c:dLbl>
            <c:dLbl>
              <c:idx val="7"/>
              <c:tx>
                <c:rich>
                  <a:bodyPr/>
                  <a:lstStyle/>
                  <a:p>
                    <a:r>
                      <a:rPr lang="en-US"/>
                      <a:t>meteo</a:t>
                    </a:r>
                  </a:p>
                </c:rich>
              </c:tx>
              <c:showVal val="1"/>
              <c:extLst>
                <c:ext xmlns:c15="http://schemas.microsoft.com/office/drawing/2012/chart" uri="{CE6537A1-D6FC-4f65-9D91-7224C49458BB}"/>
              </c:extLst>
            </c:dLbl>
            <c:dLbl>
              <c:idx val="8"/>
              <c:tx>
                <c:rich>
                  <a:bodyPr/>
                  <a:lstStyle/>
                  <a:p>
                    <a:r>
                      <a:rPr lang="en-US"/>
                      <a:t>offre de soins</a:t>
                    </a:r>
                  </a:p>
                </c:rich>
              </c:tx>
              <c:showVal val="1"/>
              <c:extLst>
                <c:ext xmlns:c15="http://schemas.microsoft.com/office/drawing/2012/chart" uri="{CE6537A1-D6FC-4f65-9D91-7224C49458BB}"/>
              </c:extLst>
            </c:dLbl>
            <c:dLbl>
              <c:idx val="9"/>
              <c:layout>
                <c:manualLayout>
                  <c:x val="-6.7348484848484894E-2"/>
                  <c:y val="-2.8863636363636362E-2"/>
                </c:manualLayout>
              </c:layout>
              <c:tx>
                <c:rich>
                  <a:bodyPr/>
                  <a:lstStyle/>
                  <a:p>
                    <a:r>
                      <a:rPr lang="en-US"/>
                      <a:t>securite</a:t>
                    </a:r>
                  </a:p>
                </c:rich>
              </c:tx>
              <c:showVal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'ACP-Analyse variables'!$H$46:$H$55</c:f>
              <c:numCache>
                <c:formatCode>0.000</c:formatCode>
                <c:ptCount val="10"/>
                <c:pt idx="0">
                  <c:v>0.27226</c:v>
                </c:pt>
                <c:pt idx="1">
                  <c:v>-0.12293999999999999</c:v>
                </c:pt>
                <c:pt idx="2">
                  <c:v>-0.64737</c:v>
                </c:pt>
                <c:pt idx="3">
                  <c:v>-0.71335000000000004</c:v>
                </c:pt>
                <c:pt idx="4">
                  <c:v>-9.7099999999999999E-3</c:v>
                </c:pt>
                <c:pt idx="5">
                  <c:v>0.20335</c:v>
                </c:pt>
                <c:pt idx="6">
                  <c:v>0.35865000000000002</c:v>
                </c:pt>
                <c:pt idx="7">
                  <c:v>-0.20996000000000001</c:v>
                </c:pt>
                <c:pt idx="8">
                  <c:v>-2.214E-2</c:v>
                </c:pt>
                <c:pt idx="9">
                  <c:v>-0.29409999999999997</c:v>
                </c:pt>
              </c:numCache>
            </c:numRef>
          </c:xVal>
          <c:yVal>
            <c:numRef>
              <c:f>'ACP-Analyse variables'!$J$46:$J$55</c:f>
              <c:numCache>
                <c:formatCode>0.000</c:formatCode>
                <c:ptCount val="10"/>
                <c:pt idx="0">
                  <c:v>0.49678</c:v>
                </c:pt>
                <c:pt idx="1">
                  <c:v>0.43511</c:v>
                </c:pt>
                <c:pt idx="2">
                  <c:v>-0.21085000000000001</c:v>
                </c:pt>
                <c:pt idx="3">
                  <c:v>0.15665000000000001</c:v>
                </c:pt>
                <c:pt idx="4">
                  <c:v>0.13164999999999999</c:v>
                </c:pt>
                <c:pt idx="5">
                  <c:v>-0.12575</c:v>
                </c:pt>
                <c:pt idx="6">
                  <c:v>-0.12528</c:v>
                </c:pt>
                <c:pt idx="7">
                  <c:v>0.11638999999999999</c:v>
                </c:pt>
                <c:pt idx="8">
                  <c:v>4.5990000000000003E-2</c:v>
                </c:pt>
                <c:pt idx="9">
                  <c:v>3.1539999999999999E-2</c:v>
                </c:pt>
              </c:numCache>
            </c:numRef>
          </c:yVal>
        </c:ser>
        <c:dLbls/>
        <c:axId val="114447872"/>
        <c:axId val="114449408"/>
      </c:scatterChart>
      <c:valAx>
        <c:axId val="114447872"/>
        <c:scaling>
          <c:orientation val="minMax"/>
          <c:max val="1"/>
          <c:min val="-1"/>
        </c:scaling>
        <c:axPos val="b"/>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4449408"/>
        <c:crosses val="autoZero"/>
        <c:crossBetween val="midCat"/>
      </c:valAx>
      <c:valAx>
        <c:axId val="114449408"/>
        <c:scaling>
          <c:orientation val="minMax"/>
          <c:max val="1"/>
          <c:min val="-1"/>
        </c:scaling>
        <c:axPos val="l"/>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4447872"/>
        <c:crosses val="autoZero"/>
        <c:crossBetween val="midCat"/>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1" i="0" u="none" strike="noStrike" kern="1200" spc="0" baseline="0">
                <a:solidFill>
                  <a:schemeClr val="accent3">
                    <a:lumMod val="50000"/>
                  </a:schemeClr>
                </a:solidFill>
                <a:latin typeface="+mn-lt"/>
                <a:ea typeface="+mn-ea"/>
                <a:cs typeface="+mn-cs"/>
              </a:defRPr>
            </a:pPr>
            <a:r>
              <a:rPr lang="fr-FR" b="1">
                <a:solidFill>
                  <a:schemeClr val="accent3">
                    <a:lumMod val="50000"/>
                  </a:schemeClr>
                </a:solidFill>
              </a:rPr>
              <a:t>Axes 1-5</a:t>
            </a:r>
          </a:p>
        </c:rich>
      </c:tx>
      <c:spPr>
        <a:solidFill>
          <a:schemeClr val="accent3">
            <a:lumMod val="20000"/>
            <a:lumOff val="80000"/>
          </a:schemeClr>
        </a:solidFill>
        <a:ln>
          <a:noFill/>
        </a:ln>
        <a:effectLst/>
      </c:spPr>
    </c:title>
    <c:plotArea>
      <c:layout>
        <c:manualLayout>
          <c:layoutTarget val="inner"/>
          <c:xMode val="edge"/>
          <c:yMode val="edge"/>
          <c:x val="3.4107633509119377E-2"/>
          <c:y val="8.8194444444444534E-2"/>
          <c:w val="0.93627477878784227"/>
          <c:h val="0.87946759259259288"/>
        </c:manualLayout>
      </c:layout>
      <c:scatterChart>
        <c:scatterStyle val="smoothMarker"/>
        <c:ser>
          <c:idx val="0"/>
          <c:order val="0"/>
          <c:tx>
            <c:v>Cercle</c:v>
          </c:tx>
          <c:spPr>
            <a:ln w="19050" cap="rnd">
              <a:solidFill>
                <a:schemeClr val="accent1"/>
              </a:solidFill>
              <a:round/>
            </a:ln>
            <a:effectLst/>
          </c:spPr>
          <c:marker>
            <c:symbol val="none"/>
          </c:marker>
          <c:xVal>
            <c:numRef>
              <c:f>Conf!$C$4:$C$104</c:f>
              <c:numCache>
                <c:formatCode>General</c:formatCode>
                <c:ptCount val="101"/>
                <c:pt idx="0">
                  <c:v>1</c:v>
                </c:pt>
                <c:pt idx="1">
                  <c:v>0.99802672842827156</c:v>
                </c:pt>
                <c:pt idx="2">
                  <c:v>0.99211470131447788</c:v>
                </c:pt>
                <c:pt idx="3">
                  <c:v>0.98228725072868872</c:v>
                </c:pt>
                <c:pt idx="4">
                  <c:v>0.96858316112863108</c:v>
                </c:pt>
                <c:pt idx="5">
                  <c:v>0.95105651629515353</c:v>
                </c:pt>
                <c:pt idx="6">
                  <c:v>0.92977648588825146</c:v>
                </c:pt>
                <c:pt idx="7">
                  <c:v>0.90482705246601958</c:v>
                </c:pt>
                <c:pt idx="8">
                  <c:v>0.87630668004386358</c:v>
                </c:pt>
                <c:pt idx="9">
                  <c:v>0.84432792550201508</c:v>
                </c:pt>
                <c:pt idx="10">
                  <c:v>0.80901699437494745</c:v>
                </c:pt>
                <c:pt idx="11">
                  <c:v>0.77051324277578925</c:v>
                </c:pt>
                <c:pt idx="12">
                  <c:v>0.72896862742141155</c:v>
                </c:pt>
                <c:pt idx="13">
                  <c:v>0.68454710592868862</c:v>
                </c:pt>
                <c:pt idx="14">
                  <c:v>0.63742398974868975</c:v>
                </c:pt>
                <c:pt idx="15">
                  <c:v>0.58778525229247325</c:v>
                </c:pt>
                <c:pt idx="16">
                  <c:v>0.53582679497899655</c:v>
                </c:pt>
                <c:pt idx="17">
                  <c:v>0.48175367410171516</c:v>
                </c:pt>
                <c:pt idx="18">
                  <c:v>0.42577929156507266</c:v>
                </c:pt>
                <c:pt idx="19">
                  <c:v>0.36812455268467809</c:v>
                </c:pt>
                <c:pt idx="20">
                  <c:v>0.30901699437494745</c:v>
                </c:pt>
                <c:pt idx="21">
                  <c:v>0.24868988716485474</c:v>
                </c:pt>
                <c:pt idx="22">
                  <c:v>0.18738131458572474</c:v>
                </c:pt>
                <c:pt idx="23">
                  <c:v>0.12533323356430448</c:v>
                </c:pt>
                <c:pt idx="24">
                  <c:v>6.2790519529313527E-2</c:v>
                </c:pt>
                <c:pt idx="25">
                  <c:v>6.1257422745431001E-17</c:v>
                </c:pt>
                <c:pt idx="26">
                  <c:v>-6.2790519529313402E-2</c:v>
                </c:pt>
                <c:pt idx="27">
                  <c:v>-0.12533323356430415</c:v>
                </c:pt>
                <c:pt idx="28">
                  <c:v>-0.1873813145857246</c:v>
                </c:pt>
                <c:pt idx="29">
                  <c:v>-0.24868988716485485</c:v>
                </c:pt>
                <c:pt idx="30">
                  <c:v>-0.30901699437494712</c:v>
                </c:pt>
                <c:pt idx="31">
                  <c:v>-0.36812455268467775</c:v>
                </c:pt>
                <c:pt idx="32">
                  <c:v>-0.42577929156507272</c:v>
                </c:pt>
                <c:pt idx="33">
                  <c:v>-0.48175367410171543</c:v>
                </c:pt>
                <c:pt idx="34">
                  <c:v>-0.53582679497899688</c:v>
                </c:pt>
                <c:pt idx="35">
                  <c:v>-0.58778525229247303</c:v>
                </c:pt>
                <c:pt idx="36">
                  <c:v>-0.63742398974868975</c:v>
                </c:pt>
                <c:pt idx="37">
                  <c:v>-0.68454710592868873</c:v>
                </c:pt>
                <c:pt idx="38">
                  <c:v>-0.72896862742141133</c:v>
                </c:pt>
                <c:pt idx="39">
                  <c:v>-0.77051324277578914</c:v>
                </c:pt>
                <c:pt idx="40">
                  <c:v>-0.80901699437494734</c:v>
                </c:pt>
                <c:pt idx="41">
                  <c:v>-0.84432792550201485</c:v>
                </c:pt>
                <c:pt idx="42">
                  <c:v>-0.87630668004386358</c:v>
                </c:pt>
                <c:pt idx="43">
                  <c:v>-0.90482705246601935</c:v>
                </c:pt>
                <c:pt idx="44">
                  <c:v>-0.92977648588825135</c:v>
                </c:pt>
                <c:pt idx="45">
                  <c:v>-0.95105651629515353</c:v>
                </c:pt>
                <c:pt idx="46">
                  <c:v>-0.96858316112863097</c:v>
                </c:pt>
                <c:pt idx="47">
                  <c:v>-0.98228725072868872</c:v>
                </c:pt>
                <c:pt idx="48">
                  <c:v>-0.99211470131447776</c:v>
                </c:pt>
                <c:pt idx="49">
                  <c:v>-0.99802672842827156</c:v>
                </c:pt>
                <c:pt idx="50">
                  <c:v>-1</c:v>
                </c:pt>
                <c:pt idx="51">
                  <c:v>-0.99802672842827156</c:v>
                </c:pt>
                <c:pt idx="52">
                  <c:v>-0.99211470131447788</c:v>
                </c:pt>
                <c:pt idx="53">
                  <c:v>-0.98228725072868861</c:v>
                </c:pt>
                <c:pt idx="54">
                  <c:v>-0.96858316112863119</c:v>
                </c:pt>
                <c:pt idx="55">
                  <c:v>-0.95105651629515364</c:v>
                </c:pt>
                <c:pt idx="56">
                  <c:v>-0.92977648588825146</c:v>
                </c:pt>
                <c:pt idx="57">
                  <c:v>-0.90482705246601969</c:v>
                </c:pt>
                <c:pt idx="58">
                  <c:v>-0.87630668004386347</c:v>
                </c:pt>
                <c:pt idx="59">
                  <c:v>-0.84432792550201519</c:v>
                </c:pt>
                <c:pt idx="60">
                  <c:v>-0.80901699437494778</c:v>
                </c:pt>
                <c:pt idx="61">
                  <c:v>-0.77051324277578925</c:v>
                </c:pt>
                <c:pt idx="62">
                  <c:v>-0.72896862742141177</c:v>
                </c:pt>
                <c:pt idx="63">
                  <c:v>-0.68454710592868862</c:v>
                </c:pt>
                <c:pt idx="64">
                  <c:v>-0.63742398974868952</c:v>
                </c:pt>
                <c:pt idx="65">
                  <c:v>-0.58778525229247325</c:v>
                </c:pt>
                <c:pt idx="66">
                  <c:v>-0.53582679497899632</c:v>
                </c:pt>
                <c:pt idx="67">
                  <c:v>-0.48175367410171527</c:v>
                </c:pt>
                <c:pt idx="68">
                  <c:v>-0.42577929156507216</c:v>
                </c:pt>
                <c:pt idx="69">
                  <c:v>-0.36812455268467781</c:v>
                </c:pt>
                <c:pt idx="70">
                  <c:v>-0.30901699437494756</c:v>
                </c:pt>
                <c:pt idx="71">
                  <c:v>-0.24868988716485443</c:v>
                </c:pt>
                <c:pt idx="72">
                  <c:v>-0.18738131458572463</c:v>
                </c:pt>
                <c:pt idx="73">
                  <c:v>-0.12533323356430459</c:v>
                </c:pt>
                <c:pt idx="74">
                  <c:v>-6.2790519529313207E-2</c:v>
                </c:pt>
                <c:pt idx="75">
                  <c:v>-1.83772268236293E-16</c:v>
                </c:pt>
                <c:pt idx="76">
                  <c:v>6.2790519529312833E-2</c:v>
                </c:pt>
                <c:pt idx="77">
                  <c:v>0.12533323356430423</c:v>
                </c:pt>
                <c:pt idx="78">
                  <c:v>0.18738131458572427</c:v>
                </c:pt>
                <c:pt idx="79">
                  <c:v>0.24868988716485493</c:v>
                </c:pt>
                <c:pt idx="80">
                  <c:v>0.30901699437494723</c:v>
                </c:pt>
                <c:pt idx="81">
                  <c:v>0.36812455268467742</c:v>
                </c:pt>
                <c:pt idx="82">
                  <c:v>0.42577929156507183</c:v>
                </c:pt>
                <c:pt idx="83">
                  <c:v>0.48175367410171571</c:v>
                </c:pt>
                <c:pt idx="84">
                  <c:v>0.53582679497899677</c:v>
                </c:pt>
                <c:pt idx="85">
                  <c:v>0.58778525229247292</c:v>
                </c:pt>
                <c:pt idx="86">
                  <c:v>0.6374239897486893</c:v>
                </c:pt>
                <c:pt idx="87">
                  <c:v>0.68454710592868795</c:v>
                </c:pt>
                <c:pt idx="88">
                  <c:v>0.72896862742141122</c:v>
                </c:pt>
                <c:pt idx="89">
                  <c:v>0.77051324277578936</c:v>
                </c:pt>
                <c:pt idx="90">
                  <c:v>0.80901699437494734</c:v>
                </c:pt>
                <c:pt idx="91">
                  <c:v>0.84432792550201474</c:v>
                </c:pt>
                <c:pt idx="92">
                  <c:v>0.87630668004386314</c:v>
                </c:pt>
                <c:pt idx="93">
                  <c:v>0.90482705246601935</c:v>
                </c:pt>
                <c:pt idx="94">
                  <c:v>0.92977648588825146</c:v>
                </c:pt>
                <c:pt idx="95">
                  <c:v>0.95105651629515353</c:v>
                </c:pt>
                <c:pt idx="96">
                  <c:v>0.96858316112863097</c:v>
                </c:pt>
                <c:pt idx="97">
                  <c:v>0.98228725072868872</c:v>
                </c:pt>
                <c:pt idx="98">
                  <c:v>0.99211470131447776</c:v>
                </c:pt>
                <c:pt idx="99">
                  <c:v>0.99802672842827156</c:v>
                </c:pt>
                <c:pt idx="100">
                  <c:v>1</c:v>
                </c:pt>
              </c:numCache>
            </c:numRef>
          </c:xVal>
          <c:yVal>
            <c:numRef>
              <c:f>Conf!$D$4:$D$104</c:f>
              <c:numCache>
                <c:formatCode>General</c:formatCode>
                <c:ptCount val="101"/>
                <c:pt idx="0">
                  <c:v>0</c:v>
                </c:pt>
                <c:pt idx="1">
                  <c:v>6.2790519529313374E-2</c:v>
                </c:pt>
                <c:pt idx="2">
                  <c:v>0.12533323356430426</c:v>
                </c:pt>
                <c:pt idx="3">
                  <c:v>0.1873813145857246</c:v>
                </c:pt>
                <c:pt idx="4">
                  <c:v>0.24868988716485479</c:v>
                </c:pt>
                <c:pt idx="5">
                  <c:v>0.3090169943749474</c:v>
                </c:pt>
                <c:pt idx="6">
                  <c:v>0.36812455268467792</c:v>
                </c:pt>
                <c:pt idx="7">
                  <c:v>0.42577929156507266</c:v>
                </c:pt>
                <c:pt idx="8">
                  <c:v>0.48175367410171532</c:v>
                </c:pt>
                <c:pt idx="9">
                  <c:v>0.53582679497899666</c:v>
                </c:pt>
                <c:pt idx="10">
                  <c:v>0.58778525229247314</c:v>
                </c:pt>
                <c:pt idx="11">
                  <c:v>0.63742398974868963</c:v>
                </c:pt>
                <c:pt idx="12">
                  <c:v>0.68454710592868862</c:v>
                </c:pt>
                <c:pt idx="13">
                  <c:v>0.72896862742141155</c:v>
                </c:pt>
                <c:pt idx="14">
                  <c:v>0.77051324277578925</c:v>
                </c:pt>
                <c:pt idx="15">
                  <c:v>0.80901699437494734</c:v>
                </c:pt>
                <c:pt idx="16">
                  <c:v>0.84432792550201508</c:v>
                </c:pt>
                <c:pt idx="17">
                  <c:v>0.87630668004386369</c:v>
                </c:pt>
                <c:pt idx="18">
                  <c:v>0.90482705246601958</c:v>
                </c:pt>
                <c:pt idx="19">
                  <c:v>0.92977648588825135</c:v>
                </c:pt>
                <c:pt idx="20">
                  <c:v>0.95105651629515353</c:v>
                </c:pt>
                <c:pt idx="21">
                  <c:v>0.96858316112863108</c:v>
                </c:pt>
                <c:pt idx="22">
                  <c:v>0.98228725072868861</c:v>
                </c:pt>
                <c:pt idx="23">
                  <c:v>0.99211470131447776</c:v>
                </c:pt>
                <c:pt idx="24">
                  <c:v>0.99802672842827156</c:v>
                </c:pt>
                <c:pt idx="25">
                  <c:v>1</c:v>
                </c:pt>
                <c:pt idx="26">
                  <c:v>0.99802672842827156</c:v>
                </c:pt>
                <c:pt idx="27">
                  <c:v>0.99211470131447788</c:v>
                </c:pt>
                <c:pt idx="28">
                  <c:v>0.98228725072868872</c:v>
                </c:pt>
                <c:pt idx="29">
                  <c:v>0.96858316112863108</c:v>
                </c:pt>
                <c:pt idx="30">
                  <c:v>0.95105651629515364</c:v>
                </c:pt>
                <c:pt idx="31">
                  <c:v>0.92977648588825146</c:v>
                </c:pt>
                <c:pt idx="32">
                  <c:v>0.90482705246601947</c:v>
                </c:pt>
                <c:pt idx="33">
                  <c:v>0.87630668004386347</c:v>
                </c:pt>
                <c:pt idx="34">
                  <c:v>0.84432792550201496</c:v>
                </c:pt>
                <c:pt idx="35">
                  <c:v>0.80901699437494745</c:v>
                </c:pt>
                <c:pt idx="36">
                  <c:v>0.77051324277578925</c:v>
                </c:pt>
                <c:pt idx="37">
                  <c:v>0.72896862742141144</c:v>
                </c:pt>
                <c:pt idx="38">
                  <c:v>0.68454710592868884</c:v>
                </c:pt>
                <c:pt idx="39">
                  <c:v>0.63742398974868986</c:v>
                </c:pt>
                <c:pt idx="40">
                  <c:v>0.58778525229247325</c:v>
                </c:pt>
                <c:pt idx="41">
                  <c:v>0.53582679497899699</c:v>
                </c:pt>
                <c:pt idx="42">
                  <c:v>0.48175367410171521</c:v>
                </c:pt>
                <c:pt idx="43">
                  <c:v>0.42577929156507288</c:v>
                </c:pt>
                <c:pt idx="44">
                  <c:v>0.36812455268467814</c:v>
                </c:pt>
                <c:pt idx="45">
                  <c:v>0.30901699437494751</c:v>
                </c:pt>
                <c:pt idx="46">
                  <c:v>0.24868988716485524</c:v>
                </c:pt>
                <c:pt idx="47">
                  <c:v>0.18738131458572457</c:v>
                </c:pt>
                <c:pt idx="48">
                  <c:v>0.12533323356430454</c:v>
                </c:pt>
                <c:pt idx="49">
                  <c:v>6.2790519529313582E-2</c:v>
                </c:pt>
                <c:pt idx="50">
                  <c:v>1.22514845490862E-16</c:v>
                </c:pt>
                <c:pt idx="51">
                  <c:v>-6.2790519529313346E-2</c:v>
                </c:pt>
                <c:pt idx="52">
                  <c:v>-0.12533323356430429</c:v>
                </c:pt>
                <c:pt idx="53">
                  <c:v>-0.18738131458572477</c:v>
                </c:pt>
                <c:pt idx="54">
                  <c:v>-0.24868988716485457</c:v>
                </c:pt>
                <c:pt idx="55">
                  <c:v>-0.30901699437494728</c:v>
                </c:pt>
                <c:pt idx="56">
                  <c:v>-0.36812455268467792</c:v>
                </c:pt>
                <c:pt idx="57">
                  <c:v>-0.42577929156507227</c:v>
                </c:pt>
                <c:pt idx="58">
                  <c:v>-0.48175367410171538</c:v>
                </c:pt>
                <c:pt idx="59">
                  <c:v>-0.53582679497899643</c:v>
                </c:pt>
                <c:pt idx="60">
                  <c:v>-0.58778525229247269</c:v>
                </c:pt>
                <c:pt idx="61">
                  <c:v>-0.63742398974868963</c:v>
                </c:pt>
                <c:pt idx="62">
                  <c:v>-0.68454710592868839</c:v>
                </c:pt>
                <c:pt idx="63">
                  <c:v>-0.72896862742141155</c:v>
                </c:pt>
                <c:pt idx="64">
                  <c:v>-0.77051324277578936</c:v>
                </c:pt>
                <c:pt idx="65">
                  <c:v>-0.80901699437494734</c:v>
                </c:pt>
                <c:pt idx="66">
                  <c:v>-0.8443279255020153</c:v>
                </c:pt>
                <c:pt idx="67">
                  <c:v>-0.87630668004386358</c:v>
                </c:pt>
                <c:pt idx="68">
                  <c:v>-0.9048270524660198</c:v>
                </c:pt>
                <c:pt idx="69">
                  <c:v>-0.92977648588825146</c:v>
                </c:pt>
                <c:pt idx="70">
                  <c:v>-0.95105651629515353</c:v>
                </c:pt>
                <c:pt idx="71">
                  <c:v>-0.96858316112863119</c:v>
                </c:pt>
                <c:pt idx="72">
                  <c:v>-0.98228725072868872</c:v>
                </c:pt>
                <c:pt idx="73">
                  <c:v>-0.99211470131447776</c:v>
                </c:pt>
                <c:pt idx="74">
                  <c:v>-0.99802672842827156</c:v>
                </c:pt>
                <c:pt idx="75">
                  <c:v>-1</c:v>
                </c:pt>
                <c:pt idx="76">
                  <c:v>-0.99802672842827156</c:v>
                </c:pt>
                <c:pt idx="77">
                  <c:v>-0.99211470131447788</c:v>
                </c:pt>
                <c:pt idx="78">
                  <c:v>-0.98228725072868872</c:v>
                </c:pt>
                <c:pt idx="79">
                  <c:v>-0.96858316112863108</c:v>
                </c:pt>
                <c:pt idx="80">
                  <c:v>-0.95105651629515364</c:v>
                </c:pt>
                <c:pt idx="81">
                  <c:v>-0.92977648588825157</c:v>
                </c:pt>
                <c:pt idx="82">
                  <c:v>-0.90482705246601991</c:v>
                </c:pt>
                <c:pt idx="83">
                  <c:v>-0.87630668004386336</c:v>
                </c:pt>
                <c:pt idx="84">
                  <c:v>-0.84432792550201496</c:v>
                </c:pt>
                <c:pt idx="85">
                  <c:v>-0.80901699437494756</c:v>
                </c:pt>
                <c:pt idx="86">
                  <c:v>-0.77051324277578959</c:v>
                </c:pt>
                <c:pt idx="87">
                  <c:v>-0.72896862742141211</c:v>
                </c:pt>
                <c:pt idx="88">
                  <c:v>-0.68454710592868895</c:v>
                </c:pt>
                <c:pt idx="89">
                  <c:v>-0.63742398974868963</c:v>
                </c:pt>
                <c:pt idx="90">
                  <c:v>-0.58778525229247336</c:v>
                </c:pt>
                <c:pt idx="91">
                  <c:v>-0.5358267949789971</c:v>
                </c:pt>
                <c:pt idx="92">
                  <c:v>-0.4817536741017161</c:v>
                </c:pt>
                <c:pt idx="93">
                  <c:v>-0.42577929156507299</c:v>
                </c:pt>
                <c:pt idx="94">
                  <c:v>-0.36812455268467786</c:v>
                </c:pt>
                <c:pt idx="95">
                  <c:v>-0.30901699437494762</c:v>
                </c:pt>
                <c:pt idx="96">
                  <c:v>-0.24868988716485535</c:v>
                </c:pt>
                <c:pt idx="97">
                  <c:v>-0.18738131458572468</c:v>
                </c:pt>
                <c:pt idx="98">
                  <c:v>-0.12533323356430465</c:v>
                </c:pt>
                <c:pt idx="99">
                  <c:v>-6.2790519529313263E-2</c:v>
                </c:pt>
                <c:pt idx="100">
                  <c:v>-2.45029690981724E-16</c:v>
                </c:pt>
              </c:numCache>
            </c:numRef>
          </c:yVal>
          <c:smooth val="1"/>
        </c:ser>
        <c:dLbls/>
        <c:axId val="114250112"/>
        <c:axId val="114251648"/>
      </c:scatterChart>
      <c:scatterChart>
        <c:scatterStyle val="lineMarker"/>
        <c:ser>
          <c:idx val="1"/>
          <c:order val="1"/>
          <c:spPr>
            <a:ln w="25400" cap="rnd">
              <a:noFill/>
              <a:round/>
            </a:ln>
            <a:effectLst/>
          </c:spPr>
          <c:marker>
            <c:symbol val="circle"/>
            <c:size val="5"/>
            <c:spPr>
              <a:solidFill>
                <a:schemeClr val="accent2"/>
              </a:solidFill>
              <a:ln w="9525">
                <a:solidFill>
                  <a:schemeClr val="accent2"/>
                </a:solidFill>
              </a:ln>
              <a:effectLst/>
            </c:spPr>
          </c:marker>
          <c:dLbls>
            <c:dLbl>
              <c:idx val="0"/>
              <c:layout>
                <c:manualLayout>
                  <c:x val="-4.4898989898989917E-2"/>
                  <c:y val="3.3674242424242447E-2"/>
                </c:manualLayout>
              </c:layout>
              <c:tx>
                <c:rich>
                  <a:bodyPr/>
                  <a:lstStyle/>
                  <a:p>
                    <a:r>
                      <a:rPr lang="en-US"/>
                      <a:t>accessibilite</a:t>
                    </a:r>
                  </a:p>
                </c:rich>
              </c:tx>
              <c:showVal val="1"/>
              <c:extLst>
                <c:ext xmlns:c15="http://schemas.microsoft.com/office/drawing/2012/chart" uri="{CE6537A1-D6FC-4f65-9D91-7224C49458BB}"/>
              </c:extLst>
            </c:dLbl>
            <c:dLbl>
              <c:idx val="1"/>
              <c:tx>
                <c:rich>
                  <a:bodyPr/>
                  <a:lstStyle/>
                  <a:p>
                    <a:r>
                      <a:rPr lang="en-US"/>
                      <a:t>dynamisme economique</a:t>
                    </a:r>
                  </a:p>
                </c:rich>
              </c:tx>
              <c:showVal val="1"/>
              <c:extLst>
                <c:ext xmlns:c15="http://schemas.microsoft.com/office/drawing/2012/chart" uri="{CE6537A1-D6FC-4f65-9D91-7224C49458BB}"/>
              </c:extLst>
            </c:dLbl>
            <c:dLbl>
              <c:idx val="2"/>
              <c:tx>
                <c:rich>
                  <a:bodyPr/>
                  <a:lstStyle/>
                  <a:p>
                    <a:r>
                      <a:rPr lang="en-US"/>
                      <a:t>emploi</a:t>
                    </a:r>
                  </a:p>
                </c:rich>
              </c:tx>
              <c:showVal val="1"/>
              <c:extLst>
                <c:ext xmlns:c15="http://schemas.microsoft.com/office/drawing/2012/chart" uri="{CE6537A1-D6FC-4f65-9D91-7224C49458BB}"/>
              </c:extLst>
            </c:dLbl>
            <c:dLbl>
              <c:idx val="3"/>
              <c:tx>
                <c:rich>
                  <a:bodyPr/>
                  <a:lstStyle/>
                  <a:p>
                    <a:r>
                      <a:rPr lang="en-US"/>
                      <a:t>taille</a:t>
                    </a:r>
                  </a:p>
                </c:rich>
              </c:tx>
              <c:showVal val="1"/>
              <c:extLst>
                <c:ext xmlns:c15="http://schemas.microsoft.com/office/drawing/2012/chart" uri="{CE6537A1-D6FC-4f65-9D91-7224C49458BB}"/>
              </c:extLst>
            </c:dLbl>
            <c:dLbl>
              <c:idx val="4"/>
              <c:tx>
                <c:rich>
                  <a:bodyPr/>
                  <a:lstStyle/>
                  <a:p>
                    <a:r>
                      <a:rPr lang="en-US"/>
                      <a:t>cadre de vie</a:t>
                    </a:r>
                  </a:p>
                </c:rich>
              </c:tx>
              <c:showVal val="1"/>
              <c:extLst>
                <c:ext xmlns:c15="http://schemas.microsoft.com/office/drawing/2012/chart" uri="{CE6537A1-D6FC-4f65-9D91-7224C49458BB}"/>
              </c:extLst>
            </c:dLbl>
            <c:dLbl>
              <c:idx val="5"/>
              <c:tx>
                <c:rich>
                  <a:bodyPr/>
                  <a:lstStyle/>
                  <a:p>
                    <a:r>
                      <a:rPr lang="en-US"/>
                      <a:t>culture</a:t>
                    </a:r>
                  </a:p>
                </c:rich>
              </c:tx>
              <c:showVal val="1"/>
              <c:extLst>
                <c:ext xmlns:c15="http://schemas.microsoft.com/office/drawing/2012/chart" uri="{CE6537A1-D6FC-4f65-9D91-7224C49458BB}"/>
              </c:extLst>
            </c:dLbl>
            <c:dLbl>
              <c:idx val="6"/>
              <c:layout>
                <c:manualLayout>
                  <c:x val="-9.3005050505050688E-2"/>
                  <c:y val="3.5277777777777686E-2"/>
                </c:manualLayout>
              </c:layout>
              <c:tx>
                <c:rich>
                  <a:bodyPr/>
                  <a:lstStyle/>
                  <a:p>
                    <a:r>
                      <a:rPr lang="en-US"/>
                      <a:t>immobilier</a:t>
                    </a:r>
                  </a:p>
                </c:rich>
              </c:tx>
              <c:showVal val="1"/>
              <c:extLst>
                <c:ext xmlns:c15="http://schemas.microsoft.com/office/drawing/2012/chart" uri="{CE6537A1-D6FC-4f65-9D91-7224C49458BB}"/>
              </c:extLst>
            </c:dLbl>
            <c:dLbl>
              <c:idx val="7"/>
              <c:tx>
                <c:rich>
                  <a:bodyPr/>
                  <a:lstStyle/>
                  <a:p>
                    <a:r>
                      <a:rPr lang="en-US"/>
                      <a:t>meteo</a:t>
                    </a:r>
                  </a:p>
                </c:rich>
              </c:tx>
              <c:showVal val="1"/>
              <c:extLst>
                <c:ext xmlns:c15="http://schemas.microsoft.com/office/drawing/2012/chart" uri="{CE6537A1-D6FC-4f65-9D91-7224C49458BB}"/>
              </c:extLst>
            </c:dLbl>
            <c:dLbl>
              <c:idx val="8"/>
              <c:tx>
                <c:rich>
                  <a:bodyPr/>
                  <a:lstStyle/>
                  <a:p>
                    <a:r>
                      <a:rPr lang="en-US"/>
                      <a:t>offre de soins</a:t>
                    </a:r>
                  </a:p>
                </c:rich>
              </c:tx>
              <c:showVal val="1"/>
              <c:extLst>
                <c:ext xmlns:c15="http://schemas.microsoft.com/office/drawing/2012/chart" uri="{CE6537A1-D6FC-4f65-9D91-7224C49458BB}"/>
              </c:extLst>
            </c:dLbl>
            <c:dLbl>
              <c:idx val="9"/>
              <c:tx>
                <c:rich>
                  <a:bodyPr/>
                  <a:lstStyle/>
                  <a:p>
                    <a:r>
                      <a:rPr lang="en-US"/>
                      <a:t>securite</a:t>
                    </a:r>
                  </a:p>
                </c:rich>
              </c:tx>
              <c:showVal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'ACP-Analyse variables'!$F$46:$F$55</c:f>
              <c:numCache>
                <c:formatCode>0.000</c:formatCode>
                <c:ptCount val="10"/>
                <c:pt idx="0">
                  <c:v>-0.64849999999999997</c:v>
                </c:pt>
                <c:pt idx="1">
                  <c:v>0.76615999999999995</c:v>
                </c:pt>
                <c:pt idx="2">
                  <c:v>-0.60563999999999996</c:v>
                </c:pt>
                <c:pt idx="3">
                  <c:v>0.46949999999999997</c:v>
                </c:pt>
                <c:pt idx="4">
                  <c:v>-0.88836000000000004</c:v>
                </c:pt>
                <c:pt idx="5">
                  <c:v>-0.29804999999999998</c:v>
                </c:pt>
                <c:pt idx="6">
                  <c:v>-0.11643000000000001</c:v>
                </c:pt>
                <c:pt idx="7">
                  <c:v>-0.80417000000000005</c:v>
                </c:pt>
                <c:pt idx="8">
                  <c:v>-0.89702999999999999</c:v>
                </c:pt>
                <c:pt idx="9">
                  <c:v>-0.40334999999999999</c:v>
                </c:pt>
              </c:numCache>
            </c:numRef>
          </c:xVal>
          <c:yVal>
            <c:numRef>
              <c:f>'ACP-Analyse variables'!$J$46:$J$55</c:f>
              <c:numCache>
                <c:formatCode>0.000</c:formatCode>
                <c:ptCount val="10"/>
                <c:pt idx="0">
                  <c:v>0.49678</c:v>
                </c:pt>
                <c:pt idx="1">
                  <c:v>0.43511</c:v>
                </c:pt>
                <c:pt idx="2">
                  <c:v>-0.21085000000000001</c:v>
                </c:pt>
                <c:pt idx="3">
                  <c:v>0.15665000000000001</c:v>
                </c:pt>
                <c:pt idx="4">
                  <c:v>0.13164999999999999</c:v>
                </c:pt>
                <c:pt idx="5">
                  <c:v>-0.12575</c:v>
                </c:pt>
                <c:pt idx="6">
                  <c:v>-0.12528</c:v>
                </c:pt>
                <c:pt idx="7">
                  <c:v>0.11638999999999999</c:v>
                </c:pt>
                <c:pt idx="8">
                  <c:v>4.5990000000000003E-2</c:v>
                </c:pt>
                <c:pt idx="9">
                  <c:v>3.1539999999999999E-2</c:v>
                </c:pt>
              </c:numCache>
            </c:numRef>
          </c:yVal>
        </c:ser>
        <c:dLbls/>
        <c:axId val="114250112"/>
        <c:axId val="114251648"/>
      </c:scatterChart>
      <c:valAx>
        <c:axId val="114250112"/>
        <c:scaling>
          <c:orientation val="minMax"/>
          <c:max val="1"/>
          <c:min val="-1"/>
        </c:scaling>
        <c:axPos val="b"/>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4251648"/>
        <c:crosses val="autoZero"/>
        <c:crossBetween val="midCat"/>
      </c:valAx>
      <c:valAx>
        <c:axId val="114251648"/>
        <c:scaling>
          <c:orientation val="minMax"/>
          <c:max val="1"/>
          <c:min val="-1"/>
        </c:scaling>
        <c:axPos val="l"/>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4250112"/>
        <c:crosses val="autoZero"/>
        <c:crossBetween val="midCat"/>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Axes 2-5</a:t>
            </a:r>
          </a:p>
        </c:rich>
      </c:tx>
      <c:spPr>
        <a:noFill/>
        <a:ln>
          <a:noFill/>
        </a:ln>
        <a:effectLst/>
      </c:spPr>
    </c:title>
    <c:plotArea>
      <c:layout>
        <c:manualLayout>
          <c:layoutTarget val="inner"/>
          <c:xMode val="edge"/>
          <c:yMode val="edge"/>
          <c:x val="3.4107633509119377E-2"/>
          <c:y val="8.8194444444444534E-2"/>
          <c:w val="0.93627477878784227"/>
          <c:h val="0.87946759259259288"/>
        </c:manualLayout>
      </c:layout>
      <c:scatterChart>
        <c:scatterStyle val="smoothMarker"/>
        <c:ser>
          <c:idx val="0"/>
          <c:order val="0"/>
          <c:tx>
            <c:v>Cercle</c:v>
          </c:tx>
          <c:spPr>
            <a:ln w="19050" cap="rnd">
              <a:solidFill>
                <a:schemeClr val="accent1"/>
              </a:solidFill>
              <a:round/>
            </a:ln>
            <a:effectLst/>
          </c:spPr>
          <c:marker>
            <c:symbol val="none"/>
          </c:marker>
          <c:xVal>
            <c:numRef>
              <c:f>Conf!$C$4:$C$104</c:f>
              <c:numCache>
                <c:formatCode>General</c:formatCode>
                <c:ptCount val="101"/>
                <c:pt idx="0">
                  <c:v>1</c:v>
                </c:pt>
                <c:pt idx="1">
                  <c:v>0.99802672842827156</c:v>
                </c:pt>
                <c:pt idx="2">
                  <c:v>0.99211470131447788</c:v>
                </c:pt>
                <c:pt idx="3">
                  <c:v>0.98228725072868872</c:v>
                </c:pt>
                <c:pt idx="4">
                  <c:v>0.96858316112863108</c:v>
                </c:pt>
                <c:pt idx="5">
                  <c:v>0.95105651629515353</c:v>
                </c:pt>
                <c:pt idx="6">
                  <c:v>0.92977648588825146</c:v>
                </c:pt>
                <c:pt idx="7">
                  <c:v>0.90482705246601958</c:v>
                </c:pt>
                <c:pt idx="8">
                  <c:v>0.87630668004386358</c:v>
                </c:pt>
                <c:pt idx="9">
                  <c:v>0.84432792550201508</c:v>
                </c:pt>
                <c:pt idx="10">
                  <c:v>0.80901699437494745</c:v>
                </c:pt>
                <c:pt idx="11">
                  <c:v>0.77051324277578925</c:v>
                </c:pt>
                <c:pt idx="12">
                  <c:v>0.72896862742141155</c:v>
                </c:pt>
                <c:pt idx="13">
                  <c:v>0.68454710592868862</c:v>
                </c:pt>
                <c:pt idx="14">
                  <c:v>0.63742398974868975</c:v>
                </c:pt>
                <c:pt idx="15">
                  <c:v>0.58778525229247325</c:v>
                </c:pt>
                <c:pt idx="16">
                  <c:v>0.53582679497899655</c:v>
                </c:pt>
                <c:pt idx="17">
                  <c:v>0.48175367410171516</c:v>
                </c:pt>
                <c:pt idx="18">
                  <c:v>0.42577929156507266</c:v>
                </c:pt>
                <c:pt idx="19">
                  <c:v>0.36812455268467809</c:v>
                </c:pt>
                <c:pt idx="20">
                  <c:v>0.30901699437494745</c:v>
                </c:pt>
                <c:pt idx="21">
                  <c:v>0.24868988716485474</c:v>
                </c:pt>
                <c:pt idx="22">
                  <c:v>0.18738131458572474</c:v>
                </c:pt>
                <c:pt idx="23">
                  <c:v>0.12533323356430448</c:v>
                </c:pt>
                <c:pt idx="24">
                  <c:v>6.2790519529313527E-2</c:v>
                </c:pt>
                <c:pt idx="25">
                  <c:v>6.1257422745431001E-17</c:v>
                </c:pt>
                <c:pt idx="26">
                  <c:v>-6.2790519529313402E-2</c:v>
                </c:pt>
                <c:pt idx="27">
                  <c:v>-0.12533323356430415</c:v>
                </c:pt>
                <c:pt idx="28">
                  <c:v>-0.1873813145857246</c:v>
                </c:pt>
                <c:pt idx="29">
                  <c:v>-0.24868988716485485</c:v>
                </c:pt>
                <c:pt idx="30">
                  <c:v>-0.30901699437494712</c:v>
                </c:pt>
                <c:pt idx="31">
                  <c:v>-0.36812455268467775</c:v>
                </c:pt>
                <c:pt idx="32">
                  <c:v>-0.42577929156507272</c:v>
                </c:pt>
                <c:pt idx="33">
                  <c:v>-0.48175367410171543</c:v>
                </c:pt>
                <c:pt idx="34">
                  <c:v>-0.53582679497899688</c:v>
                </c:pt>
                <c:pt idx="35">
                  <c:v>-0.58778525229247303</c:v>
                </c:pt>
                <c:pt idx="36">
                  <c:v>-0.63742398974868975</c:v>
                </c:pt>
                <c:pt idx="37">
                  <c:v>-0.68454710592868873</c:v>
                </c:pt>
                <c:pt idx="38">
                  <c:v>-0.72896862742141133</c:v>
                </c:pt>
                <c:pt idx="39">
                  <c:v>-0.77051324277578914</c:v>
                </c:pt>
                <c:pt idx="40">
                  <c:v>-0.80901699437494734</c:v>
                </c:pt>
                <c:pt idx="41">
                  <c:v>-0.84432792550201485</c:v>
                </c:pt>
                <c:pt idx="42">
                  <c:v>-0.87630668004386358</c:v>
                </c:pt>
                <c:pt idx="43">
                  <c:v>-0.90482705246601935</c:v>
                </c:pt>
                <c:pt idx="44">
                  <c:v>-0.92977648588825135</c:v>
                </c:pt>
                <c:pt idx="45">
                  <c:v>-0.95105651629515353</c:v>
                </c:pt>
                <c:pt idx="46">
                  <c:v>-0.96858316112863097</c:v>
                </c:pt>
                <c:pt idx="47">
                  <c:v>-0.98228725072868872</c:v>
                </c:pt>
                <c:pt idx="48">
                  <c:v>-0.99211470131447776</c:v>
                </c:pt>
                <c:pt idx="49">
                  <c:v>-0.99802672842827156</c:v>
                </c:pt>
                <c:pt idx="50">
                  <c:v>-1</c:v>
                </c:pt>
                <c:pt idx="51">
                  <c:v>-0.99802672842827156</c:v>
                </c:pt>
                <c:pt idx="52">
                  <c:v>-0.99211470131447788</c:v>
                </c:pt>
                <c:pt idx="53">
                  <c:v>-0.98228725072868861</c:v>
                </c:pt>
                <c:pt idx="54">
                  <c:v>-0.96858316112863119</c:v>
                </c:pt>
                <c:pt idx="55">
                  <c:v>-0.95105651629515364</c:v>
                </c:pt>
                <c:pt idx="56">
                  <c:v>-0.92977648588825146</c:v>
                </c:pt>
                <c:pt idx="57">
                  <c:v>-0.90482705246601969</c:v>
                </c:pt>
                <c:pt idx="58">
                  <c:v>-0.87630668004386347</c:v>
                </c:pt>
                <c:pt idx="59">
                  <c:v>-0.84432792550201519</c:v>
                </c:pt>
                <c:pt idx="60">
                  <c:v>-0.80901699437494778</c:v>
                </c:pt>
                <c:pt idx="61">
                  <c:v>-0.77051324277578925</c:v>
                </c:pt>
                <c:pt idx="62">
                  <c:v>-0.72896862742141177</c:v>
                </c:pt>
                <c:pt idx="63">
                  <c:v>-0.68454710592868862</c:v>
                </c:pt>
                <c:pt idx="64">
                  <c:v>-0.63742398974868952</c:v>
                </c:pt>
                <c:pt idx="65">
                  <c:v>-0.58778525229247325</c:v>
                </c:pt>
                <c:pt idx="66">
                  <c:v>-0.53582679497899632</c:v>
                </c:pt>
                <c:pt idx="67">
                  <c:v>-0.48175367410171527</c:v>
                </c:pt>
                <c:pt idx="68">
                  <c:v>-0.42577929156507216</c:v>
                </c:pt>
                <c:pt idx="69">
                  <c:v>-0.36812455268467781</c:v>
                </c:pt>
                <c:pt idx="70">
                  <c:v>-0.30901699437494756</c:v>
                </c:pt>
                <c:pt idx="71">
                  <c:v>-0.24868988716485443</c:v>
                </c:pt>
                <c:pt idx="72">
                  <c:v>-0.18738131458572463</c:v>
                </c:pt>
                <c:pt idx="73">
                  <c:v>-0.12533323356430459</c:v>
                </c:pt>
                <c:pt idx="74">
                  <c:v>-6.2790519529313207E-2</c:v>
                </c:pt>
                <c:pt idx="75">
                  <c:v>-1.83772268236293E-16</c:v>
                </c:pt>
                <c:pt idx="76">
                  <c:v>6.2790519529312833E-2</c:v>
                </c:pt>
                <c:pt idx="77">
                  <c:v>0.12533323356430423</c:v>
                </c:pt>
                <c:pt idx="78">
                  <c:v>0.18738131458572427</c:v>
                </c:pt>
                <c:pt idx="79">
                  <c:v>0.24868988716485493</c:v>
                </c:pt>
                <c:pt idx="80">
                  <c:v>0.30901699437494723</c:v>
                </c:pt>
                <c:pt idx="81">
                  <c:v>0.36812455268467742</c:v>
                </c:pt>
                <c:pt idx="82">
                  <c:v>0.42577929156507183</c:v>
                </c:pt>
                <c:pt idx="83">
                  <c:v>0.48175367410171571</c:v>
                </c:pt>
                <c:pt idx="84">
                  <c:v>0.53582679497899677</c:v>
                </c:pt>
                <c:pt idx="85">
                  <c:v>0.58778525229247292</c:v>
                </c:pt>
                <c:pt idx="86">
                  <c:v>0.6374239897486893</c:v>
                </c:pt>
                <c:pt idx="87">
                  <c:v>0.68454710592868795</c:v>
                </c:pt>
                <c:pt idx="88">
                  <c:v>0.72896862742141122</c:v>
                </c:pt>
                <c:pt idx="89">
                  <c:v>0.77051324277578936</c:v>
                </c:pt>
                <c:pt idx="90">
                  <c:v>0.80901699437494734</c:v>
                </c:pt>
                <c:pt idx="91">
                  <c:v>0.84432792550201474</c:v>
                </c:pt>
                <c:pt idx="92">
                  <c:v>0.87630668004386314</c:v>
                </c:pt>
                <c:pt idx="93">
                  <c:v>0.90482705246601935</c:v>
                </c:pt>
                <c:pt idx="94">
                  <c:v>0.92977648588825146</c:v>
                </c:pt>
                <c:pt idx="95">
                  <c:v>0.95105651629515353</c:v>
                </c:pt>
                <c:pt idx="96">
                  <c:v>0.96858316112863097</c:v>
                </c:pt>
                <c:pt idx="97">
                  <c:v>0.98228725072868872</c:v>
                </c:pt>
                <c:pt idx="98">
                  <c:v>0.99211470131447776</c:v>
                </c:pt>
                <c:pt idx="99">
                  <c:v>0.99802672842827156</c:v>
                </c:pt>
                <c:pt idx="100">
                  <c:v>1</c:v>
                </c:pt>
              </c:numCache>
            </c:numRef>
          </c:xVal>
          <c:yVal>
            <c:numRef>
              <c:f>Conf!$D$4:$D$104</c:f>
              <c:numCache>
                <c:formatCode>General</c:formatCode>
                <c:ptCount val="101"/>
                <c:pt idx="0">
                  <c:v>0</c:v>
                </c:pt>
                <c:pt idx="1">
                  <c:v>6.2790519529313374E-2</c:v>
                </c:pt>
                <c:pt idx="2">
                  <c:v>0.12533323356430426</c:v>
                </c:pt>
                <c:pt idx="3">
                  <c:v>0.1873813145857246</c:v>
                </c:pt>
                <c:pt idx="4">
                  <c:v>0.24868988716485479</c:v>
                </c:pt>
                <c:pt idx="5">
                  <c:v>0.3090169943749474</c:v>
                </c:pt>
                <c:pt idx="6">
                  <c:v>0.36812455268467792</c:v>
                </c:pt>
                <c:pt idx="7">
                  <c:v>0.42577929156507266</c:v>
                </c:pt>
                <c:pt idx="8">
                  <c:v>0.48175367410171532</c:v>
                </c:pt>
                <c:pt idx="9">
                  <c:v>0.53582679497899666</c:v>
                </c:pt>
                <c:pt idx="10">
                  <c:v>0.58778525229247314</c:v>
                </c:pt>
                <c:pt idx="11">
                  <c:v>0.63742398974868963</c:v>
                </c:pt>
                <c:pt idx="12">
                  <c:v>0.68454710592868862</c:v>
                </c:pt>
                <c:pt idx="13">
                  <c:v>0.72896862742141155</c:v>
                </c:pt>
                <c:pt idx="14">
                  <c:v>0.77051324277578925</c:v>
                </c:pt>
                <c:pt idx="15">
                  <c:v>0.80901699437494734</c:v>
                </c:pt>
                <c:pt idx="16">
                  <c:v>0.84432792550201508</c:v>
                </c:pt>
                <c:pt idx="17">
                  <c:v>0.87630668004386369</c:v>
                </c:pt>
                <c:pt idx="18">
                  <c:v>0.90482705246601958</c:v>
                </c:pt>
                <c:pt idx="19">
                  <c:v>0.92977648588825135</c:v>
                </c:pt>
                <c:pt idx="20">
                  <c:v>0.95105651629515353</c:v>
                </c:pt>
                <c:pt idx="21">
                  <c:v>0.96858316112863108</c:v>
                </c:pt>
                <c:pt idx="22">
                  <c:v>0.98228725072868861</c:v>
                </c:pt>
                <c:pt idx="23">
                  <c:v>0.99211470131447776</c:v>
                </c:pt>
                <c:pt idx="24">
                  <c:v>0.99802672842827156</c:v>
                </c:pt>
                <c:pt idx="25">
                  <c:v>1</c:v>
                </c:pt>
                <c:pt idx="26">
                  <c:v>0.99802672842827156</c:v>
                </c:pt>
                <c:pt idx="27">
                  <c:v>0.99211470131447788</c:v>
                </c:pt>
                <c:pt idx="28">
                  <c:v>0.98228725072868872</c:v>
                </c:pt>
                <c:pt idx="29">
                  <c:v>0.96858316112863108</c:v>
                </c:pt>
                <c:pt idx="30">
                  <c:v>0.95105651629515364</c:v>
                </c:pt>
                <c:pt idx="31">
                  <c:v>0.92977648588825146</c:v>
                </c:pt>
                <c:pt idx="32">
                  <c:v>0.90482705246601947</c:v>
                </c:pt>
                <c:pt idx="33">
                  <c:v>0.87630668004386347</c:v>
                </c:pt>
                <c:pt idx="34">
                  <c:v>0.84432792550201496</c:v>
                </c:pt>
                <c:pt idx="35">
                  <c:v>0.80901699437494745</c:v>
                </c:pt>
                <c:pt idx="36">
                  <c:v>0.77051324277578925</c:v>
                </c:pt>
                <c:pt idx="37">
                  <c:v>0.72896862742141144</c:v>
                </c:pt>
                <c:pt idx="38">
                  <c:v>0.68454710592868884</c:v>
                </c:pt>
                <c:pt idx="39">
                  <c:v>0.63742398974868986</c:v>
                </c:pt>
                <c:pt idx="40">
                  <c:v>0.58778525229247325</c:v>
                </c:pt>
                <c:pt idx="41">
                  <c:v>0.53582679497899699</c:v>
                </c:pt>
                <c:pt idx="42">
                  <c:v>0.48175367410171521</c:v>
                </c:pt>
                <c:pt idx="43">
                  <c:v>0.42577929156507288</c:v>
                </c:pt>
                <c:pt idx="44">
                  <c:v>0.36812455268467814</c:v>
                </c:pt>
                <c:pt idx="45">
                  <c:v>0.30901699437494751</c:v>
                </c:pt>
                <c:pt idx="46">
                  <c:v>0.24868988716485524</c:v>
                </c:pt>
                <c:pt idx="47">
                  <c:v>0.18738131458572457</c:v>
                </c:pt>
                <c:pt idx="48">
                  <c:v>0.12533323356430454</c:v>
                </c:pt>
                <c:pt idx="49">
                  <c:v>6.2790519529313582E-2</c:v>
                </c:pt>
                <c:pt idx="50">
                  <c:v>1.22514845490862E-16</c:v>
                </c:pt>
                <c:pt idx="51">
                  <c:v>-6.2790519529313346E-2</c:v>
                </c:pt>
                <c:pt idx="52">
                  <c:v>-0.12533323356430429</c:v>
                </c:pt>
                <c:pt idx="53">
                  <c:v>-0.18738131458572477</c:v>
                </c:pt>
                <c:pt idx="54">
                  <c:v>-0.24868988716485457</c:v>
                </c:pt>
                <c:pt idx="55">
                  <c:v>-0.30901699437494728</c:v>
                </c:pt>
                <c:pt idx="56">
                  <c:v>-0.36812455268467792</c:v>
                </c:pt>
                <c:pt idx="57">
                  <c:v>-0.42577929156507227</c:v>
                </c:pt>
                <c:pt idx="58">
                  <c:v>-0.48175367410171538</c:v>
                </c:pt>
                <c:pt idx="59">
                  <c:v>-0.53582679497899643</c:v>
                </c:pt>
                <c:pt idx="60">
                  <c:v>-0.58778525229247269</c:v>
                </c:pt>
                <c:pt idx="61">
                  <c:v>-0.63742398974868963</c:v>
                </c:pt>
                <c:pt idx="62">
                  <c:v>-0.68454710592868839</c:v>
                </c:pt>
                <c:pt idx="63">
                  <c:v>-0.72896862742141155</c:v>
                </c:pt>
                <c:pt idx="64">
                  <c:v>-0.77051324277578936</c:v>
                </c:pt>
                <c:pt idx="65">
                  <c:v>-0.80901699437494734</c:v>
                </c:pt>
                <c:pt idx="66">
                  <c:v>-0.8443279255020153</c:v>
                </c:pt>
                <c:pt idx="67">
                  <c:v>-0.87630668004386358</c:v>
                </c:pt>
                <c:pt idx="68">
                  <c:v>-0.9048270524660198</c:v>
                </c:pt>
                <c:pt idx="69">
                  <c:v>-0.92977648588825146</c:v>
                </c:pt>
                <c:pt idx="70">
                  <c:v>-0.95105651629515353</c:v>
                </c:pt>
                <c:pt idx="71">
                  <c:v>-0.96858316112863119</c:v>
                </c:pt>
                <c:pt idx="72">
                  <c:v>-0.98228725072868872</c:v>
                </c:pt>
                <c:pt idx="73">
                  <c:v>-0.99211470131447776</c:v>
                </c:pt>
                <c:pt idx="74">
                  <c:v>-0.99802672842827156</c:v>
                </c:pt>
                <c:pt idx="75">
                  <c:v>-1</c:v>
                </c:pt>
                <c:pt idx="76">
                  <c:v>-0.99802672842827156</c:v>
                </c:pt>
                <c:pt idx="77">
                  <c:v>-0.99211470131447788</c:v>
                </c:pt>
                <c:pt idx="78">
                  <c:v>-0.98228725072868872</c:v>
                </c:pt>
                <c:pt idx="79">
                  <c:v>-0.96858316112863108</c:v>
                </c:pt>
                <c:pt idx="80">
                  <c:v>-0.95105651629515364</c:v>
                </c:pt>
                <c:pt idx="81">
                  <c:v>-0.92977648588825157</c:v>
                </c:pt>
                <c:pt idx="82">
                  <c:v>-0.90482705246601991</c:v>
                </c:pt>
                <c:pt idx="83">
                  <c:v>-0.87630668004386336</c:v>
                </c:pt>
                <c:pt idx="84">
                  <c:v>-0.84432792550201496</c:v>
                </c:pt>
                <c:pt idx="85">
                  <c:v>-0.80901699437494756</c:v>
                </c:pt>
                <c:pt idx="86">
                  <c:v>-0.77051324277578959</c:v>
                </c:pt>
                <c:pt idx="87">
                  <c:v>-0.72896862742141211</c:v>
                </c:pt>
                <c:pt idx="88">
                  <c:v>-0.68454710592868895</c:v>
                </c:pt>
                <c:pt idx="89">
                  <c:v>-0.63742398974868963</c:v>
                </c:pt>
                <c:pt idx="90">
                  <c:v>-0.58778525229247336</c:v>
                </c:pt>
                <c:pt idx="91">
                  <c:v>-0.5358267949789971</c:v>
                </c:pt>
                <c:pt idx="92">
                  <c:v>-0.4817536741017161</c:v>
                </c:pt>
                <c:pt idx="93">
                  <c:v>-0.42577929156507299</c:v>
                </c:pt>
                <c:pt idx="94">
                  <c:v>-0.36812455268467786</c:v>
                </c:pt>
                <c:pt idx="95">
                  <c:v>-0.30901699437494762</c:v>
                </c:pt>
                <c:pt idx="96">
                  <c:v>-0.24868988716485535</c:v>
                </c:pt>
                <c:pt idx="97">
                  <c:v>-0.18738131458572468</c:v>
                </c:pt>
                <c:pt idx="98">
                  <c:v>-0.12533323356430465</c:v>
                </c:pt>
                <c:pt idx="99">
                  <c:v>-6.2790519529313263E-2</c:v>
                </c:pt>
                <c:pt idx="100">
                  <c:v>-2.45029690981724E-16</c:v>
                </c:pt>
              </c:numCache>
            </c:numRef>
          </c:yVal>
          <c:smooth val="1"/>
        </c:ser>
        <c:dLbls/>
        <c:axId val="114592768"/>
        <c:axId val="114606848"/>
      </c:scatterChart>
      <c:scatterChart>
        <c:scatterStyle val="lineMarker"/>
        <c:ser>
          <c:idx val="1"/>
          <c:order val="1"/>
          <c:spPr>
            <a:ln w="25400" cap="rnd">
              <a:noFill/>
              <a:round/>
            </a:ln>
            <a:effectLst/>
          </c:spPr>
          <c:marker>
            <c:symbol val="circle"/>
            <c:size val="5"/>
            <c:spPr>
              <a:solidFill>
                <a:schemeClr val="accent2"/>
              </a:solidFill>
              <a:ln w="9525">
                <a:solidFill>
                  <a:schemeClr val="accent2"/>
                </a:solidFill>
              </a:ln>
              <a:effectLst/>
            </c:spPr>
          </c:marker>
          <c:dLbls>
            <c:dLbl>
              <c:idx val="0"/>
              <c:layout>
                <c:manualLayout>
                  <c:x val="0"/>
                  <c:y val="1.7638888888888843E-2"/>
                </c:manualLayout>
              </c:layout>
              <c:tx>
                <c:rich>
                  <a:bodyPr/>
                  <a:lstStyle/>
                  <a:p>
                    <a:r>
                      <a:rPr lang="en-US"/>
                      <a:t>accessibilite</a:t>
                    </a:r>
                  </a:p>
                </c:rich>
              </c:tx>
              <c:showVal val="1"/>
              <c:extLst>
                <c:ext xmlns:c15="http://schemas.microsoft.com/office/drawing/2012/chart" uri="{CE6537A1-D6FC-4f65-9D91-7224C49458BB}"/>
              </c:extLst>
            </c:dLbl>
            <c:dLbl>
              <c:idx val="1"/>
              <c:tx>
                <c:rich>
                  <a:bodyPr/>
                  <a:lstStyle/>
                  <a:p>
                    <a:r>
                      <a:rPr lang="en-US"/>
                      <a:t>dynamisme economique</a:t>
                    </a:r>
                  </a:p>
                </c:rich>
              </c:tx>
              <c:showVal val="1"/>
              <c:extLst>
                <c:ext xmlns:c15="http://schemas.microsoft.com/office/drawing/2012/chart" uri="{CE6537A1-D6FC-4f65-9D91-7224C49458BB}"/>
              </c:extLst>
            </c:dLbl>
            <c:dLbl>
              <c:idx val="2"/>
              <c:tx>
                <c:rich>
                  <a:bodyPr/>
                  <a:lstStyle/>
                  <a:p>
                    <a:r>
                      <a:rPr lang="en-US"/>
                      <a:t>emploi</a:t>
                    </a:r>
                  </a:p>
                </c:rich>
              </c:tx>
              <c:showVal val="1"/>
              <c:extLst>
                <c:ext xmlns:c15="http://schemas.microsoft.com/office/drawing/2012/chart" uri="{CE6537A1-D6FC-4f65-9D91-7224C49458BB}"/>
              </c:extLst>
            </c:dLbl>
            <c:dLbl>
              <c:idx val="3"/>
              <c:tx>
                <c:rich>
                  <a:bodyPr/>
                  <a:lstStyle/>
                  <a:p>
                    <a:r>
                      <a:rPr lang="en-US"/>
                      <a:t>taille</a:t>
                    </a:r>
                  </a:p>
                </c:rich>
              </c:tx>
              <c:showVal val="1"/>
              <c:extLst>
                <c:ext xmlns:c15="http://schemas.microsoft.com/office/drawing/2012/chart" uri="{CE6537A1-D6FC-4f65-9D91-7224C49458BB}"/>
              </c:extLst>
            </c:dLbl>
            <c:dLbl>
              <c:idx val="4"/>
              <c:tx>
                <c:rich>
                  <a:bodyPr/>
                  <a:lstStyle/>
                  <a:p>
                    <a:r>
                      <a:rPr lang="en-US"/>
                      <a:t>cadre de vie</a:t>
                    </a:r>
                  </a:p>
                </c:rich>
              </c:tx>
              <c:showVal val="1"/>
              <c:extLst>
                <c:ext xmlns:c15="http://schemas.microsoft.com/office/drawing/2012/chart" uri="{CE6537A1-D6FC-4f65-9D91-7224C49458BB}"/>
              </c:extLst>
            </c:dLbl>
            <c:dLbl>
              <c:idx val="5"/>
              <c:tx>
                <c:rich>
                  <a:bodyPr/>
                  <a:lstStyle/>
                  <a:p>
                    <a:r>
                      <a:rPr lang="en-US"/>
                      <a:t>culture</a:t>
                    </a:r>
                  </a:p>
                </c:rich>
              </c:tx>
              <c:showVal val="1"/>
              <c:extLst>
                <c:ext xmlns:c15="http://schemas.microsoft.com/office/drawing/2012/chart" uri="{CE6537A1-D6FC-4f65-9D91-7224C49458BB}"/>
              </c:extLst>
            </c:dLbl>
            <c:dLbl>
              <c:idx val="6"/>
              <c:tx>
                <c:rich>
                  <a:bodyPr/>
                  <a:lstStyle/>
                  <a:p>
                    <a:r>
                      <a:rPr lang="en-US"/>
                      <a:t>immobilier</a:t>
                    </a:r>
                  </a:p>
                </c:rich>
              </c:tx>
              <c:showVal val="1"/>
              <c:extLst>
                <c:ext xmlns:c15="http://schemas.microsoft.com/office/drawing/2012/chart" uri="{CE6537A1-D6FC-4f65-9D91-7224C49458BB}"/>
              </c:extLst>
            </c:dLbl>
            <c:dLbl>
              <c:idx val="7"/>
              <c:tx>
                <c:rich>
                  <a:bodyPr/>
                  <a:lstStyle/>
                  <a:p>
                    <a:r>
                      <a:rPr lang="en-US"/>
                      <a:t>meteo</a:t>
                    </a:r>
                  </a:p>
                </c:rich>
              </c:tx>
              <c:showVal val="1"/>
              <c:extLst>
                <c:ext xmlns:c15="http://schemas.microsoft.com/office/drawing/2012/chart" uri="{CE6537A1-D6FC-4f65-9D91-7224C49458BB}"/>
              </c:extLst>
            </c:dLbl>
            <c:dLbl>
              <c:idx val="8"/>
              <c:layout>
                <c:manualLayout>
                  <c:x val="-7.3762626262626377E-2"/>
                  <c:y val="2.2449494949494952E-2"/>
                </c:manualLayout>
              </c:layout>
              <c:tx>
                <c:rich>
                  <a:bodyPr/>
                  <a:lstStyle/>
                  <a:p>
                    <a:r>
                      <a:rPr lang="en-US"/>
                      <a:t>offre de soins</a:t>
                    </a:r>
                  </a:p>
                </c:rich>
              </c:tx>
              <c:showVal val="1"/>
              <c:extLst>
                <c:ext xmlns:c15="http://schemas.microsoft.com/office/drawing/2012/chart" uri="{CE6537A1-D6FC-4f65-9D91-7224C49458BB}"/>
              </c:extLst>
            </c:dLbl>
            <c:dLbl>
              <c:idx val="9"/>
              <c:tx>
                <c:rich>
                  <a:bodyPr/>
                  <a:lstStyle/>
                  <a:p>
                    <a:r>
                      <a:rPr lang="en-US"/>
                      <a:t>securite</a:t>
                    </a:r>
                  </a:p>
                </c:rich>
              </c:tx>
              <c:showVal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'ACP-Analyse variables'!$G$46:$G$55</c:f>
              <c:numCache>
                <c:formatCode>0.000</c:formatCode>
                <c:ptCount val="10"/>
                <c:pt idx="0">
                  <c:v>-0.36828</c:v>
                </c:pt>
                <c:pt idx="1">
                  <c:v>7.0120000000000002E-2</c:v>
                </c:pt>
                <c:pt idx="2">
                  <c:v>-0.13797999999999999</c:v>
                </c:pt>
                <c:pt idx="3">
                  <c:v>0.26236999999999999</c:v>
                </c:pt>
                <c:pt idx="4">
                  <c:v>0.34584999999999999</c:v>
                </c:pt>
                <c:pt idx="5">
                  <c:v>-0.76490000000000002</c:v>
                </c:pt>
                <c:pt idx="6">
                  <c:v>0.80625000000000002</c:v>
                </c:pt>
                <c:pt idx="7">
                  <c:v>0.41315000000000002</c:v>
                </c:pt>
                <c:pt idx="8">
                  <c:v>0.25125999999999998</c:v>
                </c:pt>
                <c:pt idx="9">
                  <c:v>-0.57384999999999997</c:v>
                </c:pt>
              </c:numCache>
            </c:numRef>
          </c:xVal>
          <c:yVal>
            <c:numRef>
              <c:f>'ACP-Analyse variables'!$J$46:$J$55</c:f>
              <c:numCache>
                <c:formatCode>0.000</c:formatCode>
                <c:ptCount val="10"/>
                <c:pt idx="0">
                  <c:v>0.49678</c:v>
                </c:pt>
                <c:pt idx="1">
                  <c:v>0.43511</c:v>
                </c:pt>
                <c:pt idx="2">
                  <c:v>-0.21085000000000001</c:v>
                </c:pt>
                <c:pt idx="3">
                  <c:v>0.15665000000000001</c:v>
                </c:pt>
                <c:pt idx="4">
                  <c:v>0.13164999999999999</c:v>
                </c:pt>
                <c:pt idx="5">
                  <c:v>-0.12575</c:v>
                </c:pt>
                <c:pt idx="6">
                  <c:v>-0.12528</c:v>
                </c:pt>
                <c:pt idx="7">
                  <c:v>0.11638999999999999</c:v>
                </c:pt>
                <c:pt idx="8">
                  <c:v>4.5990000000000003E-2</c:v>
                </c:pt>
                <c:pt idx="9">
                  <c:v>3.1539999999999999E-2</c:v>
                </c:pt>
              </c:numCache>
            </c:numRef>
          </c:yVal>
        </c:ser>
        <c:dLbls/>
        <c:axId val="114592768"/>
        <c:axId val="114606848"/>
      </c:scatterChart>
      <c:valAx>
        <c:axId val="114592768"/>
        <c:scaling>
          <c:orientation val="minMax"/>
          <c:max val="1"/>
          <c:min val="-1"/>
        </c:scaling>
        <c:axPos val="b"/>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4606848"/>
        <c:crosses val="autoZero"/>
        <c:crossBetween val="midCat"/>
      </c:valAx>
      <c:valAx>
        <c:axId val="114606848"/>
        <c:scaling>
          <c:orientation val="minMax"/>
          <c:max val="1"/>
          <c:min val="-1"/>
        </c:scaling>
        <c:axPos val="l"/>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4592768"/>
        <c:crosses val="autoZero"/>
        <c:crossBetween val="midCat"/>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Axes 4-5</a:t>
            </a:r>
          </a:p>
        </c:rich>
      </c:tx>
      <c:spPr>
        <a:noFill/>
        <a:ln>
          <a:noFill/>
        </a:ln>
        <a:effectLst/>
      </c:spPr>
    </c:title>
    <c:plotArea>
      <c:layout>
        <c:manualLayout>
          <c:layoutTarget val="inner"/>
          <c:xMode val="edge"/>
          <c:yMode val="edge"/>
          <c:x val="3.4107633509119377E-2"/>
          <c:y val="8.8194444444444534E-2"/>
          <c:w val="0.93627477878784227"/>
          <c:h val="0.87946759259259288"/>
        </c:manualLayout>
      </c:layout>
      <c:scatterChart>
        <c:scatterStyle val="smoothMarker"/>
        <c:ser>
          <c:idx val="0"/>
          <c:order val="0"/>
          <c:tx>
            <c:v>Cercle</c:v>
          </c:tx>
          <c:spPr>
            <a:ln w="19050" cap="rnd">
              <a:solidFill>
                <a:schemeClr val="accent1"/>
              </a:solidFill>
              <a:round/>
            </a:ln>
            <a:effectLst/>
          </c:spPr>
          <c:marker>
            <c:symbol val="none"/>
          </c:marker>
          <c:xVal>
            <c:numRef>
              <c:f>Conf!$C$4:$C$104</c:f>
              <c:numCache>
                <c:formatCode>General</c:formatCode>
                <c:ptCount val="101"/>
                <c:pt idx="0">
                  <c:v>1</c:v>
                </c:pt>
                <c:pt idx="1">
                  <c:v>0.99802672842827156</c:v>
                </c:pt>
                <c:pt idx="2">
                  <c:v>0.99211470131447788</c:v>
                </c:pt>
                <c:pt idx="3">
                  <c:v>0.98228725072868872</c:v>
                </c:pt>
                <c:pt idx="4">
                  <c:v>0.96858316112863108</c:v>
                </c:pt>
                <c:pt idx="5">
                  <c:v>0.95105651629515353</c:v>
                </c:pt>
                <c:pt idx="6">
                  <c:v>0.92977648588825146</c:v>
                </c:pt>
                <c:pt idx="7">
                  <c:v>0.90482705246601958</c:v>
                </c:pt>
                <c:pt idx="8">
                  <c:v>0.87630668004386358</c:v>
                </c:pt>
                <c:pt idx="9">
                  <c:v>0.84432792550201508</c:v>
                </c:pt>
                <c:pt idx="10">
                  <c:v>0.80901699437494745</c:v>
                </c:pt>
                <c:pt idx="11">
                  <c:v>0.77051324277578925</c:v>
                </c:pt>
                <c:pt idx="12">
                  <c:v>0.72896862742141155</c:v>
                </c:pt>
                <c:pt idx="13">
                  <c:v>0.68454710592868862</c:v>
                </c:pt>
                <c:pt idx="14">
                  <c:v>0.63742398974868975</c:v>
                </c:pt>
                <c:pt idx="15">
                  <c:v>0.58778525229247325</c:v>
                </c:pt>
                <c:pt idx="16">
                  <c:v>0.53582679497899655</c:v>
                </c:pt>
                <c:pt idx="17">
                  <c:v>0.48175367410171516</c:v>
                </c:pt>
                <c:pt idx="18">
                  <c:v>0.42577929156507266</c:v>
                </c:pt>
                <c:pt idx="19">
                  <c:v>0.36812455268467809</c:v>
                </c:pt>
                <c:pt idx="20">
                  <c:v>0.30901699437494745</c:v>
                </c:pt>
                <c:pt idx="21">
                  <c:v>0.24868988716485474</c:v>
                </c:pt>
                <c:pt idx="22">
                  <c:v>0.18738131458572474</c:v>
                </c:pt>
                <c:pt idx="23">
                  <c:v>0.12533323356430448</c:v>
                </c:pt>
                <c:pt idx="24">
                  <c:v>6.2790519529313527E-2</c:v>
                </c:pt>
                <c:pt idx="25">
                  <c:v>6.1257422745431001E-17</c:v>
                </c:pt>
                <c:pt idx="26">
                  <c:v>-6.2790519529313402E-2</c:v>
                </c:pt>
                <c:pt idx="27">
                  <c:v>-0.12533323356430415</c:v>
                </c:pt>
                <c:pt idx="28">
                  <c:v>-0.1873813145857246</c:v>
                </c:pt>
                <c:pt idx="29">
                  <c:v>-0.24868988716485485</c:v>
                </c:pt>
                <c:pt idx="30">
                  <c:v>-0.30901699437494712</c:v>
                </c:pt>
                <c:pt idx="31">
                  <c:v>-0.36812455268467775</c:v>
                </c:pt>
                <c:pt idx="32">
                  <c:v>-0.42577929156507272</c:v>
                </c:pt>
                <c:pt idx="33">
                  <c:v>-0.48175367410171543</c:v>
                </c:pt>
                <c:pt idx="34">
                  <c:v>-0.53582679497899688</c:v>
                </c:pt>
                <c:pt idx="35">
                  <c:v>-0.58778525229247303</c:v>
                </c:pt>
                <c:pt idx="36">
                  <c:v>-0.63742398974868975</c:v>
                </c:pt>
                <c:pt idx="37">
                  <c:v>-0.68454710592868873</c:v>
                </c:pt>
                <c:pt idx="38">
                  <c:v>-0.72896862742141133</c:v>
                </c:pt>
                <c:pt idx="39">
                  <c:v>-0.77051324277578914</c:v>
                </c:pt>
                <c:pt idx="40">
                  <c:v>-0.80901699437494734</c:v>
                </c:pt>
                <c:pt idx="41">
                  <c:v>-0.84432792550201485</c:v>
                </c:pt>
                <c:pt idx="42">
                  <c:v>-0.87630668004386358</c:v>
                </c:pt>
                <c:pt idx="43">
                  <c:v>-0.90482705246601935</c:v>
                </c:pt>
                <c:pt idx="44">
                  <c:v>-0.92977648588825135</c:v>
                </c:pt>
                <c:pt idx="45">
                  <c:v>-0.95105651629515353</c:v>
                </c:pt>
                <c:pt idx="46">
                  <c:v>-0.96858316112863097</c:v>
                </c:pt>
                <c:pt idx="47">
                  <c:v>-0.98228725072868872</c:v>
                </c:pt>
                <c:pt idx="48">
                  <c:v>-0.99211470131447776</c:v>
                </c:pt>
                <c:pt idx="49">
                  <c:v>-0.99802672842827156</c:v>
                </c:pt>
                <c:pt idx="50">
                  <c:v>-1</c:v>
                </c:pt>
                <c:pt idx="51">
                  <c:v>-0.99802672842827156</c:v>
                </c:pt>
                <c:pt idx="52">
                  <c:v>-0.99211470131447788</c:v>
                </c:pt>
                <c:pt idx="53">
                  <c:v>-0.98228725072868861</c:v>
                </c:pt>
                <c:pt idx="54">
                  <c:v>-0.96858316112863119</c:v>
                </c:pt>
                <c:pt idx="55">
                  <c:v>-0.95105651629515364</c:v>
                </c:pt>
                <c:pt idx="56">
                  <c:v>-0.92977648588825146</c:v>
                </c:pt>
                <c:pt idx="57">
                  <c:v>-0.90482705246601969</c:v>
                </c:pt>
                <c:pt idx="58">
                  <c:v>-0.87630668004386347</c:v>
                </c:pt>
                <c:pt idx="59">
                  <c:v>-0.84432792550201519</c:v>
                </c:pt>
                <c:pt idx="60">
                  <c:v>-0.80901699437494778</c:v>
                </c:pt>
                <c:pt idx="61">
                  <c:v>-0.77051324277578925</c:v>
                </c:pt>
                <c:pt idx="62">
                  <c:v>-0.72896862742141177</c:v>
                </c:pt>
                <c:pt idx="63">
                  <c:v>-0.68454710592868862</c:v>
                </c:pt>
                <c:pt idx="64">
                  <c:v>-0.63742398974868952</c:v>
                </c:pt>
                <c:pt idx="65">
                  <c:v>-0.58778525229247325</c:v>
                </c:pt>
                <c:pt idx="66">
                  <c:v>-0.53582679497899632</c:v>
                </c:pt>
                <c:pt idx="67">
                  <c:v>-0.48175367410171527</c:v>
                </c:pt>
                <c:pt idx="68">
                  <c:v>-0.42577929156507216</c:v>
                </c:pt>
                <c:pt idx="69">
                  <c:v>-0.36812455268467781</c:v>
                </c:pt>
                <c:pt idx="70">
                  <c:v>-0.30901699437494756</c:v>
                </c:pt>
                <c:pt idx="71">
                  <c:v>-0.24868988716485443</c:v>
                </c:pt>
                <c:pt idx="72">
                  <c:v>-0.18738131458572463</c:v>
                </c:pt>
                <c:pt idx="73">
                  <c:v>-0.12533323356430459</c:v>
                </c:pt>
                <c:pt idx="74">
                  <c:v>-6.2790519529313207E-2</c:v>
                </c:pt>
                <c:pt idx="75">
                  <c:v>-1.83772268236293E-16</c:v>
                </c:pt>
                <c:pt idx="76">
                  <c:v>6.2790519529312833E-2</c:v>
                </c:pt>
                <c:pt idx="77">
                  <c:v>0.12533323356430423</c:v>
                </c:pt>
                <c:pt idx="78">
                  <c:v>0.18738131458572427</c:v>
                </c:pt>
                <c:pt idx="79">
                  <c:v>0.24868988716485493</c:v>
                </c:pt>
                <c:pt idx="80">
                  <c:v>0.30901699437494723</c:v>
                </c:pt>
                <c:pt idx="81">
                  <c:v>0.36812455268467742</c:v>
                </c:pt>
                <c:pt idx="82">
                  <c:v>0.42577929156507183</c:v>
                </c:pt>
                <c:pt idx="83">
                  <c:v>0.48175367410171571</c:v>
                </c:pt>
                <c:pt idx="84">
                  <c:v>0.53582679497899677</c:v>
                </c:pt>
                <c:pt idx="85">
                  <c:v>0.58778525229247292</c:v>
                </c:pt>
                <c:pt idx="86">
                  <c:v>0.6374239897486893</c:v>
                </c:pt>
                <c:pt idx="87">
                  <c:v>0.68454710592868795</c:v>
                </c:pt>
                <c:pt idx="88">
                  <c:v>0.72896862742141122</c:v>
                </c:pt>
                <c:pt idx="89">
                  <c:v>0.77051324277578936</c:v>
                </c:pt>
                <c:pt idx="90">
                  <c:v>0.80901699437494734</c:v>
                </c:pt>
                <c:pt idx="91">
                  <c:v>0.84432792550201474</c:v>
                </c:pt>
                <c:pt idx="92">
                  <c:v>0.87630668004386314</c:v>
                </c:pt>
                <c:pt idx="93">
                  <c:v>0.90482705246601935</c:v>
                </c:pt>
                <c:pt idx="94">
                  <c:v>0.92977648588825146</c:v>
                </c:pt>
                <c:pt idx="95">
                  <c:v>0.95105651629515353</c:v>
                </c:pt>
                <c:pt idx="96">
                  <c:v>0.96858316112863097</c:v>
                </c:pt>
                <c:pt idx="97">
                  <c:v>0.98228725072868872</c:v>
                </c:pt>
                <c:pt idx="98">
                  <c:v>0.99211470131447776</c:v>
                </c:pt>
                <c:pt idx="99">
                  <c:v>0.99802672842827156</c:v>
                </c:pt>
                <c:pt idx="100">
                  <c:v>1</c:v>
                </c:pt>
              </c:numCache>
            </c:numRef>
          </c:xVal>
          <c:yVal>
            <c:numRef>
              <c:f>Conf!$D$4:$D$104</c:f>
              <c:numCache>
                <c:formatCode>General</c:formatCode>
                <c:ptCount val="101"/>
                <c:pt idx="0">
                  <c:v>0</c:v>
                </c:pt>
                <c:pt idx="1">
                  <c:v>6.2790519529313374E-2</c:v>
                </c:pt>
                <c:pt idx="2">
                  <c:v>0.12533323356430426</c:v>
                </c:pt>
                <c:pt idx="3">
                  <c:v>0.1873813145857246</c:v>
                </c:pt>
                <c:pt idx="4">
                  <c:v>0.24868988716485479</c:v>
                </c:pt>
                <c:pt idx="5">
                  <c:v>0.3090169943749474</c:v>
                </c:pt>
                <c:pt idx="6">
                  <c:v>0.36812455268467792</c:v>
                </c:pt>
                <c:pt idx="7">
                  <c:v>0.42577929156507266</c:v>
                </c:pt>
                <c:pt idx="8">
                  <c:v>0.48175367410171532</c:v>
                </c:pt>
                <c:pt idx="9">
                  <c:v>0.53582679497899666</c:v>
                </c:pt>
                <c:pt idx="10">
                  <c:v>0.58778525229247314</c:v>
                </c:pt>
                <c:pt idx="11">
                  <c:v>0.63742398974868963</c:v>
                </c:pt>
                <c:pt idx="12">
                  <c:v>0.68454710592868862</c:v>
                </c:pt>
                <c:pt idx="13">
                  <c:v>0.72896862742141155</c:v>
                </c:pt>
                <c:pt idx="14">
                  <c:v>0.77051324277578925</c:v>
                </c:pt>
                <c:pt idx="15">
                  <c:v>0.80901699437494734</c:v>
                </c:pt>
                <c:pt idx="16">
                  <c:v>0.84432792550201508</c:v>
                </c:pt>
                <c:pt idx="17">
                  <c:v>0.87630668004386369</c:v>
                </c:pt>
                <c:pt idx="18">
                  <c:v>0.90482705246601958</c:v>
                </c:pt>
                <c:pt idx="19">
                  <c:v>0.92977648588825135</c:v>
                </c:pt>
                <c:pt idx="20">
                  <c:v>0.95105651629515353</c:v>
                </c:pt>
                <c:pt idx="21">
                  <c:v>0.96858316112863108</c:v>
                </c:pt>
                <c:pt idx="22">
                  <c:v>0.98228725072868861</c:v>
                </c:pt>
                <c:pt idx="23">
                  <c:v>0.99211470131447776</c:v>
                </c:pt>
                <c:pt idx="24">
                  <c:v>0.99802672842827156</c:v>
                </c:pt>
                <c:pt idx="25">
                  <c:v>1</c:v>
                </c:pt>
                <c:pt idx="26">
                  <c:v>0.99802672842827156</c:v>
                </c:pt>
                <c:pt idx="27">
                  <c:v>0.99211470131447788</c:v>
                </c:pt>
                <c:pt idx="28">
                  <c:v>0.98228725072868872</c:v>
                </c:pt>
                <c:pt idx="29">
                  <c:v>0.96858316112863108</c:v>
                </c:pt>
                <c:pt idx="30">
                  <c:v>0.95105651629515364</c:v>
                </c:pt>
                <c:pt idx="31">
                  <c:v>0.92977648588825146</c:v>
                </c:pt>
                <c:pt idx="32">
                  <c:v>0.90482705246601947</c:v>
                </c:pt>
                <c:pt idx="33">
                  <c:v>0.87630668004386347</c:v>
                </c:pt>
                <c:pt idx="34">
                  <c:v>0.84432792550201496</c:v>
                </c:pt>
                <c:pt idx="35">
                  <c:v>0.80901699437494745</c:v>
                </c:pt>
                <c:pt idx="36">
                  <c:v>0.77051324277578925</c:v>
                </c:pt>
                <c:pt idx="37">
                  <c:v>0.72896862742141144</c:v>
                </c:pt>
                <c:pt idx="38">
                  <c:v>0.68454710592868884</c:v>
                </c:pt>
                <c:pt idx="39">
                  <c:v>0.63742398974868986</c:v>
                </c:pt>
                <c:pt idx="40">
                  <c:v>0.58778525229247325</c:v>
                </c:pt>
                <c:pt idx="41">
                  <c:v>0.53582679497899699</c:v>
                </c:pt>
                <c:pt idx="42">
                  <c:v>0.48175367410171521</c:v>
                </c:pt>
                <c:pt idx="43">
                  <c:v>0.42577929156507288</c:v>
                </c:pt>
                <c:pt idx="44">
                  <c:v>0.36812455268467814</c:v>
                </c:pt>
                <c:pt idx="45">
                  <c:v>0.30901699437494751</c:v>
                </c:pt>
                <c:pt idx="46">
                  <c:v>0.24868988716485524</c:v>
                </c:pt>
                <c:pt idx="47">
                  <c:v>0.18738131458572457</c:v>
                </c:pt>
                <c:pt idx="48">
                  <c:v>0.12533323356430454</c:v>
                </c:pt>
                <c:pt idx="49">
                  <c:v>6.2790519529313582E-2</c:v>
                </c:pt>
                <c:pt idx="50">
                  <c:v>1.22514845490862E-16</c:v>
                </c:pt>
                <c:pt idx="51">
                  <c:v>-6.2790519529313346E-2</c:v>
                </c:pt>
                <c:pt idx="52">
                  <c:v>-0.12533323356430429</c:v>
                </c:pt>
                <c:pt idx="53">
                  <c:v>-0.18738131458572477</c:v>
                </c:pt>
                <c:pt idx="54">
                  <c:v>-0.24868988716485457</c:v>
                </c:pt>
                <c:pt idx="55">
                  <c:v>-0.30901699437494728</c:v>
                </c:pt>
                <c:pt idx="56">
                  <c:v>-0.36812455268467792</c:v>
                </c:pt>
                <c:pt idx="57">
                  <c:v>-0.42577929156507227</c:v>
                </c:pt>
                <c:pt idx="58">
                  <c:v>-0.48175367410171538</c:v>
                </c:pt>
                <c:pt idx="59">
                  <c:v>-0.53582679497899643</c:v>
                </c:pt>
                <c:pt idx="60">
                  <c:v>-0.58778525229247269</c:v>
                </c:pt>
                <c:pt idx="61">
                  <c:v>-0.63742398974868963</c:v>
                </c:pt>
                <c:pt idx="62">
                  <c:v>-0.68454710592868839</c:v>
                </c:pt>
                <c:pt idx="63">
                  <c:v>-0.72896862742141155</c:v>
                </c:pt>
                <c:pt idx="64">
                  <c:v>-0.77051324277578936</c:v>
                </c:pt>
                <c:pt idx="65">
                  <c:v>-0.80901699437494734</c:v>
                </c:pt>
                <c:pt idx="66">
                  <c:v>-0.8443279255020153</c:v>
                </c:pt>
                <c:pt idx="67">
                  <c:v>-0.87630668004386358</c:v>
                </c:pt>
                <c:pt idx="68">
                  <c:v>-0.9048270524660198</c:v>
                </c:pt>
                <c:pt idx="69">
                  <c:v>-0.92977648588825146</c:v>
                </c:pt>
                <c:pt idx="70">
                  <c:v>-0.95105651629515353</c:v>
                </c:pt>
                <c:pt idx="71">
                  <c:v>-0.96858316112863119</c:v>
                </c:pt>
                <c:pt idx="72">
                  <c:v>-0.98228725072868872</c:v>
                </c:pt>
                <c:pt idx="73">
                  <c:v>-0.99211470131447776</c:v>
                </c:pt>
                <c:pt idx="74">
                  <c:v>-0.99802672842827156</c:v>
                </c:pt>
                <c:pt idx="75">
                  <c:v>-1</c:v>
                </c:pt>
                <c:pt idx="76">
                  <c:v>-0.99802672842827156</c:v>
                </c:pt>
                <c:pt idx="77">
                  <c:v>-0.99211470131447788</c:v>
                </c:pt>
                <c:pt idx="78">
                  <c:v>-0.98228725072868872</c:v>
                </c:pt>
                <c:pt idx="79">
                  <c:v>-0.96858316112863108</c:v>
                </c:pt>
                <c:pt idx="80">
                  <c:v>-0.95105651629515364</c:v>
                </c:pt>
                <c:pt idx="81">
                  <c:v>-0.92977648588825157</c:v>
                </c:pt>
                <c:pt idx="82">
                  <c:v>-0.90482705246601991</c:v>
                </c:pt>
                <c:pt idx="83">
                  <c:v>-0.87630668004386336</c:v>
                </c:pt>
                <c:pt idx="84">
                  <c:v>-0.84432792550201496</c:v>
                </c:pt>
                <c:pt idx="85">
                  <c:v>-0.80901699437494756</c:v>
                </c:pt>
                <c:pt idx="86">
                  <c:v>-0.77051324277578959</c:v>
                </c:pt>
                <c:pt idx="87">
                  <c:v>-0.72896862742141211</c:v>
                </c:pt>
                <c:pt idx="88">
                  <c:v>-0.68454710592868895</c:v>
                </c:pt>
                <c:pt idx="89">
                  <c:v>-0.63742398974868963</c:v>
                </c:pt>
                <c:pt idx="90">
                  <c:v>-0.58778525229247336</c:v>
                </c:pt>
                <c:pt idx="91">
                  <c:v>-0.5358267949789971</c:v>
                </c:pt>
                <c:pt idx="92">
                  <c:v>-0.4817536741017161</c:v>
                </c:pt>
                <c:pt idx="93">
                  <c:v>-0.42577929156507299</c:v>
                </c:pt>
                <c:pt idx="94">
                  <c:v>-0.36812455268467786</c:v>
                </c:pt>
                <c:pt idx="95">
                  <c:v>-0.30901699437494762</c:v>
                </c:pt>
                <c:pt idx="96">
                  <c:v>-0.24868988716485535</c:v>
                </c:pt>
                <c:pt idx="97">
                  <c:v>-0.18738131458572468</c:v>
                </c:pt>
                <c:pt idx="98">
                  <c:v>-0.12533323356430465</c:v>
                </c:pt>
                <c:pt idx="99">
                  <c:v>-6.2790519529313263E-2</c:v>
                </c:pt>
                <c:pt idx="100">
                  <c:v>-2.45029690981724E-16</c:v>
                </c:pt>
              </c:numCache>
            </c:numRef>
          </c:yVal>
          <c:smooth val="1"/>
        </c:ser>
        <c:dLbls/>
        <c:axId val="114669440"/>
        <c:axId val="114670976"/>
      </c:scatterChart>
      <c:scatterChart>
        <c:scatterStyle val="lineMarker"/>
        <c:ser>
          <c:idx val="1"/>
          <c:order val="1"/>
          <c:spPr>
            <a:ln w="25400" cap="rnd">
              <a:noFill/>
              <a:round/>
            </a:ln>
            <a:effectLst/>
          </c:spPr>
          <c:marker>
            <c:symbol val="circle"/>
            <c:size val="5"/>
            <c:spPr>
              <a:solidFill>
                <a:schemeClr val="accent2"/>
              </a:solidFill>
              <a:ln w="9525">
                <a:solidFill>
                  <a:schemeClr val="accent2"/>
                </a:solidFill>
              </a:ln>
              <a:effectLst/>
            </c:spPr>
          </c:marker>
          <c:dLbls>
            <c:dLbl>
              <c:idx val="0"/>
              <c:layout>
                <c:manualLayout>
                  <c:x val="0"/>
                  <c:y val="1.7638888888888843E-2"/>
                </c:manualLayout>
              </c:layout>
              <c:tx>
                <c:rich>
                  <a:bodyPr/>
                  <a:lstStyle/>
                  <a:p>
                    <a:r>
                      <a:rPr lang="en-US"/>
                      <a:t>accessibilite</a:t>
                    </a:r>
                  </a:p>
                </c:rich>
              </c:tx>
              <c:showVal val="1"/>
              <c:extLst>
                <c:ext xmlns:c15="http://schemas.microsoft.com/office/drawing/2012/chart" uri="{CE6537A1-D6FC-4f65-9D91-7224C49458BB}"/>
              </c:extLst>
            </c:dLbl>
            <c:dLbl>
              <c:idx val="1"/>
              <c:tx>
                <c:rich>
                  <a:bodyPr/>
                  <a:lstStyle/>
                  <a:p>
                    <a:r>
                      <a:rPr lang="en-US"/>
                      <a:t>dynamisme economique</a:t>
                    </a:r>
                  </a:p>
                </c:rich>
              </c:tx>
              <c:showVal val="1"/>
              <c:extLst>
                <c:ext xmlns:c15="http://schemas.microsoft.com/office/drawing/2012/chart" uri="{CE6537A1-D6FC-4f65-9D91-7224C49458BB}"/>
              </c:extLst>
            </c:dLbl>
            <c:dLbl>
              <c:idx val="2"/>
              <c:tx>
                <c:rich>
                  <a:bodyPr/>
                  <a:lstStyle/>
                  <a:p>
                    <a:r>
                      <a:rPr lang="en-US"/>
                      <a:t>emploi</a:t>
                    </a:r>
                  </a:p>
                </c:rich>
              </c:tx>
              <c:showVal val="1"/>
              <c:extLst>
                <c:ext xmlns:c15="http://schemas.microsoft.com/office/drawing/2012/chart" uri="{CE6537A1-D6FC-4f65-9D91-7224C49458BB}"/>
              </c:extLst>
            </c:dLbl>
            <c:dLbl>
              <c:idx val="3"/>
              <c:tx>
                <c:rich>
                  <a:bodyPr/>
                  <a:lstStyle/>
                  <a:p>
                    <a:r>
                      <a:rPr lang="en-US"/>
                      <a:t>taille</a:t>
                    </a:r>
                  </a:p>
                </c:rich>
              </c:tx>
              <c:showVal val="1"/>
              <c:extLst>
                <c:ext xmlns:c15="http://schemas.microsoft.com/office/drawing/2012/chart" uri="{CE6537A1-D6FC-4f65-9D91-7224C49458BB}"/>
              </c:extLst>
            </c:dLbl>
            <c:dLbl>
              <c:idx val="4"/>
              <c:tx>
                <c:rich>
                  <a:bodyPr/>
                  <a:lstStyle/>
                  <a:p>
                    <a:r>
                      <a:rPr lang="en-US"/>
                      <a:t>cadre de vie</a:t>
                    </a:r>
                  </a:p>
                </c:rich>
              </c:tx>
              <c:showVal val="1"/>
              <c:extLst>
                <c:ext xmlns:c15="http://schemas.microsoft.com/office/drawing/2012/chart" uri="{CE6537A1-D6FC-4f65-9D91-7224C49458BB}"/>
              </c:extLst>
            </c:dLbl>
            <c:dLbl>
              <c:idx val="5"/>
              <c:tx>
                <c:rich>
                  <a:bodyPr/>
                  <a:lstStyle/>
                  <a:p>
                    <a:r>
                      <a:rPr lang="en-US"/>
                      <a:t>culture</a:t>
                    </a:r>
                  </a:p>
                </c:rich>
              </c:tx>
              <c:showVal val="1"/>
              <c:extLst>
                <c:ext xmlns:c15="http://schemas.microsoft.com/office/drawing/2012/chart" uri="{CE6537A1-D6FC-4f65-9D91-7224C49458BB}"/>
              </c:extLst>
            </c:dLbl>
            <c:dLbl>
              <c:idx val="6"/>
              <c:layout>
                <c:manualLayout>
                  <c:x val="-7.3762626262626321E-2"/>
                  <c:y val="-2.5656565656565721E-2"/>
                </c:manualLayout>
              </c:layout>
              <c:tx>
                <c:rich>
                  <a:bodyPr/>
                  <a:lstStyle/>
                  <a:p>
                    <a:r>
                      <a:rPr lang="en-US"/>
                      <a:t>immobilier</a:t>
                    </a:r>
                  </a:p>
                </c:rich>
              </c:tx>
              <c:showVal val="1"/>
              <c:extLst>
                <c:ext xmlns:c15="http://schemas.microsoft.com/office/drawing/2012/chart" uri="{CE6537A1-D6FC-4f65-9D91-7224C49458BB}"/>
              </c:extLst>
            </c:dLbl>
            <c:dLbl>
              <c:idx val="7"/>
              <c:tx>
                <c:rich>
                  <a:bodyPr/>
                  <a:lstStyle/>
                  <a:p>
                    <a:r>
                      <a:rPr lang="en-US"/>
                      <a:t>meteo</a:t>
                    </a:r>
                  </a:p>
                </c:rich>
              </c:tx>
              <c:showVal val="1"/>
              <c:extLst>
                <c:ext xmlns:c15="http://schemas.microsoft.com/office/drawing/2012/chart" uri="{CE6537A1-D6FC-4f65-9D91-7224C49458BB}"/>
              </c:extLst>
            </c:dLbl>
            <c:dLbl>
              <c:idx val="8"/>
              <c:tx>
                <c:rich>
                  <a:bodyPr/>
                  <a:lstStyle/>
                  <a:p>
                    <a:r>
                      <a:rPr lang="en-US"/>
                      <a:t>offre de soins</a:t>
                    </a:r>
                  </a:p>
                </c:rich>
              </c:tx>
              <c:showVal val="1"/>
              <c:extLst>
                <c:ext xmlns:c15="http://schemas.microsoft.com/office/drawing/2012/chart" uri="{CE6537A1-D6FC-4f65-9D91-7224C49458BB}"/>
              </c:extLst>
            </c:dLbl>
            <c:dLbl>
              <c:idx val="9"/>
              <c:layout>
                <c:manualLayout>
                  <c:x val="-6.7348484848484894E-2"/>
                  <c:y val="-2.8863636363636362E-2"/>
                </c:manualLayout>
              </c:layout>
              <c:tx>
                <c:rich>
                  <a:bodyPr/>
                  <a:lstStyle/>
                  <a:p>
                    <a:r>
                      <a:rPr lang="en-US"/>
                      <a:t>securite</a:t>
                    </a:r>
                  </a:p>
                </c:rich>
              </c:tx>
              <c:showVal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'ACP-Analyse variables'!$I$46:$I$55</c:f>
              <c:numCache>
                <c:formatCode>0.000</c:formatCode>
                <c:ptCount val="10"/>
                <c:pt idx="0">
                  <c:v>0.16733999999999999</c:v>
                </c:pt>
                <c:pt idx="1">
                  <c:v>-0.27456000000000003</c:v>
                </c:pt>
                <c:pt idx="2">
                  <c:v>-3.5009999999999999E-2</c:v>
                </c:pt>
                <c:pt idx="3">
                  <c:v>0.33268999999999999</c:v>
                </c:pt>
                <c:pt idx="4">
                  <c:v>-6.336E-2</c:v>
                </c:pt>
                <c:pt idx="5">
                  <c:v>0.28542000000000001</c:v>
                </c:pt>
                <c:pt idx="6">
                  <c:v>-0.20502999999999999</c:v>
                </c:pt>
                <c:pt idx="7">
                  <c:v>0.125</c:v>
                </c:pt>
                <c:pt idx="8">
                  <c:v>-5.64E-3</c:v>
                </c:pt>
                <c:pt idx="9">
                  <c:v>-0.59958999999999996</c:v>
                </c:pt>
              </c:numCache>
            </c:numRef>
          </c:xVal>
          <c:yVal>
            <c:numRef>
              <c:f>'ACP-Analyse variables'!$J$46:$J$55</c:f>
              <c:numCache>
                <c:formatCode>0.000</c:formatCode>
                <c:ptCount val="10"/>
                <c:pt idx="0">
                  <c:v>0.49678</c:v>
                </c:pt>
                <c:pt idx="1">
                  <c:v>0.43511</c:v>
                </c:pt>
                <c:pt idx="2">
                  <c:v>-0.21085000000000001</c:v>
                </c:pt>
                <c:pt idx="3">
                  <c:v>0.15665000000000001</c:v>
                </c:pt>
                <c:pt idx="4">
                  <c:v>0.13164999999999999</c:v>
                </c:pt>
                <c:pt idx="5">
                  <c:v>-0.12575</c:v>
                </c:pt>
                <c:pt idx="6">
                  <c:v>-0.12528</c:v>
                </c:pt>
                <c:pt idx="7">
                  <c:v>0.11638999999999999</c:v>
                </c:pt>
                <c:pt idx="8">
                  <c:v>4.5990000000000003E-2</c:v>
                </c:pt>
                <c:pt idx="9">
                  <c:v>3.1539999999999999E-2</c:v>
                </c:pt>
              </c:numCache>
            </c:numRef>
          </c:yVal>
        </c:ser>
        <c:dLbls/>
        <c:axId val="114669440"/>
        <c:axId val="114670976"/>
      </c:scatterChart>
      <c:valAx>
        <c:axId val="114669440"/>
        <c:scaling>
          <c:orientation val="minMax"/>
          <c:max val="1"/>
          <c:min val="-1"/>
        </c:scaling>
        <c:axPos val="b"/>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4670976"/>
        <c:crosses val="autoZero"/>
        <c:crossBetween val="midCat"/>
      </c:valAx>
      <c:valAx>
        <c:axId val="114670976"/>
        <c:scaling>
          <c:orientation val="minMax"/>
          <c:max val="1"/>
          <c:min val="-1"/>
        </c:scaling>
        <c:axPos val="l"/>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4669440"/>
        <c:crosses val="autoZero"/>
        <c:crossBetween val="midCat"/>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fr-FR"/>
  <c:chart>
    <c:autoTitleDeleted val="1"/>
    <c:plotArea>
      <c:layout/>
      <c:barChart>
        <c:barDir val="bar"/>
        <c:grouping val="stacked"/>
        <c:ser>
          <c:idx val="1"/>
          <c:order val="0"/>
          <c:spPr>
            <a:gradFill flip="none" rotWithShape="1">
              <a:gsLst>
                <a:gs pos="45978">
                  <a:schemeClr val="tx2">
                    <a:lumMod val="60000"/>
                    <a:lumOff val="40000"/>
                  </a:schemeClr>
                </a:gs>
                <a:gs pos="0">
                  <a:schemeClr val="tx2">
                    <a:lumMod val="75000"/>
                  </a:schemeClr>
                </a:gs>
                <a:gs pos="97000">
                  <a:schemeClr val="tx2">
                    <a:lumMod val="20000"/>
                    <a:lumOff val="80000"/>
                  </a:schemeClr>
                </a:gs>
              </a:gsLst>
              <a:path path="circle">
                <a:fillToRect l="100000" t="100000"/>
              </a:path>
              <a:tileRect r="-100000" b="-100000"/>
            </a:gradFill>
            <a:ln>
              <a:noFill/>
            </a:ln>
            <a:effectLst/>
          </c:spPr>
          <c:val>
            <c:numLit>
              <c:formatCode>General</c:formatCode>
              <c:ptCount val="1"/>
              <c:pt idx="0">
                <c:v>1</c:v>
              </c:pt>
            </c:numLit>
          </c:val>
        </c:ser>
        <c:ser>
          <c:idx val="0"/>
          <c:order val="1"/>
          <c:spPr>
            <a:gradFill flip="none" rotWithShape="1">
              <a:gsLst>
                <a:gs pos="100000">
                  <a:srgbClr val="FF0000"/>
                </a:gs>
                <a:gs pos="45000">
                  <a:schemeClr val="accent2">
                    <a:lumMod val="60000"/>
                    <a:lumOff val="40000"/>
                  </a:schemeClr>
                </a:gs>
                <a:gs pos="0">
                  <a:schemeClr val="accent2">
                    <a:lumMod val="20000"/>
                    <a:lumOff val="80000"/>
                  </a:schemeClr>
                </a:gs>
              </a:gsLst>
              <a:path path="circle">
                <a:fillToRect l="100000" t="100000"/>
              </a:path>
              <a:tileRect r="-100000" b="-100000"/>
            </a:gradFill>
            <a:ln>
              <a:noFill/>
            </a:ln>
            <a:effectLst/>
          </c:spPr>
          <c:val>
            <c:numLit>
              <c:formatCode>General</c:formatCode>
              <c:ptCount val="1"/>
              <c:pt idx="0">
                <c:v>-1</c:v>
              </c:pt>
            </c:numLit>
          </c:val>
        </c:ser>
        <c:dLbls/>
        <c:gapWidth val="0"/>
        <c:overlap val="100"/>
        <c:axId val="115876224"/>
        <c:axId val="115877760"/>
      </c:barChart>
      <c:catAx>
        <c:axId val="115876224"/>
        <c:scaling>
          <c:orientation val="minMax"/>
        </c:scaling>
        <c:delete val="1"/>
        <c:axPos val="l"/>
        <c:majorTickMark val="none"/>
        <c:tickLblPos val="none"/>
        <c:crossAx val="115877760"/>
        <c:crosses val="autoZero"/>
        <c:auto val="1"/>
        <c:lblAlgn val="ctr"/>
        <c:lblOffset val="100"/>
      </c:catAx>
      <c:valAx>
        <c:axId val="115877760"/>
        <c:scaling>
          <c:orientation val="minMax"/>
          <c:max val="1"/>
          <c:min val="-1"/>
        </c:scaling>
        <c:axPos val="b"/>
        <c:numFmt formatCode="General"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15876224"/>
        <c:crosses val="autoZero"/>
        <c:crossBetween val="between"/>
        <c:majorUnit val="0.2"/>
      </c:valAx>
      <c:spPr>
        <a:noFill/>
        <a:ln>
          <a:noFill/>
        </a:ln>
        <a:effectLst/>
      </c:spPr>
    </c:plotArea>
    <c:plotVisOnly val="1"/>
    <c:dispBlanksAs val="gap"/>
  </c:chart>
  <c:spPr>
    <a:noFill/>
    <a:ln w="9525" cap="flat" cmpd="sng" algn="ctr">
      <a:noFill/>
      <a:round/>
    </a:ln>
    <a:effectLst/>
  </c:spPr>
  <c:txPr>
    <a:bodyPr/>
    <a:lstStyle/>
    <a:p>
      <a:pPr>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fr-FR"/>
  <c:chart>
    <c:title/>
    <c:plotArea>
      <c:layout>
        <c:manualLayout>
          <c:layoutTarget val="inner"/>
          <c:xMode val="edge"/>
          <c:yMode val="edge"/>
          <c:x val="8.0967531943064733E-2"/>
          <c:y val="0.11390943868057933"/>
          <c:w val="0.88688633269202144"/>
          <c:h val="0.44781076494842298"/>
        </c:manualLayout>
      </c:layout>
      <c:barChart>
        <c:barDir val="col"/>
        <c:grouping val="clustered"/>
        <c:ser>
          <c:idx val="0"/>
          <c:order val="0"/>
          <c:tx>
            <c:strRef>
              <c:f>'Descrip- Distrib variables'!$B$67</c:f>
              <c:strCache>
                <c:ptCount val="1"/>
                <c:pt idx="0">
                  <c:v>emploi</c:v>
                </c:pt>
              </c:strCache>
            </c:strRef>
          </c:tx>
          <c:spPr>
            <a:ln>
              <a:solidFill>
                <a:schemeClr val="tx1"/>
              </a:solidFill>
            </a:ln>
          </c:spPr>
          <c:cat>
            <c:strRef>
              <c:f>'Descrip- Distrib variables'!$E$68:$E$77</c:f>
              <c:strCache>
                <c:ptCount val="10"/>
                <c:pt idx="0">
                  <c:v>x_&lt;_4,01</c:v>
                </c:pt>
                <c:pt idx="1">
                  <c:v>4,01_=&lt;_x_&lt;_5,62</c:v>
                </c:pt>
                <c:pt idx="2">
                  <c:v>5,62_=&lt;_x_&lt;_7,23</c:v>
                </c:pt>
                <c:pt idx="3">
                  <c:v>7,23_=&lt;_x_&lt;_8,84</c:v>
                </c:pt>
                <c:pt idx="4">
                  <c:v>8,84_=&lt;_x_&lt;_10,45</c:v>
                </c:pt>
                <c:pt idx="5">
                  <c:v>10,45_=&lt;_x_&lt;_12,06</c:v>
                </c:pt>
                <c:pt idx="6">
                  <c:v>12,06_=&lt;_x_&lt;_13,67</c:v>
                </c:pt>
                <c:pt idx="7">
                  <c:v>13,67_=&lt;_x_&lt;_15,28</c:v>
                </c:pt>
                <c:pt idx="8">
                  <c:v>15,28_=&lt;_x_&lt;_16,89</c:v>
                </c:pt>
                <c:pt idx="9">
                  <c:v>x&gt;=_16,89</c:v>
                </c:pt>
              </c:strCache>
            </c:strRef>
          </c:cat>
          <c:val>
            <c:numRef>
              <c:f>'Descrip- Distrib variables'!$F$68:$F$77</c:f>
              <c:numCache>
                <c:formatCode>General</c:formatCode>
                <c:ptCount val="10"/>
                <c:pt idx="0">
                  <c:v>5</c:v>
                </c:pt>
                <c:pt idx="1">
                  <c:v>5</c:v>
                </c:pt>
                <c:pt idx="2">
                  <c:v>5</c:v>
                </c:pt>
                <c:pt idx="3">
                  <c:v>5</c:v>
                </c:pt>
                <c:pt idx="4">
                  <c:v>4</c:v>
                </c:pt>
                <c:pt idx="5">
                  <c:v>7</c:v>
                </c:pt>
                <c:pt idx="6">
                  <c:v>5</c:v>
                </c:pt>
                <c:pt idx="7">
                  <c:v>6</c:v>
                </c:pt>
                <c:pt idx="8">
                  <c:v>4</c:v>
                </c:pt>
                <c:pt idx="9">
                  <c:v>4</c:v>
                </c:pt>
              </c:numCache>
            </c:numRef>
          </c:val>
        </c:ser>
        <c:dLbls/>
        <c:gapWidth val="0"/>
        <c:axId val="92759168"/>
        <c:axId val="92760704"/>
      </c:barChart>
      <c:catAx>
        <c:axId val="92759168"/>
        <c:scaling>
          <c:orientation val="minMax"/>
        </c:scaling>
        <c:axPos val="b"/>
        <c:numFmt formatCode="General" sourceLinked="0"/>
        <c:tickLblPos val="nextTo"/>
        <c:crossAx val="92760704"/>
        <c:crosses val="autoZero"/>
        <c:auto val="1"/>
        <c:lblAlgn val="ctr"/>
        <c:lblOffset val="100"/>
      </c:catAx>
      <c:valAx>
        <c:axId val="92760704"/>
        <c:scaling>
          <c:orientation val="minMax"/>
        </c:scaling>
        <c:axPos val="l"/>
        <c:numFmt formatCode="General" sourceLinked="1"/>
        <c:tickLblPos val="nextTo"/>
        <c:crossAx val="92759168"/>
        <c:crosses val="autoZero"/>
        <c:crossBetween val="between"/>
      </c:valAx>
    </c:plotArea>
    <c:dispBlanksAs val="gap"/>
  </c:chart>
  <c:printSettings>
    <c:headerFooter/>
    <c:pageMargins b="0.75000000000000011" l="0.70000000000000007" r="0.70000000000000007" t="0.75000000000000011" header="0.30000000000000004" footer="0.30000000000000004"/>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fr-FR"/>
  <c:chart>
    <c:title>
      <c:tx>
        <c:strRef>
          <c:f>'ACP-Projections'!$C$8</c:f>
          <c:strCache>
            <c:ptCount val="1"/>
            <c:pt idx="0">
              <c:v>Projection des villes sur les axes 2 et 4</c:v>
            </c:pt>
          </c:strCache>
        </c:strRef>
      </c:tx>
      <c:layout/>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plotArea>
      <c:layout/>
      <c:scatterChart>
        <c:scatterStyle val="lineMarker"/>
        <c:ser>
          <c:idx val="0"/>
          <c:order val="0"/>
          <c:spPr>
            <a:ln w="28575" cap="rnd">
              <a:noFill/>
              <a:round/>
            </a:ln>
            <a:effectLst/>
          </c:spPr>
          <c:marker>
            <c:symbol val="circle"/>
            <c:size val="5"/>
            <c:spPr>
              <a:solidFill>
                <a:schemeClr val="accent1"/>
              </a:solidFill>
              <a:ln w="9525">
                <a:solidFill>
                  <a:schemeClr val="accent1"/>
                </a:solidFill>
              </a:ln>
              <a:effectLst/>
            </c:spPr>
          </c:marker>
          <c:dLbls>
            <c:dLbl>
              <c:idx val="0"/>
              <c:layout/>
              <c:tx>
                <c:rich>
                  <a:bodyPr/>
                  <a:lstStyle/>
                  <a:p>
                    <a:r>
                      <a:rPr lang="en-US"/>
                      <a:t>Lille</a:t>
                    </a:r>
                  </a:p>
                </c:rich>
              </c:tx>
              <c:showVal val="1"/>
              <c:extLst>
                <c:ext xmlns:c15="http://schemas.microsoft.com/office/drawing/2012/chart" uri="{CE6537A1-D6FC-4f65-9D91-7224C49458BB}">
                  <c15:layout/>
                </c:ext>
              </c:extLst>
            </c:dLbl>
            <c:dLbl>
              <c:idx val="1"/>
              <c:layout>
                <c:manualLayout>
                  <c:x val="-5.7347670250896101E-3"/>
                  <c:y val="-1.7241379310344869E-2"/>
                </c:manualLayout>
              </c:layout>
              <c:tx>
                <c:rich>
                  <a:bodyPr/>
                  <a:lstStyle/>
                  <a:p>
                    <a:r>
                      <a:rPr lang="en-US"/>
                      <a:t>douai-lens</a:t>
                    </a:r>
                  </a:p>
                </c:rich>
              </c:tx>
              <c:showVal val="1"/>
              <c:extLst>
                <c:ext xmlns:c15="http://schemas.microsoft.com/office/drawing/2012/chart" uri="{CE6537A1-D6FC-4f65-9D91-7224C49458BB}">
                  <c15:layout/>
                </c:ext>
              </c:extLst>
            </c:dLbl>
            <c:dLbl>
              <c:idx val="2"/>
              <c:layout/>
              <c:tx>
                <c:rich>
                  <a:bodyPr/>
                  <a:lstStyle/>
                  <a:p>
                    <a:r>
                      <a:rPr lang="en-US"/>
                      <a:t>lyon</a:t>
                    </a:r>
                  </a:p>
                </c:rich>
              </c:tx>
              <c:showVal val="1"/>
              <c:extLst>
                <c:ext xmlns:c15="http://schemas.microsoft.com/office/drawing/2012/chart" uri="{CE6537A1-D6FC-4f65-9D91-7224C49458BB}">
                  <c15:layout/>
                </c:ext>
              </c:extLst>
            </c:dLbl>
            <c:dLbl>
              <c:idx val="3"/>
              <c:layout>
                <c:manualLayout>
                  <c:x val="-8.6021505376344155E-3"/>
                  <c:y val="2.1072796934865943E-2"/>
                </c:manualLayout>
              </c:layout>
              <c:tx>
                <c:rich>
                  <a:bodyPr/>
                  <a:lstStyle/>
                  <a:p>
                    <a:r>
                      <a:rPr lang="en-US"/>
                      <a:t>rouen</a:t>
                    </a:r>
                  </a:p>
                </c:rich>
              </c:tx>
              <c:showVal val="1"/>
              <c:extLst>
                <c:ext xmlns:c15="http://schemas.microsoft.com/office/drawing/2012/chart" uri="{CE6537A1-D6FC-4f65-9D91-7224C49458BB}">
                  <c15:layout/>
                </c:ext>
              </c:extLst>
            </c:dLbl>
            <c:dLbl>
              <c:idx val="4"/>
              <c:layout/>
              <c:tx>
                <c:rich>
                  <a:bodyPr/>
                  <a:lstStyle/>
                  <a:p>
                    <a:r>
                      <a:rPr lang="en-US"/>
                      <a:t>nantes</a:t>
                    </a:r>
                  </a:p>
                </c:rich>
              </c:tx>
              <c:showVal val="1"/>
              <c:extLst>
                <c:ext xmlns:c15="http://schemas.microsoft.com/office/drawing/2012/chart" uri="{CE6537A1-D6FC-4f65-9D91-7224C49458BB}">
                  <c15:layout/>
                </c:ext>
              </c:extLst>
            </c:dLbl>
            <c:dLbl>
              <c:idx val="5"/>
              <c:layout/>
              <c:tx>
                <c:rich>
                  <a:bodyPr/>
                  <a:lstStyle/>
                  <a:p>
                    <a:r>
                      <a:rPr lang="en-US"/>
                      <a:t>rennes</a:t>
                    </a:r>
                  </a:p>
                </c:rich>
              </c:tx>
              <c:showVal val="1"/>
              <c:extLst>
                <c:ext xmlns:c15="http://schemas.microsoft.com/office/drawing/2012/chart" uri="{CE6537A1-D6FC-4f65-9D91-7224C49458BB}">
                  <c15:layout/>
                </c:ext>
              </c:extLst>
            </c:dLbl>
            <c:dLbl>
              <c:idx val="6"/>
              <c:layout>
                <c:manualLayout>
                  <c:x val="-1.5770609318996421E-2"/>
                  <c:y val="-1.3409961685823793E-2"/>
                </c:manualLayout>
              </c:layout>
              <c:tx>
                <c:rich>
                  <a:bodyPr/>
                  <a:lstStyle/>
                  <a:p>
                    <a:r>
                      <a:rPr lang="en-US"/>
                      <a:t>strasbourg</a:t>
                    </a:r>
                  </a:p>
                </c:rich>
              </c:tx>
              <c:showVal val="1"/>
              <c:extLst>
                <c:ext xmlns:c15="http://schemas.microsoft.com/office/drawing/2012/chart" uri="{CE6537A1-D6FC-4f65-9D91-7224C49458BB}">
                  <c15:layout/>
                </c:ext>
              </c:extLst>
            </c:dLbl>
            <c:dLbl>
              <c:idx val="7"/>
              <c:layout/>
              <c:tx>
                <c:rich>
                  <a:bodyPr/>
                  <a:lstStyle/>
                  <a:p>
                    <a:r>
                      <a:rPr lang="en-US"/>
                      <a:t>marseille</a:t>
                    </a:r>
                  </a:p>
                </c:rich>
              </c:tx>
              <c:showVal val="1"/>
              <c:extLst>
                <c:ext xmlns:c15="http://schemas.microsoft.com/office/drawing/2012/chart" uri="{CE6537A1-D6FC-4f65-9D91-7224C49458BB}">
                  <c15:layout/>
                </c:ext>
              </c:extLst>
            </c:dLbl>
            <c:dLbl>
              <c:idx val="8"/>
              <c:layout/>
              <c:tx>
                <c:rich>
                  <a:bodyPr/>
                  <a:lstStyle/>
                  <a:p>
                    <a:r>
                      <a:rPr lang="en-US"/>
                      <a:t>grenoble</a:t>
                    </a:r>
                  </a:p>
                </c:rich>
              </c:tx>
              <c:showVal val="1"/>
              <c:extLst>
                <c:ext xmlns:c15="http://schemas.microsoft.com/office/drawing/2012/chart" uri="{CE6537A1-D6FC-4f65-9D91-7224C49458BB}">
                  <c15:layout/>
                </c:ext>
              </c:extLst>
            </c:dLbl>
            <c:dLbl>
              <c:idx val="9"/>
              <c:layout/>
              <c:tx>
                <c:rich>
                  <a:bodyPr/>
                  <a:lstStyle/>
                  <a:p>
                    <a:r>
                      <a:rPr lang="en-US"/>
                      <a:t>bordeaux</a:t>
                    </a:r>
                  </a:p>
                </c:rich>
              </c:tx>
              <c:showVal val="1"/>
              <c:extLst>
                <c:ext xmlns:c15="http://schemas.microsoft.com/office/drawing/2012/chart" uri="{CE6537A1-D6FC-4f65-9D91-7224C49458BB}">
                  <c15:layout/>
                </c:ext>
              </c:extLst>
            </c:dLbl>
            <c:dLbl>
              <c:idx val="10"/>
              <c:layout/>
              <c:tx>
                <c:rich>
                  <a:bodyPr/>
                  <a:lstStyle/>
                  <a:p>
                    <a:r>
                      <a:rPr lang="en-US"/>
                      <a:t>montpellier</a:t>
                    </a:r>
                  </a:p>
                </c:rich>
              </c:tx>
              <c:showVal val="1"/>
              <c:extLst>
                <c:ext xmlns:c15="http://schemas.microsoft.com/office/drawing/2012/chart" uri="{CE6537A1-D6FC-4f65-9D91-7224C49458BB}">
                  <c15:layout/>
                </c:ext>
              </c:extLst>
            </c:dLbl>
            <c:dLbl>
              <c:idx val="11"/>
              <c:layout/>
              <c:tx>
                <c:rich>
                  <a:bodyPr/>
                  <a:lstStyle/>
                  <a:p>
                    <a:r>
                      <a:rPr lang="en-US"/>
                      <a:t>nice</a:t>
                    </a:r>
                  </a:p>
                </c:rich>
              </c:tx>
              <c:showVal val="1"/>
              <c:extLst>
                <c:ext xmlns:c15="http://schemas.microsoft.com/office/drawing/2012/chart" uri="{CE6537A1-D6FC-4f65-9D91-7224C49458BB}">
                  <c15:layout/>
                </c:ext>
              </c:extLst>
            </c:dLbl>
            <c:dLbl>
              <c:idx val="12"/>
              <c:layout/>
              <c:tx>
                <c:rich>
                  <a:bodyPr/>
                  <a:lstStyle/>
                  <a:p>
                    <a:r>
                      <a:rPr lang="en-US"/>
                      <a:t>toulouse</a:t>
                    </a:r>
                  </a:p>
                </c:rich>
              </c:tx>
              <c:showVal val="1"/>
              <c:extLst>
                <c:ext xmlns:c15="http://schemas.microsoft.com/office/drawing/2012/chart" uri="{CE6537A1-D6FC-4f65-9D91-7224C49458BB}">
                  <c15:layout/>
                </c:ext>
              </c:extLst>
            </c:dLbl>
            <c:dLbl>
              <c:idx val="13"/>
              <c:layout/>
              <c:tx>
                <c:rich>
                  <a:bodyPr/>
                  <a:lstStyle/>
                  <a:p>
                    <a:r>
                      <a:rPr lang="en-US"/>
                      <a:t>toulon</a:t>
                    </a:r>
                  </a:p>
                </c:rich>
              </c:tx>
              <c:showVal val="1"/>
              <c:extLst>
                <c:ext xmlns:c15="http://schemas.microsoft.com/office/drawing/2012/chart" uri="{CE6537A1-D6FC-4f65-9D91-7224C49458BB}">
                  <c15:layout/>
                </c:ext>
              </c:extLst>
            </c:dLbl>
            <c:dLbl>
              <c:idx val="14"/>
              <c:layout/>
              <c:tx>
                <c:rich>
                  <a:bodyPr/>
                  <a:lstStyle/>
                  <a:p>
                    <a:r>
                      <a:rPr lang="en-US"/>
                      <a:t>tours</a:t>
                    </a:r>
                  </a:p>
                </c:rich>
              </c:tx>
              <c:showVal val="1"/>
              <c:extLst>
                <c:ext xmlns:c15="http://schemas.microsoft.com/office/drawing/2012/chart" uri="{CE6537A1-D6FC-4f65-9D91-7224C49458BB}">
                  <c15:layout/>
                </c:ext>
              </c:extLst>
            </c:dLbl>
            <c:dLbl>
              <c:idx val="15"/>
              <c:layout/>
              <c:tx>
                <c:rich>
                  <a:bodyPr/>
                  <a:lstStyle/>
                  <a:p>
                    <a:r>
                      <a:rPr lang="en-US"/>
                      <a:t>reims</a:t>
                    </a:r>
                  </a:p>
                </c:rich>
              </c:tx>
              <c:showVal val="1"/>
              <c:extLst>
                <c:ext xmlns:c15="http://schemas.microsoft.com/office/drawing/2012/chart" uri="{CE6537A1-D6FC-4f65-9D91-7224C49458BB}">
                  <c15:layout/>
                </c:ext>
              </c:extLst>
            </c:dLbl>
            <c:dLbl>
              <c:idx val="16"/>
              <c:layout/>
              <c:tx>
                <c:rich>
                  <a:bodyPr/>
                  <a:lstStyle/>
                  <a:p>
                    <a:r>
                      <a:rPr lang="en-US"/>
                      <a:t>mans</a:t>
                    </a:r>
                  </a:p>
                </c:rich>
              </c:tx>
              <c:showVal val="1"/>
              <c:extLst>
                <c:ext xmlns:c15="http://schemas.microsoft.com/office/drawing/2012/chart" uri="{CE6537A1-D6FC-4f65-9D91-7224C49458BB}">
                  <c15:layout/>
                </c:ext>
              </c:extLst>
            </c:dLbl>
            <c:dLbl>
              <c:idx val="17"/>
              <c:layout/>
              <c:tx>
                <c:rich>
                  <a:bodyPr/>
                  <a:lstStyle/>
                  <a:p>
                    <a:r>
                      <a:rPr lang="en-US"/>
                      <a:t>orléans</a:t>
                    </a:r>
                  </a:p>
                </c:rich>
              </c:tx>
              <c:showVal val="1"/>
              <c:extLst>
                <c:ext xmlns:c15="http://schemas.microsoft.com/office/drawing/2012/chart" uri="{CE6537A1-D6FC-4f65-9D91-7224C49458BB}">
                  <c15:layout/>
                </c:ext>
              </c:extLst>
            </c:dLbl>
            <c:dLbl>
              <c:idx val="18"/>
              <c:layout/>
              <c:tx>
                <c:rich>
                  <a:bodyPr/>
                  <a:lstStyle/>
                  <a:p>
                    <a:r>
                      <a:rPr lang="en-US"/>
                      <a:t>metz</a:t>
                    </a:r>
                  </a:p>
                </c:rich>
              </c:tx>
              <c:showVal val="1"/>
              <c:extLst>
                <c:ext xmlns:c15="http://schemas.microsoft.com/office/drawing/2012/chart" uri="{CE6537A1-D6FC-4f65-9D91-7224C49458BB}">
                  <c15:layout/>
                </c:ext>
              </c:extLst>
            </c:dLbl>
            <c:dLbl>
              <c:idx val="19"/>
              <c:layout/>
              <c:tx>
                <c:rich>
                  <a:bodyPr/>
                  <a:lstStyle/>
                  <a:p>
                    <a:r>
                      <a:rPr lang="en-US"/>
                      <a:t>amiens</a:t>
                    </a:r>
                  </a:p>
                </c:rich>
              </c:tx>
              <c:showVal val="1"/>
              <c:extLst>
                <c:ext xmlns:c15="http://schemas.microsoft.com/office/drawing/2012/chart" uri="{CE6537A1-D6FC-4f65-9D91-7224C49458BB}">
                  <c15:layout/>
                </c:ext>
              </c:extLst>
            </c:dLbl>
            <c:dLbl>
              <c:idx val="20"/>
              <c:layout/>
              <c:tx>
                <c:rich>
                  <a:bodyPr/>
                  <a:lstStyle/>
                  <a:p>
                    <a:r>
                      <a:rPr lang="en-US"/>
                      <a:t>nancy</a:t>
                    </a:r>
                  </a:p>
                </c:rich>
              </c:tx>
              <c:showVal val="1"/>
              <c:extLst>
                <c:ext xmlns:c15="http://schemas.microsoft.com/office/drawing/2012/chart" uri="{CE6537A1-D6FC-4f65-9D91-7224C49458BB}">
                  <c15:layout/>
                </c:ext>
              </c:extLst>
            </c:dLbl>
            <c:dLbl>
              <c:idx val="21"/>
              <c:layout/>
              <c:tx>
                <c:rich>
                  <a:bodyPr/>
                  <a:lstStyle/>
                  <a:p>
                    <a:r>
                      <a:rPr lang="en-US"/>
                      <a:t>béthune</a:t>
                    </a:r>
                  </a:p>
                </c:rich>
              </c:tx>
              <c:showVal val="1"/>
              <c:extLst>
                <c:ext xmlns:c15="http://schemas.microsoft.com/office/drawing/2012/chart" uri="{CE6537A1-D6FC-4f65-9D91-7224C49458BB}">
                  <c15:layout/>
                </c:ext>
              </c:extLst>
            </c:dLbl>
            <c:dLbl>
              <c:idx val="22"/>
              <c:layout>
                <c:manualLayout>
                  <c:x val="-8.6021505376345179E-3"/>
                  <c:y val="-1.9157088122605401E-2"/>
                </c:manualLayout>
              </c:layout>
              <c:tx>
                <c:rich>
                  <a:bodyPr/>
                  <a:lstStyle/>
                  <a:p>
                    <a:r>
                      <a:rPr lang="en-US"/>
                      <a:t>angers</a:t>
                    </a:r>
                  </a:p>
                </c:rich>
              </c:tx>
              <c:showVal val="1"/>
              <c:extLst>
                <c:ext xmlns:c15="http://schemas.microsoft.com/office/drawing/2012/chart" uri="{CE6537A1-D6FC-4f65-9D91-7224C49458BB}">
                  <c15:layout/>
                </c:ext>
              </c:extLst>
            </c:dLbl>
            <c:dLbl>
              <c:idx val="23"/>
              <c:layout/>
              <c:tx>
                <c:rich>
                  <a:bodyPr/>
                  <a:lstStyle/>
                  <a:p>
                    <a:r>
                      <a:rPr lang="en-US"/>
                      <a:t>dijon</a:t>
                    </a:r>
                  </a:p>
                </c:rich>
              </c:tx>
              <c:showVal val="1"/>
              <c:extLst>
                <c:ext xmlns:c15="http://schemas.microsoft.com/office/drawing/2012/chart" uri="{CE6537A1-D6FC-4f65-9D91-7224C49458BB}">
                  <c15:layout/>
                </c:ext>
              </c:extLst>
            </c:dLbl>
            <c:dLbl>
              <c:idx val="24"/>
              <c:layout/>
              <c:tx>
                <c:rich>
                  <a:bodyPr/>
                  <a:lstStyle/>
                  <a:p>
                    <a:r>
                      <a:rPr lang="en-US"/>
                      <a:t>dunkerque</a:t>
                    </a:r>
                  </a:p>
                </c:rich>
              </c:tx>
              <c:showVal val="1"/>
              <c:extLst>
                <c:ext xmlns:c15="http://schemas.microsoft.com/office/drawing/2012/chart" uri="{CE6537A1-D6FC-4f65-9D91-7224C49458BB}">
                  <c15:layout/>
                </c:ext>
              </c:extLst>
            </c:dLbl>
            <c:dLbl>
              <c:idx val="25"/>
              <c:layout/>
              <c:tx>
                <c:rich>
                  <a:bodyPr/>
                  <a:lstStyle/>
                  <a:p>
                    <a:r>
                      <a:rPr lang="en-US"/>
                      <a:t>caen</a:t>
                    </a:r>
                  </a:p>
                </c:rich>
              </c:tx>
              <c:showVal val="1"/>
              <c:extLst>
                <c:ext xmlns:c15="http://schemas.microsoft.com/office/drawing/2012/chart" uri="{CE6537A1-D6FC-4f65-9D91-7224C49458BB}">
                  <c15:layout/>
                </c:ext>
              </c:extLst>
            </c:dLbl>
            <c:dLbl>
              <c:idx val="26"/>
              <c:layout/>
              <c:tx>
                <c:rich>
                  <a:bodyPr/>
                  <a:lstStyle/>
                  <a:p>
                    <a:r>
                      <a:rPr lang="en-US"/>
                      <a:t>valenciennes</a:t>
                    </a:r>
                  </a:p>
                </c:rich>
              </c:tx>
              <c:showVal val="1"/>
              <c:extLst>
                <c:ext xmlns:c15="http://schemas.microsoft.com/office/drawing/2012/chart" uri="{CE6537A1-D6FC-4f65-9D91-7224C49458BB}">
                  <c15:layout/>
                </c:ext>
              </c:extLst>
            </c:dLbl>
            <c:dLbl>
              <c:idx val="27"/>
              <c:layout/>
              <c:tx>
                <c:rich>
                  <a:bodyPr/>
                  <a:lstStyle/>
                  <a:p>
                    <a:r>
                      <a:rPr lang="en-US"/>
                      <a:t>mulhouse</a:t>
                    </a:r>
                  </a:p>
                </c:rich>
              </c:tx>
              <c:showVal val="1"/>
              <c:extLst>
                <c:ext xmlns:c15="http://schemas.microsoft.com/office/drawing/2012/chart" uri="{CE6537A1-D6FC-4f65-9D91-7224C49458BB}">
                  <c15:layout/>
                </c:ext>
              </c:extLst>
            </c:dLbl>
            <c:dLbl>
              <c:idx val="28"/>
              <c:layout/>
              <c:tx>
                <c:rich>
                  <a:bodyPr/>
                  <a:lstStyle/>
                  <a:p>
                    <a:r>
                      <a:rPr lang="en-US"/>
                      <a:t>havre</a:t>
                    </a:r>
                  </a:p>
                </c:rich>
              </c:tx>
              <c:showVal val="1"/>
              <c:extLst>
                <c:ext xmlns:c15="http://schemas.microsoft.com/office/drawing/2012/chart" uri="{CE6537A1-D6FC-4f65-9D91-7224C49458BB}">
                  <c15:layout/>
                </c:ext>
              </c:extLst>
            </c:dLbl>
            <c:dLbl>
              <c:idx val="29"/>
              <c:layout/>
              <c:tx>
                <c:rich>
                  <a:bodyPr/>
                  <a:lstStyle/>
                  <a:p>
                    <a:r>
                      <a:rPr lang="en-US"/>
                      <a:t>avignon</a:t>
                    </a:r>
                  </a:p>
                </c:rich>
              </c:tx>
              <c:showVal val="1"/>
              <c:extLst>
                <c:ext xmlns:c15="http://schemas.microsoft.com/office/drawing/2012/chart" uri="{CE6537A1-D6FC-4f65-9D91-7224C49458BB}">
                  <c15:layout/>
                </c:ext>
              </c:extLst>
            </c:dLbl>
            <c:dLbl>
              <c:idx val="30"/>
              <c:layout>
                <c:manualLayout>
                  <c:x val="-5.8781362007168464E-2"/>
                  <c:y val="1.5325670498084297E-2"/>
                </c:manualLayout>
              </c:layout>
              <c:tx>
                <c:rich>
                  <a:bodyPr/>
                  <a:lstStyle/>
                  <a:p>
                    <a:r>
                      <a:rPr lang="en-US"/>
                      <a:t>clermont ferrand</a:t>
                    </a:r>
                  </a:p>
                </c:rich>
              </c:tx>
              <c:showVal val="1"/>
              <c:extLst>
                <c:ext xmlns:c15="http://schemas.microsoft.com/office/drawing/2012/chart" uri="{CE6537A1-D6FC-4f65-9D91-7224C49458BB}">
                  <c15:layout/>
                </c:ext>
              </c:extLst>
            </c:dLbl>
            <c:dLbl>
              <c:idx val="31"/>
              <c:layout/>
              <c:tx>
                <c:rich>
                  <a:bodyPr/>
                  <a:lstStyle/>
                  <a:p>
                    <a:r>
                      <a:rPr lang="en-US"/>
                      <a:t>limoges</a:t>
                    </a:r>
                  </a:p>
                </c:rich>
              </c:tx>
              <c:showVal val="1"/>
              <c:extLst>
                <c:ext xmlns:c15="http://schemas.microsoft.com/office/drawing/2012/chart" uri="{CE6537A1-D6FC-4f65-9D91-7224C49458BB}">
                  <c15:layout/>
                </c:ext>
              </c:extLst>
            </c:dLbl>
            <c:dLbl>
              <c:idx val="32"/>
              <c:layout/>
              <c:tx>
                <c:rich>
                  <a:bodyPr/>
                  <a:lstStyle/>
                  <a:p>
                    <a:r>
                      <a:rPr lang="en-US"/>
                      <a:t>saint etienne</a:t>
                    </a:r>
                  </a:p>
                </c:rich>
              </c:tx>
              <c:showVal val="1"/>
              <c:extLst>
                <c:ext xmlns:c15="http://schemas.microsoft.com/office/drawing/2012/chart" uri="{CE6537A1-D6FC-4f65-9D91-7224C49458BB}">
                  <c15:layout/>
                </c:ext>
              </c:extLst>
            </c:dLbl>
            <c:dLbl>
              <c:idx val="33"/>
              <c:layout/>
              <c:tx>
                <c:rich>
                  <a:bodyPr/>
                  <a:lstStyle/>
                  <a:p>
                    <a:r>
                      <a:rPr lang="en-US"/>
                      <a:t>annemasse</a:t>
                    </a:r>
                  </a:p>
                </c:rich>
              </c:tx>
              <c:showVal val="1"/>
              <c:extLst>
                <c:ext xmlns:c15="http://schemas.microsoft.com/office/drawing/2012/chart" uri="{CE6537A1-D6FC-4f65-9D91-7224C49458BB}">
                  <c15:layout/>
                </c:ext>
              </c:extLst>
            </c:dLbl>
            <c:dLbl>
              <c:idx val="34"/>
              <c:layout/>
              <c:tx>
                <c:rich>
                  <a:bodyPr/>
                  <a:lstStyle/>
                  <a:p>
                    <a:r>
                      <a:rPr lang="en-US"/>
                      <a:t>brest</a:t>
                    </a:r>
                  </a:p>
                </c:rich>
              </c:tx>
              <c:showVal val="1"/>
              <c:extLst>
                <c:ext xmlns:c15="http://schemas.microsoft.com/office/drawing/2012/chart" uri="{CE6537A1-D6FC-4f65-9D91-7224C49458BB}">
                  <c15:layout/>
                </c:ext>
              </c:extLst>
            </c:dLbl>
            <c:dLbl>
              <c:idx val="35"/>
              <c:layout/>
              <c:tx>
                <c:rich>
                  <a:bodyPr/>
                  <a:lstStyle/>
                  <a:p>
                    <a:r>
                      <a:rPr lang="en-US"/>
                      <a:t>perpignan</a:t>
                    </a:r>
                  </a:p>
                </c:rich>
              </c:tx>
              <c:showVal val="1"/>
              <c:extLst>
                <c:ext xmlns:c15="http://schemas.microsoft.com/office/drawing/2012/chart" uri="{CE6537A1-D6FC-4f65-9D91-7224C49458BB}">
                  <c15:layout/>
                </c:ext>
              </c:extLst>
            </c:dLbl>
            <c:dLbl>
              <c:idx val="36"/>
              <c:layout>
                <c:manualLayout>
                  <c:x val="-7.1684587813620106E-3"/>
                  <c:y val="1.5325670498084224E-2"/>
                </c:manualLayout>
              </c:layout>
              <c:tx>
                <c:rich>
                  <a:bodyPr/>
                  <a:lstStyle/>
                  <a:p>
                    <a:r>
                      <a:rPr lang="en-US"/>
                      <a:t>poitiers </a:t>
                    </a:r>
                  </a:p>
                </c:rich>
              </c:tx>
              <c:showVal val="1"/>
              <c:extLst>
                <c:ext xmlns:c15="http://schemas.microsoft.com/office/drawing/2012/chart" uri="{CE6537A1-D6FC-4f65-9D91-7224C49458BB}">
                  <c15:layout/>
                </c:ext>
              </c:extLst>
            </c:dLbl>
            <c:dLbl>
              <c:idx val="37"/>
              <c:layout/>
              <c:tx>
                <c:rich>
                  <a:bodyPr/>
                  <a:lstStyle/>
                  <a:p>
                    <a:r>
                      <a:rPr lang="en-US"/>
                      <a:t>troyes</a:t>
                    </a:r>
                  </a:p>
                </c:rich>
              </c:tx>
              <c:showVal val="1"/>
              <c:extLst>
                <c:ext xmlns:c15="http://schemas.microsoft.com/office/drawing/2012/chart" uri="{CE6537A1-D6FC-4f65-9D91-7224C49458BB}">
                  <c15:layout/>
                </c:ext>
              </c:extLst>
            </c:dLbl>
            <c:dLbl>
              <c:idx val="38"/>
              <c:layout/>
              <c:tx>
                <c:rich>
                  <a:bodyPr/>
                  <a:lstStyle/>
                  <a:p>
                    <a:r>
                      <a:rPr lang="en-US"/>
                      <a:t>thionville</a:t>
                    </a:r>
                  </a:p>
                </c:rich>
              </c:tx>
              <c:showVal val="1"/>
              <c:extLst>
                <c:ext xmlns:c15="http://schemas.microsoft.com/office/drawing/2012/chart" uri="{CE6537A1-D6FC-4f65-9D91-7224C49458BB}">
                  <c15:layout/>
                </c:ext>
              </c:extLst>
            </c:dLbl>
            <c:dLbl>
              <c:idx val="39"/>
              <c:layout/>
              <c:tx>
                <c:rich>
                  <a:bodyPr/>
                  <a:lstStyle/>
                  <a:p>
                    <a:r>
                      <a:rPr lang="en-US"/>
                      <a:t>angoulême</a:t>
                    </a:r>
                  </a:p>
                </c:rich>
              </c:tx>
              <c:showVal val="1"/>
              <c:extLst>
                <c:ext xmlns:c15="http://schemas.microsoft.com/office/drawing/2012/chart" uri="{CE6537A1-D6FC-4f65-9D91-7224C49458BB}">
                  <c15:layout/>
                </c:ext>
              </c:extLst>
            </c:dLbl>
            <c:dLbl>
              <c:idx val="40"/>
              <c:layout/>
              <c:tx>
                <c:rich>
                  <a:bodyPr/>
                  <a:lstStyle/>
                  <a:p>
                    <a:r>
                      <a:rPr lang="en-US"/>
                      <a:t>valence</a:t>
                    </a:r>
                  </a:p>
                </c:rich>
              </c:tx>
              <c:showVal val="1"/>
              <c:extLst>
                <c:ext xmlns:c15="http://schemas.microsoft.com/office/drawing/2012/chart" uri="{CE6537A1-D6FC-4f65-9D91-7224C49458BB}">
                  <c15:layout/>
                </c:ext>
              </c:extLst>
            </c:dLbl>
            <c:dLbl>
              <c:idx val="41"/>
              <c:layout>
                <c:manualLayout>
                  <c:x val="-4.4273193644898522E-3"/>
                  <c:y val="1.408644177982088E-2"/>
                </c:manualLayout>
              </c:layout>
              <c:tx>
                <c:rich>
                  <a:bodyPr/>
                  <a:lstStyle/>
                  <a:p>
                    <a:r>
                      <a:rPr lang="en-US"/>
                      <a:t>besançon</a:t>
                    </a:r>
                  </a:p>
                </c:rich>
              </c:tx>
              <c:showVal val="1"/>
              <c:extLst>
                <c:ext xmlns:c15="http://schemas.microsoft.com/office/drawing/2012/chart" uri="{CE6537A1-D6FC-4f65-9D91-7224C49458BB}">
                  <c15:layout/>
                </c:ext>
              </c:extLst>
            </c:dLbl>
            <c:dLbl>
              <c:idx val="42"/>
              <c:layout/>
              <c:tx>
                <c:rich>
                  <a:bodyPr/>
                  <a:lstStyle/>
                  <a:p>
                    <a:r>
                      <a:rPr lang="en-US"/>
                      <a:t>rochelle</a:t>
                    </a:r>
                  </a:p>
                </c:rich>
              </c:tx>
              <c:showVal val="1"/>
              <c:extLst>
                <c:ext xmlns:c15="http://schemas.microsoft.com/office/drawing/2012/chart" uri="{CE6537A1-D6FC-4f65-9D91-7224C49458BB}">
                  <c15:layout/>
                </c:ext>
              </c:extLst>
            </c:dLbl>
            <c:dLbl>
              <c:idx val="43"/>
              <c:layout/>
              <c:tx>
                <c:rich>
                  <a:bodyPr/>
                  <a:lstStyle/>
                  <a:p>
                    <a:r>
                      <a:rPr lang="en-US"/>
                      <a:t>nîmes</a:t>
                    </a:r>
                  </a:p>
                </c:rich>
              </c:tx>
              <c:showVal val="1"/>
              <c:extLst>
                <c:ext xmlns:c15="http://schemas.microsoft.com/office/drawing/2012/chart" uri="{CE6537A1-D6FC-4f65-9D91-7224C49458BB}">
                  <c15:layout/>
                </c:ext>
              </c:extLst>
            </c:dLbl>
            <c:dLbl>
              <c:idx val="44"/>
              <c:layout/>
              <c:tx>
                <c:rich>
                  <a:bodyPr/>
                  <a:lstStyle/>
                  <a:p>
                    <a:r>
                      <a:rPr lang="en-US"/>
                      <a:t>saint nazaire</a:t>
                    </a:r>
                  </a:p>
                </c:rich>
              </c:tx>
              <c:showVal val="1"/>
              <c:extLst>
                <c:ext xmlns:c15="http://schemas.microsoft.com/office/drawing/2012/chart" uri="{CE6537A1-D6FC-4f65-9D91-7224C49458BB}">
                  <c15:layout/>
                </c:ext>
              </c:extLst>
            </c:dLbl>
            <c:dLbl>
              <c:idx val="45"/>
              <c:layout/>
              <c:tx>
                <c:rich>
                  <a:bodyPr/>
                  <a:lstStyle/>
                  <a:p>
                    <a:r>
                      <a:rPr lang="en-US"/>
                      <a:t>bayonne</a:t>
                    </a:r>
                  </a:p>
                </c:rich>
              </c:tx>
              <c:showVal val="1"/>
              <c:extLst>
                <c:ext xmlns:c15="http://schemas.microsoft.com/office/drawing/2012/chart" uri="{CE6537A1-D6FC-4f65-9D91-7224C49458BB}">
                  <c15:layout/>
                </c:ext>
              </c:extLst>
            </c:dLbl>
            <c:dLbl>
              <c:idx val="46"/>
              <c:layout/>
              <c:tx>
                <c:rich>
                  <a:bodyPr/>
                  <a:lstStyle/>
                  <a:p>
                    <a:r>
                      <a:rPr lang="en-US"/>
                      <a:t>lorient</a:t>
                    </a:r>
                  </a:p>
                </c:rich>
              </c:tx>
              <c:showVal val="1"/>
              <c:extLst>
                <c:ext xmlns:c15="http://schemas.microsoft.com/office/drawing/2012/chart" uri="{CE6537A1-D6FC-4f65-9D91-7224C49458BB}">
                  <c15:layout/>
                </c:ext>
              </c:extLst>
            </c:dLbl>
            <c:dLbl>
              <c:idx val="47"/>
              <c:layout/>
              <c:tx>
                <c:rich>
                  <a:bodyPr/>
                  <a:lstStyle/>
                  <a:p>
                    <a:r>
                      <a:rPr lang="en-US"/>
                      <a:t>annecy</a:t>
                    </a:r>
                  </a:p>
                </c:rich>
              </c:tx>
              <c:showVal val="1"/>
              <c:extLst>
                <c:ext xmlns:c15="http://schemas.microsoft.com/office/drawing/2012/chart" uri="{CE6537A1-D6FC-4f65-9D91-7224C49458BB}">
                  <c15:layout/>
                </c:ext>
              </c:extLst>
            </c:dLbl>
            <c:dLbl>
              <c:idx val="48"/>
              <c:layout/>
              <c:tx>
                <c:rich>
                  <a:bodyPr/>
                  <a:lstStyle/>
                  <a:p>
                    <a:r>
                      <a:rPr lang="en-US"/>
                      <a:t>montbeliard</a:t>
                    </a:r>
                  </a:p>
                </c:rich>
              </c:tx>
              <c:showVal val="1"/>
              <c:extLst>
                <c:ext xmlns:c15="http://schemas.microsoft.com/office/drawing/2012/chart" uri="{CE6537A1-D6FC-4f65-9D91-7224C49458BB}">
                  <c15:layout/>
                </c:ext>
              </c:extLst>
            </c:dLbl>
            <c:dLbl>
              <c:idx val="49"/>
              <c:layout/>
              <c:tx>
                <c:rich>
                  <a:bodyPr/>
                  <a:lstStyle/>
                  <a:p>
                    <a:r>
                      <a:rPr lang="en-US"/>
                      <a:t>pau</a:t>
                    </a:r>
                  </a:p>
                </c:rich>
              </c:tx>
              <c:showVal val="1"/>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'ACP-Projections'!$D$10:$D$59</c:f>
              <c:numCache>
                <c:formatCode>General</c:formatCode>
                <c:ptCount val="50"/>
                <c:pt idx="0">
                  <c:v>2.14127516746521</c:v>
                </c:pt>
                <c:pt idx="1">
                  <c:v>0.88597929477691695</c:v>
                </c:pt>
                <c:pt idx="2">
                  <c:v>1.34876072406769</c:v>
                </c:pt>
                <c:pt idx="3">
                  <c:v>1.6296843290328999</c:v>
                </c:pt>
                <c:pt idx="4">
                  <c:v>1.0271897315978999</c:v>
                </c:pt>
                <c:pt idx="5">
                  <c:v>1.4347167015075699</c:v>
                </c:pt>
                <c:pt idx="6">
                  <c:v>1.67537677288055</c:v>
                </c:pt>
                <c:pt idx="7">
                  <c:v>-1.7262277603149401</c:v>
                </c:pt>
                <c:pt idx="8">
                  <c:v>-6.9717802107334102E-3</c:v>
                </c:pt>
                <c:pt idx="9">
                  <c:v>4.0136113762855502E-2</c:v>
                </c:pt>
                <c:pt idx="10">
                  <c:v>-1.7867842912673999</c:v>
                </c:pt>
                <c:pt idx="11">
                  <c:v>-2.4598679542541499</c:v>
                </c:pt>
                <c:pt idx="12">
                  <c:v>-0.79006886482238803</c:v>
                </c:pt>
                <c:pt idx="13">
                  <c:v>-2.5632891654968302</c:v>
                </c:pt>
                <c:pt idx="14">
                  <c:v>1.5462024211883501</c:v>
                </c:pt>
                <c:pt idx="15">
                  <c:v>1.7379115819930999</c:v>
                </c:pt>
                <c:pt idx="16">
                  <c:v>1.7185074090957599</c:v>
                </c:pt>
                <c:pt idx="17">
                  <c:v>2.0079116821289098</c:v>
                </c:pt>
                <c:pt idx="18">
                  <c:v>2.4802083969116202</c:v>
                </c:pt>
                <c:pt idx="19">
                  <c:v>0.82988846302032504</c:v>
                </c:pt>
                <c:pt idx="20">
                  <c:v>2.3027551174163801</c:v>
                </c:pt>
                <c:pt idx="21">
                  <c:v>6.1231143772602102E-2</c:v>
                </c:pt>
                <c:pt idx="22">
                  <c:v>0.91071718931198098</c:v>
                </c:pt>
                <c:pt idx="23">
                  <c:v>1.6231061220169101</c:v>
                </c:pt>
                <c:pt idx="24">
                  <c:v>-0.72941625118255604</c:v>
                </c:pt>
                <c:pt idx="25">
                  <c:v>0.66039425134658802</c:v>
                </c:pt>
                <c:pt idx="26">
                  <c:v>-0.41298383474349998</c:v>
                </c:pt>
                <c:pt idx="27">
                  <c:v>1.1525306701660201</c:v>
                </c:pt>
                <c:pt idx="28">
                  <c:v>-0.37076240777969399</c:v>
                </c:pt>
                <c:pt idx="29">
                  <c:v>-1.5296379327773999</c:v>
                </c:pt>
                <c:pt idx="30">
                  <c:v>0.47402071952819802</c:v>
                </c:pt>
                <c:pt idx="31">
                  <c:v>0.70057553052902199</c:v>
                </c:pt>
                <c:pt idx="32">
                  <c:v>-0.55202955007553101</c:v>
                </c:pt>
                <c:pt idx="33">
                  <c:v>-0.48269873857498202</c:v>
                </c:pt>
                <c:pt idx="34">
                  <c:v>-0.155922040343285</c:v>
                </c:pt>
                <c:pt idx="35">
                  <c:v>-3.1420974731445299</c:v>
                </c:pt>
                <c:pt idx="36">
                  <c:v>0.81358069181442305</c:v>
                </c:pt>
                <c:pt idx="37">
                  <c:v>0.69019371271133401</c:v>
                </c:pt>
                <c:pt idx="38">
                  <c:v>0.75219416618347201</c:v>
                </c:pt>
                <c:pt idx="39">
                  <c:v>-0.50161445140838601</c:v>
                </c:pt>
                <c:pt idx="40">
                  <c:v>-1.0632977485656701</c:v>
                </c:pt>
                <c:pt idx="41">
                  <c:v>0.48384103178978</c:v>
                </c:pt>
                <c:pt idx="42">
                  <c:v>-1.99948334693909</c:v>
                </c:pt>
                <c:pt idx="43">
                  <c:v>-2.84732961654663</c:v>
                </c:pt>
                <c:pt idx="44">
                  <c:v>-2.1324050426483199</c:v>
                </c:pt>
                <c:pt idx="45">
                  <c:v>-2.04673051834106</c:v>
                </c:pt>
                <c:pt idx="46">
                  <c:v>-1.2660895586013801</c:v>
                </c:pt>
                <c:pt idx="47">
                  <c:v>-0.78221774101257302</c:v>
                </c:pt>
                <c:pt idx="48">
                  <c:v>-0.71096229553222701</c:v>
                </c:pt>
                <c:pt idx="49">
                  <c:v>-1.07000148296356</c:v>
                </c:pt>
              </c:numCache>
            </c:numRef>
          </c:xVal>
          <c:yVal>
            <c:numRef>
              <c:f>'ACP-Projections'!$E$10:$E$59</c:f>
              <c:numCache>
                <c:formatCode>General</c:formatCode>
                <c:ptCount val="50"/>
                <c:pt idx="0">
                  <c:v>0.124131225049496</c:v>
                </c:pt>
                <c:pt idx="1">
                  <c:v>-3.6727286875247997E-2</c:v>
                </c:pt>
                <c:pt idx="2">
                  <c:v>-0.93539273738861095</c:v>
                </c:pt>
                <c:pt idx="3">
                  <c:v>0.92172122001647905</c:v>
                </c:pt>
                <c:pt idx="4">
                  <c:v>0.97694599628448497</c:v>
                </c:pt>
                <c:pt idx="5">
                  <c:v>1.2369190454482999</c:v>
                </c:pt>
                <c:pt idx="6">
                  <c:v>0.172414496541023</c:v>
                </c:pt>
                <c:pt idx="7">
                  <c:v>-0.67377340793609597</c:v>
                </c:pt>
                <c:pt idx="8">
                  <c:v>-0.237018182873726</c:v>
                </c:pt>
                <c:pt idx="9">
                  <c:v>0.38523632287979098</c:v>
                </c:pt>
                <c:pt idx="10">
                  <c:v>-0.60796773433685303</c:v>
                </c:pt>
                <c:pt idx="11">
                  <c:v>4.8272926360368701E-2</c:v>
                </c:pt>
                <c:pt idx="12">
                  <c:v>-0.29972386360168501</c:v>
                </c:pt>
                <c:pt idx="13">
                  <c:v>-0.17774423956870999</c:v>
                </c:pt>
                <c:pt idx="14">
                  <c:v>-0.35881990194320701</c:v>
                </c:pt>
                <c:pt idx="15">
                  <c:v>-1.1484019756317101</c:v>
                </c:pt>
                <c:pt idx="16">
                  <c:v>-0.70813506841659501</c:v>
                </c:pt>
                <c:pt idx="17">
                  <c:v>-0.675126433372498</c:v>
                </c:pt>
                <c:pt idx="18">
                  <c:v>0.189677730202675</c:v>
                </c:pt>
                <c:pt idx="19">
                  <c:v>0.31259143352508501</c:v>
                </c:pt>
                <c:pt idx="20">
                  <c:v>-0.40400743484497098</c:v>
                </c:pt>
                <c:pt idx="21">
                  <c:v>-3.6693222820758799E-2</c:v>
                </c:pt>
                <c:pt idx="22">
                  <c:v>0.65798437595367398</c:v>
                </c:pt>
                <c:pt idx="23">
                  <c:v>-6.7217588424682603E-2</c:v>
                </c:pt>
                <c:pt idx="24">
                  <c:v>0.216241389513016</c:v>
                </c:pt>
                <c:pt idx="25">
                  <c:v>1.15923464298248</c:v>
                </c:pt>
                <c:pt idx="26">
                  <c:v>0.53104633092880205</c:v>
                </c:pt>
                <c:pt idx="27">
                  <c:v>-1.2973119020462001</c:v>
                </c:pt>
                <c:pt idx="28">
                  <c:v>1.1676437854766799</c:v>
                </c:pt>
                <c:pt idx="29">
                  <c:v>-0.999228835105896</c:v>
                </c:pt>
                <c:pt idx="30">
                  <c:v>-0.53817170858383201</c:v>
                </c:pt>
                <c:pt idx="31">
                  <c:v>0.16773736476898199</c:v>
                </c:pt>
                <c:pt idx="32">
                  <c:v>-1.0549741983413701</c:v>
                </c:pt>
                <c:pt idx="33">
                  <c:v>0.27704098820686301</c:v>
                </c:pt>
                <c:pt idx="34">
                  <c:v>2.03928875923157</c:v>
                </c:pt>
                <c:pt idx="35">
                  <c:v>-0.94772732257842995</c:v>
                </c:pt>
                <c:pt idx="36">
                  <c:v>-0.50780802965164196</c:v>
                </c:pt>
                <c:pt idx="37">
                  <c:v>-1.37094342708588</c:v>
                </c:pt>
                <c:pt idx="38">
                  <c:v>0.17623569071292899</c:v>
                </c:pt>
                <c:pt idx="39">
                  <c:v>-0.81665641069412198</c:v>
                </c:pt>
                <c:pt idx="40">
                  <c:v>-1.6995489597320601</c:v>
                </c:pt>
                <c:pt idx="41">
                  <c:v>0.17905670404434201</c:v>
                </c:pt>
                <c:pt idx="42">
                  <c:v>0.59968584775924705</c:v>
                </c:pt>
                <c:pt idx="43">
                  <c:v>-1.3002461194992101</c:v>
                </c:pt>
                <c:pt idx="44">
                  <c:v>0.46823042631149298</c:v>
                </c:pt>
                <c:pt idx="45">
                  <c:v>1.75952041149139</c:v>
                </c:pt>
                <c:pt idx="46">
                  <c:v>1.42890012264252</c:v>
                </c:pt>
                <c:pt idx="47">
                  <c:v>0.74570846557617199</c:v>
                </c:pt>
                <c:pt idx="48">
                  <c:v>-0.188446044921875</c:v>
                </c:pt>
                <c:pt idx="49">
                  <c:v>1.14634668827057</c:v>
                </c:pt>
              </c:numCache>
            </c:numRef>
          </c:yVal>
        </c:ser>
        <c:dLbls/>
        <c:axId val="117664000"/>
        <c:axId val="117669888"/>
      </c:scatterChart>
      <c:valAx>
        <c:axId val="117664000"/>
        <c:scaling>
          <c:orientation val="minMax"/>
        </c:scaling>
        <c:axPos val="b"/>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7669888"/>
        <c:crosses val="autoZero"/>
        <c:crossBetween val="midCat"/>
      </c:valAx>
      <c:valAx>
        <c:axId val="117669888"/>
        <c:scaling>
          <c:orientation val="minMax"/>
        </c:scaling>
        <c:axPos val="l"/>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7664000"/>
        <c:crosses val="autoZero"/>
        <c:crossBetween val="midCat"/>
      </c:valAx>
      <c:spPr>
        <a:noFill/>
        <a:ln>
          <a:noFill/>
        </a:ln>
        <a:effectLst/>
      </c:spPr>
    </c:plotArea>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fr-FR"/>
  <c:chart>
    <c:title>
      <c:tx>
        <c:strRef>
          <c:f>'ACP-Projections'!$AB$33</c:f>
          <c:strCache>
            <c:ptCount val="1"/>
            <c:pt idx="0">
              <c:v>Projection des variables sur les axes 2 et 4</c:v>
            </c:pt>
          </c:strCache>
        </c:strRef>
      </c:tx>
      <c:layout/>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fr-FR"/>
        </a:p>
      </c:txPr>
    </c:title>
    <c:plotArea>
      <c:layout>
        <c:manualLayout>
          <c:layoutTarget val="inner"/>
          <c:xMode val="edge"/>
          <c:yMode val="edge"/>
          <c:x val="3.4107633509119377E-2"/>
          <c:y val="8.8194444444444534E-2"/>
          <c:w val="0.93627477878784227"/>
          <c:h val="0.87946759259259288"/>
        </c:manualLayout>
      </c:layout>
      <c:scatterChart>
        <c:scatterStyle val="smoothMarker"/>
        <c:ser>
          <c:idx val="0"/>
          <c:order val="0"/>
          <c:tx>
            <c:v>Cercle</c:v>
          </c:tx>
          <c:spPr>
            <a:ln w="19050" cap="rnd">
              <a:solidFill>
                <a:schemeClr val="accent1"/>
              </a:solidFill>
              <a:round/>
            </a:ln>
            <a:effectLst/>
          </c:spPr>
          <c:marker>
            <c:symbol val="none"/>
          </c:marker>
          <c:xVal>
            <c:numRef>
              <c:f>Conf!$C$4:$C$104</c:f>
              <c:numCache>
                <c:formatCode>General</c:formatCode>
                <c:ptCount val="101"/>
                <c:pt idx="0">
                  <c:v>1</c:v>
                </c:pt>
                <c:pt idx="1">
                  <c:v>0.99802672842827156</c:v>
                </c:pt>
                <c:pt idx="2">
                  <c:v>0.99211470131447788</c:v>
                </c:pt>
                <c:pt idx="3">
                  <c:v>0.98228725072868872</c:v>
                </c:pt>
                <c:pt idx="4">
                  <c:v>0.96858316112863108</c:v>
                </c:pt>
                <c:pt idx="5">
                  <c:v>0.95105651629515353</c:v>
                </c:pt>
                <c:pt idx="6">
                  <c:v>0.92977648588825146</c:v>
                </c:pt>
                <c:pt idx="7">
                  <c:v>0.90482705246601958</c:v>
                </c:pt>
                <c:pt idx="8">
                  <c:v>0.87630668004386358</c:v>
                </c:pt>
                <c:pt idx="9">
                  <c:v>0.84432792550201508</c:v>
                </c:pt>
                <c:pt idx="10">
                  <c:v>0.80901699437494745</c:v>
                </c:pt>
                <c:pt idx="11">
                  <c:v>0.77051324277578925</c:v>
                </c:pt>
                <c:pt idx="12">
                  <c:v>0.72896862742141155</c:v>
                </c:pt>
                <c:pt idx="13">
                  <c:v>0.68454710592868862</c:v>
                </c:pt>
                <c:pt idx="14">
                  <c:v>0.63742398974868975</c:v>
                </c:pt>
                <c:pt idx="15">
                  <c:v>0.58778525229247325</c:v>
                </c:pt>
                <c:pt idx="16">
                  <c:v>0.53582679497899655</c:v>
                </c:pt>
                <c:pt idx="17">
                  <c:v>0.48175367410171516</c:v>
                </c:pt>
                <c:pt idx="18">
                  <c:v>0.42577929156507266</c:v>
                </c:pt>
                <c:pt idx="19">
                  <c:v>0.36812455268467809</c:v>
                </c:pt>
                <c:pt idx="20">
                  <c:v>0.30901699437494745</c:v>
                </c:pt>
                <c:pt idx="21">
                  <c:v>0.24868988716485474</c:v>
                </c:pt>
                <c:pt idx="22">
                  <c:v>0.18738131458572474</c:v>
                </c:pt>
                <c:pt idx="23">
                  <c:v>0.12533323356430448</c:v>
                </c:pt>
                <c:pt idx="24">
                  <c:v>6.2790519529313527E-2</c:v>
                </c:pt>
                <c:pt idx="25">
                  <c:v>6.1257422745431001E-17</c:v>
                </c:pt>
                <c:pt idx="26">
                  <c:v>-6.2790519529313402E-2</c:v>
                </c:pt>
                <c:pt idx="27">
                  <c:v>-0.12533323356430415</c:v>
                </c:pt>
                <c:pt idx="28">
                  <c:v>-0.1873813145857246</c:v>
                </c:pt>
                <c:pt idx="29">
                  <c:v>-0.24868988716485485</c:v>
                </c:pt>
                <c:pt idx="30">
                  <c:v>-0.30901699437494712</c:v>
                </c:pt>
                <c:pt idx="31">
                  <c:v>-0.36812455268467775</c:v>
                </c:pt>
                <c:pt idx="32">
                  <c:v>-0.42577929156507272</c:v>
                </c:pt>
                <c:pt idx="33">
                  <c:v>-0.48175367410171543</c:v>
                </c:pt>
                <c:pt idx="34">
                  <c:v>-0.53582679497899688</c:v>
                </c:pt>
                <c:pt idx="35">
                  <c:v>-0.58778525229247303</c:v>
                </c:pt>
                <c:pt idx="36">
                  <c:v>-0.63742398974868975</c:v>
                </c:pt>
                <c:pt idx="37">
                  <c:v>-0.68454710592868873</c:v>
                </c:pt>
                <c:pt idx="38">
                  <c:v>-0.72896862742141133</c:v>
                </c:pt>
                <c:pt idx="39">
                  <c:v>-0.77051324277578914</c:v>
                </c:pt>
                <c:pt idx="40">
                  <c:v>-0.80901699437494734</c:v>
                </c:pt>
                <c:pt idx="41">
                  <c:v>-0.84432792550201485</c:v>
                </c:pt>
                <c:pt idx="42">
                  <c:v>-0.87630668004386358</c:v>
                </c:pt>
                <c:pt idx="43">
                  <c:v>-0.90482705246601935</c:v>
                </c:pt>
                <c:pt idx="44">
                  <c:v>-0.92977648588825135</c:v>
                </c:pt>
                <c:pt idx="45">
                  <c:v>-0.95105651629515353</c:v>
                </c:pt>
                <c:pt idx="46">
                  <c:v>-0.96858316112863097</c:v>
                </c:pt>
                <c:pt idx="47">
                  <c:v>-0.98228725072868872</c:v>
                </c:pt>
                <c:pt idx="48">
                  <c:v>-0.99211470131447776</c:v>
                </c:pt>
                <c:pt idx="49">
                  <c:v>-0.99802672842827156</c:v>
                </c:pt>
                <c:pt idx="50">
                  <c:v>-1</c:v>
                </c:pt>
                <c:pt idx="51">
                  <c:v>-0.99802672842827156</c:v>
                </c:pt>
                <c:pt idx="52">
                  <c:v>-0.99211470131447788</c:v>
                </c:pt>
                <c:pt idx="53">
                  <c:v>-0.98228725072868861</c:v>
                </c:pt>
                <c:pt idx="54">
                  <c:v>-0.96858316112863119</c:v>
                </c:pt>
                <c:pt idx="55">
                  <c:v>-0.95105651629515364</c:v>
                </c:pt>
                <c:pt idx="56">
                  <c:v>-0.92977648588825146</c:v>
                </c:pt>
                <c:pt idx="57">
                  <c:v>-0.90482705246601969</c:v>
                </c:pt>
                <c:pt idx="58">
                  <c:v>-0.87630668004386347</c:v>
                </c:pt>
                <c:pt idx="59">
                  <c:v>-0.84432792550201519</c:v>
                </c:pt>
                <c:pt idx="60">
                  <c:v>-0.80901699437494778</c:v>
                </c:pt>
                <c:pt idx="61">
                  <c:v>-0.77051324277578925</c:v>
                </c:pt>
                <c:pt idx="62">
                  <c:v>-0.72896862742141177</c:v>
                </c:pt>
                <c:pt idx="63">
                  <c:v>-0.68454710592868862</c:v>
                </c:pt>
                <c:pt idx="64">
                  <c:v>-0.63742398974868952</c:v>
                </c:pt>
                <c:pt idx="65">
                  <c:v>-0.58778525229247325</c:v>
                </c:pt>
                <c:pt idx="66">
                  <c:v>-0.53582679497899632</c:v>
                </c:pt>
                <c:pt idx="67">
                  <c:v>-0.48175367410171527</c:v>
                </c:pt>
                <c:pt idx="68">
                  <c:v>-0.42577929156507216</c:v>
                </c:pt>
                <c:pt idx="69">
                  <c:v>-0.36812455268467781</c:v>
                </c:pt>
                <c:pt idx="70">
                  <c:v>-0.30901699437494756</c:v>
                </c:pt>
                <c:pt idx="71">
                  <c:v>-0.24868988716485443</c:v>
                </c:pt>
                <c:pt idx="72">
                  <c:v>-0.18738131458572463</c:v>
                </c:pt>
                <c:pt idx="73">
                  <c:v>-0.12533323356430459</c:v>
                </c:pt>
                <c:pt idx="74">
                  <c:v>-6.2790519529313207E-2</c:v>
                </c:pt>
                <c:pt idx="75">
                  <c:v>-1.83772268236293E-16</c:v>
                </c:pt>
                <c:pt idx="76">
                  <c:v>6.2790519529312833E-2</c:v>
                </c:pt>
                <c:pt idx="77">
                  <c:v>0.12533323356430423</c:v>
                </c:pt>
                <c:pt idx="78">
                  <c:v>0.18738131458572427</c:v>
                </c:pt>
                <c:pt idx="79">
                  <c:v>0.24868988716485493</c:v>
                </c:pt>
                <c:pt idx="80">
                  <c:v>0.30901699437494723</c:v>
                </c:pt>
                <c:pt idx="81">
                  <c:v>0.36812455268467742</c:v>
                </c:pt>
                <c:pt idx="82">
                  <c:v>0.42577929156507183</c:v>
                </c:pt>
                <c:pt idx="83">
                  <c:v>0.48175367410171571</c:v>
                </c:pt>
                <c:pt idx="84">
                  <c:v>0.53582679497899677</c:v>
                </c:pt>
                <c:pt idx="85">
                  <c:v>0.58778525229247292</c:v>
                </c:pt>
                <c:pt idx="86">
                  <c:v>0.6374239897486893</c:v>
                </c:pt>
                <c:pt idx="87">
                  <c:v>0.68454710592868795</c:v>
                </c:pt>
                <c:pt idx="88">
                  <c:v>0.72896862742141122</c:v>
                </c:pt>
                <c:pt idx="89">
                  <c:v>0.77051324277578936</c:v>
                </c:pt>
                <c:pt idx="90">
                  <c:v>0.80901699437494734</c:v>
                </c:pt>
                <c:pt idx="91">
                  <c:v>0.84432792550201474</c:v>
                </c:pt>
                <c:pt idx="92">
                  <c:v>0.87630668004386314</c:v>
                </c:pt>
                <c:pt idx="93">
                  <c:v>0.90482705246601935</c:v>
                </c:pt>
                <c:pt idx="94">
                  <c:v>0.92977648588825146</c:v>
                </c:pt>
                <c:pt idx="95">
                  <c:v>0.95105651629515353</c:v>
                </c:pt>
                <c:pt idx="96">
                  <c:v>0.96858316112863097</c:v>
                </c:pt>
                <c:pt idx="97">
                  <c:v>0.98228725072868872</c:v>
                </c:pt>
                <c:pt idx="98">
                  <c:v>0.99211470131447776</c:v>
                </c:pt>
                <c:pt idx="99">
                  <c:v>0.99802672842827156</c:v>
                </c:pt>
                <c:pt idx="100">
                  <c:v>1</c:v>
                </c:pt>
              </c:numCache>
            </c:numRef>
          </c:xVal>
          <c:yVal>
            <c:numRef>
              <c:f>Conf!$D$4:$D$104</c:f>
              <c:numCache>
                <c:formatCode>General</c:formatCode>
                <c:ptCount val="101"/>
                <c:pt idx="0">
                  <c:v>0</c:v>
                </c:pt>
                <c:pt idx="1">
                  <c:v>6.2790519529313374E-2</c:v>
                </c:pt>
                <c:pt idx="2">
                  <c:v>0.12533323356430426</c:v>
                </c:pt>
                <c:pt idx="3">
                  <c:v>0.1873813145857246</c:v>
                </c:pt>
                <c:pt idx="4">
                  <c:v>0.24868988716485479</c:v>
                </c:pt>
                <c:pt idx="5">
                  <c:v>0.3090169943749474</c:v>
                </c:pt>
                <c:pt idx="6">
                  <c:v>0.36812455268467792</c:v>
                </c:pt>
                <c:pt idx="7">
                  <c:v>0.42577929156507266</c:v>
                </c:pt>
                <c:pt idx="8">
                  <c:v>0.48175367410171532</c:v>
                </c:pt>
                <c:pt idx="9">
                  <c:v>0.53582679497899666</c:v>
                </c:pt>
                <c:pt idx="10">
                  <c:v>0.58778525229247314</c:v>
                </c:pt>
                <c:pt idx="11">
                  <c:v>0.63742398974868963</c:v>
                </c:pt>
                <c:pt idx="12">
                  <c:v>0.68454710592868862</c:v>
                </c:pt>
                <c:pt idx="13">
                  <c:v>0.72896862742141155</c:v>
                </c:pt>
                <c:pt idx="14">
                  <c:v>0.77051324277578925</c:v>
                </c:pt>
                <c:pt idx="15">
                  <c:v>0.80901699437494734</c:v>
                </c:pt>
                <c:pt idx="16">
                  <c:v>0.84432792550201508</c:v>
                </c:pt>
                <c:pt idx="17">
                  <c:v>0.87630668004386369</c:v>
                </c:pt>
                <c:pt idx="18">
                  <c:v>0.90482705246601958</c:v>
                </c:pt>
                <c:pt idx="19">
                  <c:v>0.92977648588825135</c:v>
                </c:pt>
                <c:pt idx="20">
                  <c:v>0.95105651629515353</c:v>
                </c:pt>
                <c:pt idx="21">
                  <c:v>0.96858316112863108</c:v>
                </c:pt>
                <c:pt idx="22">
                  <c:v>0.98228725072868861</c:v>
                </c:pt>
                <c:pt idx="23">
                  <c:v>0.99211470131447776</c:v>
                </c:pt>
                <c:pt idx="24">
                  <c:v>0.99802672842827156</c:v>
                </c:pt>
                <c:pt idx="25">
                  <c:v>1</c:v>
                </c:pt>
                <c:pt idx="26">
                  <c:v>0.99802672842827156</c:v>
                </c:pt>
                <c:pt idx="27">
                  <c:v>0.99211470131447788</c:v>
                </c:pt>
                <c:pt idx="28">
                  <c:v>0.98228725072868872</c:v>
                </c:pt>
                <c:pt idx="29">
                  <c:v>0.96858316112863108</c:v>
                </c:pt>
                <c:pt idx="30">
                  <c:v>0.95105651629515364</c:v>
                </c:pt>
                <c:pt idx="31">
                  <c:v>0.92977648588825146</c:v>
                </c:pt>
                <c:pt idx="32">
                  <c:v>0.90482705246601947</c:v>
                </c:pt>
                <c:pt idx="33">
                  <c:v>0.87630668004386347</c:v>
                </c:pt>
                <c:pt idx="34">
                  <c:v>0.84432792550201496</c:v>
                </c:pt>
                <c:pt idx="35">
                  <c:v>0.80901699437494745</c:v>
                </c:pt>
                <c:pt idx="36">
                  <c:v>0.77051324277578925</c:v>
                </c:pt>
                <c:pt idx="37">
                  <c:v>0.72896862742141144</c:v>
                </c:pt>
                <c:pt idx="38">
                  <c:v>0.68454710592868884</c:v>
                </c:pt>
                <c:pt idx="39">
                  <c:v>0.63742398974868986</c:v>
                </c:pt>
                <c:pt idx="40">
                  <c:v>0.58778525229247325</c:v>
                </c:pt>
                <c:pt idx="41">
                  <c:v>0.53582679497899699</c:v>
                </c:pt>
                <c:pt idx="42">
                  <c:v>0.48175367410171521</c:v>
                </c:pt>
                <c:pt idx="43">
                  <c:v>0.42577929156507288</c:v>
                </c:pt>
                <c:pt idx="44">
                  <c:v>0.36812455268467814</c:v>
                </c:pt>
                <c:pt idx="45">
                  <c:v>0.30901699437494751</c:v>
                </c:pt>
                <c:pt idx="46">
                  <c:v>0.24868988716485524</c:v>
                </c:pt>
                <c:pt idx="47">
                  <c:v>0.18738131458572457</c:v>
                </c:pt>
                <c:pt idx="48">
                  <c:v>0.12533323356430454</c:v>
                </c:pt>
                <c:pt idx="49">
                  <c:v>6.2790519529313582E-2</c:v>
                </c:pt>
                <c:pt idx="50">
                  <c:v>1.22514845490862E-16</c:v>
                </c:pt>
                <c:pt idx="51">
                  <c:v>-6.2790519529313346E-2</c:v>
                </c:pt>
                <c:pt idx="52">
                  <c:v>-0.12533323356430429</c:v>
                </c:pt>
                <c:pt idx="53">
                  <c:v>-0.18738131458572477</c:v>
                </c:pt>
                <c:pt idx="54">
                  <c:v>-0.24868988716485457</c:v>
                </c:pt>
                <c:pt idx="55">
                  <c:v>-0.30901699437494728</c:v>
                </c:pt>
                <c:pt idx="56">
                  <c:v>-0.36812455268467792</c:v>
                </c:pt>
                <c:pt idx="57">
                  <c:v>-0.42577929156507227</c:v>
                </c:pt>
                <c:pt idx="58">
                  <c:v>-0.48175367410171538</c:v>
                </c:pt>
                <c:pt idx="59">
                  <c:v>-0.53582679497899643</c:v>
                </c:pt>
                <c:pt idx="60">
                  <c:v>-0.58778525229247269</c:v>
                </c:pt>
                <c:pt idx="61">
                  <c:v>-0.63742398974868963</c:v>
                </c:pt>
                <c:pt idx="62">
                  <c:v>-0.68454710592868839</c:v>
                </c:pt>
                <c:pt idx="63">
                  <c:v>-0.72896862742141155</c:v>
                </c:pt>
                <c:pt idx="64">
                  <c:v>-0.77051324277578936</c:v>
                </c:pt>
                <c:pt idx="65">
                  <c:v>-0.80901699437494734</c:v>
                </c:pt>
                <c:pt idx="66">
                  <c:v>-0.8443279255020153</c:v>
                </c:pt>
                <c:pt idx="67">
                  <c:v>-0.87630668004386358</c:v>
                </c:pt>
                <c:pt idx="68">
                  <c:v>-0.9048270524660198</c:v>
                </c:pt>
                <c:pt idx="69">
                  <c:v>-0.92977648588825146</c:v>
                </c:pt>
                <c:pt idx="70">
                  <c:v>-0.95105651629515353</c:v>
                </c:pt>
                <c:pt idx="71">
                  <c:v>-0.96858316112863119</c:v>
                </c:pt>
                <c:pt idx="72">
                  <c:v>-0.98228725072868872</c:v>
                </c:pt>
                <c:pt idx="73">
                  <c:v>-0.99211470131447776</c:v>
                </c:pt>
                <c:pt idx="74">
                  <c:v>-0.99802672842827156</c:v>
                </c:pt>
                <c:pt idx="75">
                  <c:v>-1</c:v>
                </c:pt>
                <c:pt idx="76">
                  <c:v>-0.99802672842827156</c:v>
                </c:pt>
                <c:pt idx="77">
                  <c:v>-0.99211470131447788</c:v>
                </c:pt>
                <c:pt idx="78">
                  <c:v>-0.98228725072868872</c:v>
                </c:pt>
                <c:pt idx="79">
                  <c:v>-0.96858316112863108</c:v>
                </c:pt>
                <c:pt idx="80">
                  <c:v>-0.95105651629515364</c:v>
                </c:pt>
                <c:pt idx="81">
                  <c:v>-0.92977648588825157</c:v>
                </c:pt>
                <c:pt idx="82">
                  <c:v>-0.90482705246601991</c:v>
                </c:pt>
                <c:pt idx="83">
                  <c:v>-0.87630668004386336</c:v>
                </c:pt>
                <c:pt idx="84">
                  <c:v>-0.84432792550201496</c:v>
                </c:pt>
                <c:pt idx="85">
                  <c:v>-0.80901699437494756</c:v>
                </c:pt>
                <c:pt idx="86">
                  <c:v>-0.77051324277578959</c:v>
                </c:pt>
                <c:pt idx="87">
                  <c:v>-0.72896862742141211</c:v>
                </c:pt>
                <c:pt idx="88">
                  <c:v>-0.68454710592868895</c:v>
                </c:pt>
                <c:pt idx="89">
                  <c:v>-0.63742398974868963</c:v>
                </c:pt>
                <c:pt idx="90">
                  <c:v>-0.58778525229247336</c:v>
                </c:pt>
                <c:pt idx="91">
                  <c:v>-0.5358267949789971</c:v>
                </c:pt>
                <c:pt idx="92">
                  <c:v>-0.4817536741017161</c:v>
                </c:pt>
                <c:pt idx="93">
                  <c:v>-0.42577929156507299</c:v>
                </c:pt>
                <c:pt idx="94">
                  <c:v>-0.36812455268467786</c:v>
                </c:pt>
                <c:pt idx="95">
                  <c:v>-0.30901699437494762</c:v>
                </c:pt>
                <c:pt idx="96">
                  <c:v>-0.24868988716485535</c:v>
                </c:pt>
                <c:pt idx="97">
                  <c:v>-0.18738131458572468</c:v>
                </c:pt>
                <c:pt idx="98">
                  <c:v>-0.12533323356430465</c:v>
                </c:pt>
                <c:pt idx="99">
                  <c:v>-6.2790519529313263E-2</c:v>
                </c:pt>
                <c:pt idx="100">
                  <c:v>-2.45029690981724E-16</c:v>
                </c:pt>
              </c:numCache>
            </c:numRef>
          </c:yVal>
          <c:smooth val="1"/>
        </c:ser>
        <c:ser>
          <c:idx val="2"/>
          <c:order val="2"/>
          <c:tx>
            <c:strRef>
              <c:f>'ACP-Projections'!$AB$35</c:f>
              <c:strCache>
                <c:ptCount val="1"/>
                <c:pt idx="0">
                  <c:v>accessibilite</c:v>
                </c:pt>
              </c:strCache>
            </c:strRef>
          </c:tx>
          <c:spPr>
            <a:ln w="15875">
              <a:solidFill>
                <a:schemeClr val="accent3">
                  <a:lumMod val="75000"/>
                </a:schemeClr>
              </a:solidFill>
            </a:ln>
          </c:spPr>
          <c:marker>
            <c:symbol val="none"/>
          </c:marker>
          <c:xVal>
            <c:numRef>
              <c:f>('ACP-Projections'!$AC$35,'ACP-Projections'!$AC$46)</c:f>
              <c:numCache>
                <c:formatCode>General</c:formatCode>
                <c:ptCount val="2"/>
                <c:pt idx="0">
                  <c:v>0.80625000000000002</c:v>
                </c:pt>
                <c:pt idx="1">
                  <c:v>0</c:v>
                </c:pt>
              </c:numCache>
            </c:numRef>
          </c:xVal>
          <c:yVal>
            <c:numRef>
              <c:f>('ACP-Projections'!$AD$35,'ACP-Projections'!$AD$46)</c:f>
              <c:numCache>
                <c:formatCode>General</c:formatCode>
                <c:ptCount val="2"/>
                <c:pt idx="0">
                  <c:v>-0.20502999999999999</c:v>
                </c:pt>
                <c:pt idx="1">
                  <c:v>0</c:v>
                </c:pt>
              </c:numCache>
            </c:numRef>
          </c:yVal>
          <c:smooth val="1"/>
        </c:ser>
        <c:ser>
          <c:idx val="3"/>
          <c:order val="3"/>
          <c:tx>
            <c:strRef>
              <c:f>'ACP-Projections'!$AB$36</c:f>
              <c:strCache>
                <c:ptCount val="1"/>
                <c:pt idx="0">
                  <c:v>dynamisme economique</c:v>
                </c:pt>
              </c:strCache>
            </c:strRef>
          </c:tx>
          <c:spPr>
            <a:ln w="15875">
              <a:solidFill>
                <a:schemeClr val="accent3">
                  <a:lumMod val="75000"/>
                </a:schemeClr>
              </a:solidFill>
            </a:ln>
          </c:spPr>
          <c:marker>
            <c:symbol val="none"/>
          </c:marker>
          <c:xVal>
            <c:numRef>
              <c:f>('ACP-Projections'!$AC$36,'ACP-Projections'!$AC$46)</c:f>
              <c:numCache>
                <c:formatCode>General</c:formatCode>
                <c:ptCount val="2"/>
                <c:pt idx="0">
                  <c:v>-0.36828</c:v>
                </c:pt>
                <c:pt idx="1">
                  <c:v>0</c:v>
                </c:pt>
              </c:numCache>
            </c:numRef>
          </c:xVal>
          <c:yVal>
            <c:numRef>
              <c:f>('ACP-Projections'!$AD$36,'ACP-Projections'!$AD$46)</c:f>
              <c:numCache>
                <c:formatCode>General</c:formatCode>
                <c:ptCount val="2"/>
                <c:pt idx="0">
                  <c:v>0.16733999999999999</c:v>
                </c:pt>
                <c:pt idx="1">
                  <c:v>0</c:v>
                </c:pt>
              </c:numCache>
            </c:numRef>
          </c:yVal>
          <c:smooth val="1"/>
        </c:ser>
        <c:ser>
          <c:idx val="4"/>
          <c:order val="4"/>
          <c:tx>
            <c:strRef>
              <c:f>'ACP-Projections'!$AB$37</c:f>
              <c:strCache>
                <c:ptCount val="1"/>
                <c:pt idx="0">
                  <c:v>emploi</c:v>
                </c:pt>
              </c:strCache>
            </c:strRef>
          </c:tx>
          <c:spPr>
            <a:ln w="15875">
              <a:solidFill>
                <a:schemeClr val="accent3">
                  <a:lumMod val="75000"/>
                </a:schemeClr>
              </a:solidFill>
            </a:ln>
          </c:spPr>
          <c:marker>
            <c:symbol val="none"/>
          </c:marker>
          <c:xVal>
            <c:numRef>
              <c:f>('ACP-Projections'!$AC$37,'ACP-Projections'!$AC$46)</c:f>
              <c:numCache>
                <c:formatCode>General</c:formatCode>
                <c:ptCount val="2"/>
                <c:pt idx="0">
                  <c:v>0.41315000000000002</c:v>
                </c:pt>
                <c:pt idx="1">
                  <c:v>0</c:v>
                </c:pt>
              </c:numCache>
            </c:numRef>
          </c:xVal>
          <c:yVal>
            <c:numRef>
              <c:f>('ACP-Projections'!$AD$37,'ACP-Projections'!$AD$46)</c:f>
              <c:numCache>
                <c:formatCode>General</c:formatCode>
                <c:ptCount val="2"/>
                <c:pt idx="0">
                  <c:v>0.125</c:v>
                </c:pt>
                <c:pt idx="1">
                  <c:v>0</c:v>
                </c:pt>
              </c:numCache>
            </c:numRef>
          </c:yVal>
          <c:smooth val="1"/>
        </c:ser>
        <c:ser>
          <c:idx val="5"/>
          <c:order val="5"/>
          <c:tx>
            <c:strRef>
              <c:f>'ACP-Projections'!$AB$38</c:f>
              <c:strCache>
                <c:ptCount val="1"/>
                <c:pt idx="0">
                  <c:v>taille</c:v>
                </c:pt>
              </c:strCache>
            </c:strRef>
          </c:tx>
          <c:spPr>
            <a:ln w="15875">
              <a:solidFill>
                <a:schemeClr val="accent3">
                  <a:lumMod val="75000"/>
                </a:schemeClr>
              </a:solidFill>
            </a:ln>
          </c:spPr>
          <c:marker>
            <c:symbol val="none"/>
          </c:marker>
          <c:xVal>
            <c:numRef>
              <c:f>('ACP-Projections'!$AC$38,'ACP-Projections'!$AC$46)</c:f>
              <c:numCache>
                <c:formatCode>General</c:formatCode>
                <c:ptCount val="2"/>
                <c:pt idx="0">
                  <c:v>0.34584999999999999</c:v>
                </c:pt>
                <c:pt idx="1">
                  <c:v>0</c:v>
                </c:pt>
              </c:numCache>
            </c:numRef>
          </c:xVal>
          <c:yVal>
            <c:numRef>
              <c:f>('ACP-Projections'!$AD$38,'ACP-Projections'!$AD$46)</c:f>
              <c:numCache>
                <c:formatCode>General</c:formatCode>
                <c:ptCount val="2"/>
                <c:pt idx="0">
                  <c:v>-6.336E-2</c:v>
                </c:pt>
                <c:pt idx="1">
                  <c:v>0</c:v>
                </c:pt>
              </c:numCache>
            </c:numRef>
          </c:yVal>
          <c:smooth val="1"/>
        </c:ser>
        <c:ser>
          <c:idx val="6"/>
          <c:order val="6"/>
          <c:tx>
            <c:strRef>
              <c:f>'ACP-Projections'!$AB$39</c:f>
              <c:strCache>
                <c:ptCount val="1"/>
                <c:pt idx="0">
                  <c:v>cadre de vie</c:v>
                </c:pt>
              </c:strCache>
            </c:strRef>
          </c:tx>
          <c:spPr>
            <a:ln w="15875">
              <a:solidFill>
                <a:schemeClr val="accent3">
                  <a:lumMod val="75000"/>
                </a:schemeClr>
              </a:solidFill>
            </a:ln>
          </c:spPr>
          <c:marker>
            <c:symbol val="none"/>
          </c:marker>
          <c:xVal>
            <c:numRef>
              <c:f>('ACP-Projections'!$AC$39,'ACP-Projections'!$AC$46)</c:f>
              <c:numCache>
                <c:formatCode>General</c:formatCode>
                <c:ptCount val="2"/>
                <c:pt idx="0">
                  <c:v>-0.76490000000000002</c:v>
                </c:pt>
                <c:pt idx="1">
                  <c:v>0</c:v>
                </c:pt>
              </c:numCache>
            </c:numRef>
          </c:xVal>
          <c:yVal>
            <c:numRef>
              <c:f>('ACP-Projections'!$AD$39,'ACP-Projections'!$AD$46)</c:f>
              <c:numCache>
                <c:formatCode>General</c:formatCode>
                <c:ptCount val="2"/>
                <c:pt idx="0">
                  <c:v>0.28542000000000001</c:v>
                </c:pt>
                <c:pt idx="1">
                  <c:v>0</c:v>
                </c:pt>
              </c:numCache>
            </c:numRef>
          </c:yVal>
          <c:smooth val="1"/>
        </c:ser>
        <c:ser>
          <c:idx val="7"/>
          <c:order val="7"/>
          <c:tx>
            <c:strRef>
              <c:f>'ACP-Projections'!$AB$40</c:f>
              <c:strCache>
                <c:ptCount val="1"/>
                <c:pt idx="0">
                  <c:v>culture</c:v>
                </c:pt>
              </c:strCache>
            </c:strRef>
          </c:tx>
          <c:spPr>
            <a:ln w="15875">
              <a:solidFill>
                <a:schemeClr val="accent3">
                  <a:lumMod val="75000"/>
                </a:schemeClr>
              </a:solidFill>
            </a:ln>
          </c:spPr>
          <c:marker>
            <c:symbol val="none"/>
          </c:marker>
          <c:xVal>
            <c:numRef>
              <c:f>('ACP-Projections'!$AC$40,'ACP-Projections'!$AC$46)</c:f>
              <c:numCache>
                <c:formatCode>General</c:formatCode>
                <c:ptCount val="2"/>
                <c:pt idx="0">
                  <c:v>0.25125999999999998</c:v>
                </c:pt>
                <c:pt idx="1">
                  <c:v>0</c:v>
                </c:pt>
              </c:numCache>
            </c:numRef>
          </c:xVal>
          <c:yVal>
            <c:numRef>
              <c:f>('ACP-Projections'!$AD$40,'ACP-Projections'!$AD$46)</c:f>
              <c:numCache>
                <c:formatCode>General</c:formatCode>
                <c:ptCount val="2"/>
                <c:pt idx="0">
                  <c:v>-5.64E-3</c:v>
                </c:pt>
                <c:pt idx="1">
                  <c:v>0</c:v>
                </c:pt>
              </c:numCache>
            </c:numRef>
          </c:yVal>
          <c:smooth val="1"/>
        </c:ser>
        <c:ser>
          <c:idx val="8"/>
          <c:order val="8"/>
          <c:tx>
            <c:strRef>
              <c:f>'ACP-Projections'!$AB$41</c:f>
              <c:strCache>
                <c:ptCount val="1"/>
                <c:pt idx="0">
                  <c:v>immobilier</c:v>
                </c:pt>
              </c:strCache>
            </c:strRef>
          </c:tx>
          <c:spPr>
            <a:ln w="15875">
              <a:solidFill>
                <a:schemeClr val="accent3">
                  <a:lumMod val="75000"/>
                </a:schemeClr>
              </a:solidFill>
            </a:ln>
          </c:spPr>
          <c:marker>
            <c:symbol val="none"/>
          </c:marker>
          <c:xVal>
            <c:numRef>
              <c:f>('ACP-Projections'!$AC$41,'ACP-Projections'!$AC$46)</c:f>
              <c:numCache>
                <c:formatCode>General</c:formatCode>
                <c:ptCount val="2"/>
                <c:pt idx="0">
                  <c:v>7.0120000000000002E-2</c:v>
                </c:pt>
                <c:pt idx="1">
                  <c:v>0</c:v>
                </c:pt>
              </c:numCache>
            </c:numRef>
          </c:xVal>
          <c:yVal>
            <c:numRef>
              <c:f>('ACP-Projections'!$AD$41,'ACP-Projections'!$AD$46)</c:f>
              <c:numCache>
                <c:formatCode>General</c:formatCode>
                <c:ptCount val="2"/>
                <c:pt idx="0">
                  <c:v>-0.27456000000000003</c:v>
                </c:pt>
                <c:pt idx="1">
                  <c:v>0</c:v>
                </c:pt>
              </c:numCache>
            </c:numRef>
          </c:yVal>
          <c:smooth val="1"/>
        </c:ser>
        <c:ser>
          <c:idx val="9"/>
          <c:order val="9"/>
          <c:tx>
            <c:strRef>
              <c:f>'ACP-Projections'!$AB$42</c:f>
              <c:strCache>
                <c:ptCount val="1"/>
                <c:pt idx="0">
                  <c:v>meteo</c:v>
                </c:pt>
              </c:strCache>
            </c:strRef>
          </c:tx>
          <c:spPr>
            <a:ln w="15875">
              <a:solidFill>
                <a:schemeClr val="accent3">
                  <a:lumMod val="75000"/>
                </a:schemeClr>
              </a:solidFill>
            </a:ln>
          </c:spPr>
          <c:marker>
            <c:symbol val="none"/>
          </c:marker>
          <c:xVal>
            <c:numRef>
              <c:f>('ACP-Projections'!$AC$42,'ACP-Projections'!$AC$46)</c:f>
              <c:numCache>
                <c:formatCode>General</c:formatCode>
                <c:ptCount val="2"/>
                <c:pt idx="0">
                  <c:v>-0.57384999999999997</c:v>
                </c:pt>
                <c:pt idx="1">
                  <c:v>0</c:v>
                </c:pt>
              </c:numCache>
            </c:numRef>
          </c:xVal>
          <c:yVal>
            <c:numRef>
              <c:f>('ACP-Projections'!$AD$42,'ACP-Projections'!$AD$46)</c:f>
              <c:numCache>
                <c:formatCode>General</c:formatCode>
                <c:ptCount val="2"/>
                <c:pt idx="0">
                  <c:v>-0.59958999999999996</c:v>
                </c:pt>
                <c:pt idx="1">
                  <c:v>0</c:v>
                </c:pt>
              </c:numCache>
            </c:numRef>
          </c:yVal>
          <c:smooth val="1"/>
        </c:ser>
        <c:ser>
          <c:idx val="10"/>
          <c:order val="10"/>
          <c:tx>
            <c:strRef>
              <c:f>'ACP-Projections'!$AB$43</c:f>
              <c:strCache>
                <c:ptCount val="1"/>
                <c:pt idx="0">
                  <c:v>offre de soins</c:v>
                </c:pt>
              </c:strCache>
            </c:strRef>
          </c:tx>
          <c:spPr>
            <a:ln w="15875">
              <a:solidFill>
                <a:schemeClr val="accent3">
                  <a:lumMod val="75000"/>
                </a:schemeClr>
              </a:solidFill>
            </a:ln>
          </c:spPr>
          <c:marker>
            <c:symbol val="none"/>
          </c:marker>
          <c:xVal>
            <c:numRef>
              <c:f>('ACP-Projections'!$AC$43,'ACP-Projections'!$AC$46)</c:f>
              <c:numCache>
                <c:formatCode>General</c:formatCode>
                <c:ptCount val="2"/>
                <c:pt idx="0">
                  <c:v>-0.13797999999999999</c:v>
                </c:pt>
                <c:pt idx="1">
                  <c:v>0</c:v>
                </c:pt>
              </c:numCache>
            </c:numRef>
          </c:xVal>
          <c:yVal>
            <c:numRef>
              <c:f>('ACP-Projections'!$AD$43,'ACP-Projections'!$AD$46)</c:f>
              <c:numCache>
                <c:formatCode>General</c:formatCode>
                <c:ptCount val="2"/>
                <c:pt idx="0">
                  <c:v>-3.5009999999999999E-2</c:v>
                </c:pt>
                <c:pt idx="1">
                  <c:v>0</c:v>
                </c:pt>
              </c:numCache>
            </c:numRef>
          </c:yVal>
          <c:smooth val="1"/>
        </c:ser>
        <c:ser>
          <c:idx val="11"/>
          <c:order val="11"/>
          <c:tx>
            <c:strRef>
              <c:f>'ACP-Projections'!$AB$44</c:f>
              <c:strCache>
                <c:ptCount val="1"/>
                <c:pt idx="0">
                  <c:v>securite</c:v>
                </c:pt>
              </c:strCache>
            </c:strRef>
          </c:tx>
          <c:spPr>
            <a:ln w="15875">
              <a:solidFill>
                <a:schemeClr val="accent3">
                  <a:lumMod val="75000"/>
                </a:schemeClr>
              </a:solidFill>
            </a:ln>
          </c:spPr>
          <c:marker>
            <c:symbol val="none"/>
          </c:marker>
          <c:xVal>
            <c:numRef>
              <c:f>('ACP-Projections'!$AC$44,'ACP-Projections'!$AC$46)</c:f>
              <c:numCache>
                <c:formatCode>General</c:formatCode>
                <c:ptCount val="2"/>
                <c:pt idx="0">
                  <c:v>0.26236999999999999</c:v>
                </c:pt>
                <c:pt idx="1">
                  <c:v>0</c:v>
                </c:pt>
              </c:numCache>
            </c:numRef>
          </c:xVal>
          <c:yVal>
            <c:numRef>
              <c:f>('ACP-Projections'!$AD$44,'ACP-Projections'!$AD$46)</c:f>
              <c:numCache>
                <c:formatCode>General</c:formatCode>
                <c:ptCount val="2"/>
                <c:pt idx="0">
                  <c:v>0.33268999999999999</c:v>
                </c:pt>
                <c:pt idx="1">
                  <c:v>0</c:v>
                </c:pt>
              </c:numCache>
            </c:numRef>
          </c:yVal>
          <c:smooth val="1"/>
        </c:ser>
        <c:dLbls/>
        <c:axId val="117728384"/>
        <c:axId val="117729920"/>
      </c:scatterChart>
      <c:scatterChart>
        <c:scatterStyle val="lineMarker"/>
        <c:ser>
          <c:idx val="1"/>
          <c:order val="1"/>
          <c:spPr>
            <a:ln w="25400" cap="rnd">
              <a:noFill/>
              <a:round/>
            </a:ln>
            <a:effectLst/>
          </c:spPr>
          <c:marker>
            <c:symbol val="circle"/>
            <c:size val="5"/>
            <c:spPr>
              <a:solidFill>
                <a:schemeClr val="accent2"/>
              </a:solidFill>
              <a:ln w="9525">
                <a:solidFill>
                  <a:schemeClr val="accent2"/>
                </a:solidFill>
              </a:ln>
              <a:effectLst/>
            </c:spPr>
          </c:marker>
          <c:dLbls>
            <c:dLbl>
              <c:idx val="0"/>
              <c:layout>
                <c:manualLayout>
                  <c:x val="-4.536398025930833E-2"/>
                  <c:y val="2.255650420425323E-2"/>
                </c:manualLayout>
              </c:layout>
              <c:tx>
                <c:rich>
                  <a:bodyPr/>
                  <a:lstStyle/>
                  <a:p>
                    <a:r>
                      <a:rPr lang="en-US"/>
                      <a:t>accessibilite</a:t>
                    </a:r>
                  </a:p>
                </c:rich>
              </c:tx>
              <c:showVal val="1"/>
              <c:extLst>
                <c:ext xmlns:c15="http://schemas.microsoft.com/office/drawing/2012/chart" uri="{CE6537A1-D6FC-4f65-9D91-7224C49458BB}">
                  <c15:layout/>
                </c:ext>
              </c:extLst>
            </c:dLbl>
            <c:dLbl>
              <c:idx val="1"/>
              <c:layout>
                <c:manualLayout>
                  <c:x val="-8.4453034834290883E-2"/>
                  <c:y val="-3.3515679160400144E-2"/>
                </c:manualLayout>
              </c:layout>
              <c:tx>
                <c:rich>
                  <a:bodyPr/>
                  <a:lstStyle/>
                  <a:p>
                    <a:r>
                      <a:rPr lang="en-US"/>
                      <a:t>dynamisme economique</a:t>
                    </a:r>
                  </a:p>
                </c:rich>
              </c:tx>
              <c:showVal val="1"/>
              <c:extLst>
                <c:ext xmlns:c15="http://schemas.microsoft.com/office/drawing/2012/chart" uri="{CE6537A1-D6FC-4f65-9D91-7224C49458BB}">
                  <c15:layout/>
                </c:ext>
              </c:extLst>
            </c:dLbl>
            <c:dLbl>
              <c:idx val="2"/>
              <c:layout>
                <c:manualLayout>
                  <c:x val="-1.5654455069400289E-2"/>
                  <c:y val="-1.810855815929515E-2"/>
                </c:manualLayout>
              </c:layout>
              <c:tx>
                <c:rich>
                  <a:bodyPr/>
                  <a:lstStyle/>
                  <a:p>
                    <a:r>
                      <a:rPr lang="en-US"/>
                      <a:t>emploi</a:t>
                    </a:r>
                  </a:p>
                </c:rich>
              </c:tx>
              <c:showVal val="1"/>
              <c:extLst>
                <c:ext xmlns:c15="http://schemas.microsoft.com/office/drawing/2012/chart" uri="{CE6537A1-D6FC-4f65-9D91-7224C49458BB}">
                  <c15:layout/>
                </c:ext>
              </c:extLst>
            </c:dLbl>
            <c:dLbl>
              <c:idx val="3"/>
              <c:layout>
                <c:manualLayout>
                  <c:x val="-3.6166841615337383E-2"/>
                  <c:y val="-1.5657811818185204E-2"/>
                </c:manualLayout>
              </c:layout>
              <c:tx>
                <c:rich>
                  <a:bodyPr/>
                  <a:lstStyle/>
                  <a:p>
                    <a:r>
                      <a:rPr lang="en-US"/>
                      <a:t>taille</a:t>
                    </a:r>
                  </a:p>
                </c:rich>
              </c:tx>
              <c:showVal val="1"/>
              <c:extLst>
                <c:ext xmlns:c15="http://schemas.microsoft.com/office/drawing/2012/chart" uri="{CE6537A1-D6FC-4f65-9D91-7224C49458BB}">
                  <c15:layout/>
                </c:ext>
              </c:extLst>
            </c:dLbl>
            <c:dLbl>
              <c:idx val="4"/>
              <c:layout>
                <c:manualLayout>
                  <c:x val="-4.9694364972335314E-2"/>
                  <c:y val="-2.2411404713660644E-2"/>
                </c:manualLayout>
              </c:layout>
              <c:tx>
                <c:rich>
                  <a:bodyPr/>
                  <a:lstStyle/>
                  <a:p>
                    <a:r>
                      <a:rPr lang="en-US"/>
                      <a:t>cadre de vie</a:t>
                    </a:r>
                  </a:p>
                </c:rich>
              </c:tx>
              <c:showVal val="1"/>
              <c:extLst>
                <c:ext xmlns:c15="http://schemas.microsoft.com/office/drawing/2012/chart" uri="{CE6537A1-D6FC-4f65-9D91-7224C49458BB}">
                  <c15:layout/>
                </c:ext>
              </c:extLst>
            </c:dLbl>
            <c:dLbl>
              <c:idx val="5"/>
              <c:layout>
                <c:manualLayout>
                  <c:x val="-5.4402674824136112E-2"/>
                  <c:y val="3.1322887469232799E-2"/>
                </c:manualLayout>
              </c:layout>
              <c:tx>
                <c:rich>
                  <a:bodyPr/>
                  <a:lstStyle/>
                  <a:p>
                    <a:r>
                      <a:rPr lang="en-US"/>
                      <a:t>culture</a:t>
                    </a:r>
                  </a:p>
                </c:rich>
              </c:tx>
              <c:showVal val="1"/>
              <c:extLst>
                <c:ext xmlns:c15="http://schemas.microsoft.com/office/drawing/2012/chart" uri="{CE6537A1-D6FC-4f65-9D91-7224C49458BB}">
                  <c15:layout/>
                </c:ext>
              </c:extLst>
            </c:dLbl>
            <c:dLbl>
              <c:idx val="6"/>
              <c:layout>
                <c:manualLayout>
                  <c:x val="-4.0613898786642441E-2"/>
                  <c:y val="1.7895426673113175E-2"/>
                </c:manualLayout>
              </c:layout>
              <c:tx>
                <c:rich>
                  <a:bodyPr/>
                  <a:lstStyle/>
                  <a:p>
                    <a:r>
                      <a:rPr lang="en-US"/>
                      <a:t>immobilier</a:t>
                    </a:r>
                  </a:p>
                </c:rich>
              </c:tx>
              <c:showVal val="1"/>
              <c:extLst>
                <c:ext xmlns:c15="http://schemas.microsoft.com/office/drawing/2012/chart" uri="{CE6537A1-D6FC-4f65-9D91-7224C49458BB}">
                  <c15:layout/>
                </c:ext>
              </c:extLst>
            </c:dLbl>
            <c:dLbl>
              <c:idx val="7"/>
              <c:layout>
                <c:manualLayout>
                  <c:x val="-4.2805828581511378E-2"/>
                  <c:y val="2.7047678913075492E-2"/>
                </c:manualLayout>
              </c:layout>
              <c:tx>
                <c:rich>
                  <a:bodyPr/>
                  <a:lstStyle/>
                  <a:p>
                    <a:r>
                      <a:rPr lang="en-US"/>
                      <a:t>meteo</a:t>
                    </a:r>
                  </a:p>
                </c:rich>
              </c:tx>
              <c:showVal val="1"/>
              <c:extLst>
                <c:ext xmlns:c15="http://schemas.microsoft.com/office/drawing/2012/chart" uri="{CE6537A1-D6FC-4f65-9D91-7224C49458BB}">
                  <c15:layout/>
                </c:ext>
              </c:extLst>
            </c:dLbl>
            <c:dLbl>
              <c:idx val="8"/>
              <c:layout>
                <c:manualLayout>
                  <c:x val="-2.7134628853747109E-2"/>
                  <c:y val="2.2332919885415702E-2"/>
                </c:manualLayout>
              </c:layout>
              <c:tx>
                <c:rich>
                  <a:bodyPr/>
                  <a:lstStyle/>
                  <a:p>
                    <a:r>
                      <a:rPr lang="en-US"/>
                      <a:t>offre de soins</a:t>
                    </a:r>
                  </a:p>
                </c:rich>
              </c:tx>
              <c:showVal val="1"/>
              <c:extLst>
                <c:ext xmlns:c15="http://schemas.microsoft.com/office/drawing/2012/chart" uri="{CE6537A1-D6FC-4f65-9D91-7224C49458BB}">
                  <c15:layout/>
                </c:ext>
              </c:extLst>
            </c:dLbl>
            <c:dLbl>
              <c:idx val="9"/>
              <c:layout/>
              <c:tx>
                <c:rich>
                  <a:bodyPr/>
                  <a:lstStyle/>
                  <a:p>
                    <a:r>
                      <a:rPr lang="en-US"/>
                      <a:t>securite</a:t>
                    </a:r>
                  </a:p>
                </c:rich>
              </c:tx>
              <c:showVal val="1"/>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solidFill>
                      <a:schemeClr val="tx1"/>
                    </a:solidFill>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'ACP-Projections'!$AC$35:$AC$44</c:f>
              <c:numCache>
                <c:formatCode>General</c:formatCode>
                <c:ptCount val="10"/>
                <c:pt idx="0">
                  <c:v>0.80625000000000002</c:v>
                </c:pt>
                <c:pt idx="1">
                  <c:v>-0.36828</c:v>
                </c:pt>
                <c:pt idx="2">
                  <c:v>0.41315000000000002</c:v>
                </c:pt>
                <c:pt idx="3">
                  <c:v>0.34584999999999999</c:v>
                </c:pt>
                <c:pt idx="4">
                  <c:v>-0.76490000000000002</c:v>
                </c:pt>
                <c:pt idx="5">
                  <c:v>0.25125999999999998</c:v>
                </c:pt>
                <c:pt idx="6">
                  <c:v>7.0120000000000002E-2</c:v>
                </c:pt>
                <c:pt idx="7">
                  <c:v>-0.57384999999999997</c:v>
                </c:pt>
                <c:pt idx="8">
                  <c:v>-0.13797999999999999</c:v>
                </c:pt>
                <c:pt idx="9">
                  <c:v>0.26236999999999999</c:v>
                </c:pt>
              </c:numCache>
            </c:numRef>
          </c:xVal>
          <c:yVal>
            <c:numRef>
              <c:f>'ACP-Projections'!$AD$35:$AD$44</c:f>
              <c:numCache>
                <c:formatCode>General</c:formatCode>
                <c:ptCount val="10"/>
                <c:pt idx="0">
                  <c:v>-0.20502999999999999</c:v>
                </c:pt>
                <c:pt idx="1">
                  <c:v>0.16733999999999999</c:v>
                </c:pt>
                <c:pt idx="2">
                  <c:v>0.125</c:v>
                </c:pt>
                <c:pt idx="3">
                  <c:v>-6.336E-2</c:v>
                </c:pt>
                <c:pt idx="4">
                  <c:v>0.28542000000000001</c:v>
                </c:pt>
                <c:pt idx="5">
                  <c:v>-5.64E-3</c:v>
                </c:pt>
                <c:pt idx="6">
                  <c:v>-0.27456000000000003</c:v>
                </c:pt>
                <c:pt idx="7">
                  <c:v>-0.59958999999999996</c:v>
                </c:pt>
                <c:pt idx="8">
                  <c:v>-3.5009999999999999E-2</c:v>
                </c:pt>
                <c:pt idx="9">
                  <c:v>0.33268999999999999</c:v>
                </c:pt>
              </c:numCache>
            </c:numRef>
          </c:yVal>
        </c:ser>
        <c:dLbls/>
        <c:axId val="117728384"/>
        <c:axId val="117729920"/>
      </c:scatterChart>
      <c:valAx>
        <c:axId val="117728384"/>
        <c:scaling>
          <c:orientation val="minMax"/>
          <c:max val="1"/>
          <c:min val="-1"/>
        </c:scaling>
        <c:axPos val="b"/>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7729920"/>
        <c:crosses val="autoZero"/>
        <c:crossBetween val="midCat"/>
      </c:valAx>
      <c:valAx>
        <c:axId val="117729920"/>
        <c:scaling>
          <c:orientation val="minMax"/>
          <c:max val="1"/>
          <c:min val="-1"/>
        </c:scaling>
        <c:axPos val="l"/>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7728384"/>
        <c:crosses val="autoZero"/>
        <c:crossBetween val="midCat"/>
      </c:valAx>
      <c:spPr>
        <a:noFill/>
        <a:ln>
          <a:noFill/>
        </a:ln>
        <a:effectLst/>
      </c:spPr>
    </c:plotArea>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Villes bien représentées</a:t>
            </a:r>
            <a:r>
              <a:rPr lang="fr-FR" baseline="0"/>
              <a:t> sur le plan 2-4</a:t>
            </a:r>
            <a:endParaRPr lang="fr-FR"/>
          </a:p>
        </c:rich>
      </c:tx>
      <c:spPr>
        <a:noFill/>
        <a:ln>
          <a:noFill/>
        </a:ln>
        <a:effectLst/>
      </c:spPr>
    </c:title>
    <c:plotArea>
      <c:layout/>
      <c:scatterChart>
        <c:scatterStyle val="lineMarker"/>
        <c:ser>
          <c:idx val="1"/>
          <c:order val="0"/>
          <c:tx>
            <c:v>Bonne projection</c:v>
          </c:tx>
          <c:spPr>
            <a:ln w="28575" cap="rnd">
              <a:noFill/>
              <a:round/>
            </a:ln>
            <a:effectLst/>
          </c:spPr>
          <c:marker>
            <c:symbol val="circle"/>
            <c:size val="9"/>
            <c:spPr>
              <a:solidFill>
                <a:schemeClr val="accent3"/>
              </a:solidFill>
              <a:ln w="9525">
                <a:solidFill>
                  <a:schemeClr val="accent3"/>
                </a:solidFill>
              </a:ln>
              <a:effectLst/>
            </c:spPr>
          </c:marker>
          <c:dLbls>
            <c:dLbl>
              <c:idx val="0"/>
              <c:tx>
                <c:rich>
                  <a:bodyPr/>
                  <a:lstStyle/>
                  <a:p>
                    <a:r>
                      <a:rPr lang="en-US"/>
                      <a:t>perpignan</a:t>
                    </a:r>
                  </a:p>
                </c:rich>
              </c:tx>
              <c:showVal val="1"/>
              <c:extLst>
                <c:ext xmlns:c15="http://schemas.microsoft.com/office/drawing/2012/chart" uri="{CE6537A1-D6FC-4f65-9D91-7224C49458BB}"/>
              </c:extLst>
            </c:dLbl>
            <c:dLbl>
              <c:idx val="1"/>
              <c:tx>
                <c:rich>
                  <a:bodyPr/>
                  <a:lstStyle/>
                  <a:p>
                    <a:r>
                      <a:rPr lang="en-US"/>
                      <a:t>metz</a:t>
                    </a:r>
                  </a:p>
                </c:rich>
              </c:tx>
              <c:showVal val="1"/>
              <c:extLst>
                <c:ext xmlns:c15="http://schemas.microsoft.com/office/drawing/2012/chart" uri="{CE6537A1-D6FC-4f65-9D91-7224C49458BB}"/>
              </c:extLst>
            </c:dLbl>
            <c:dLbl>
              <c:idx val="2"/>
              <c:tx>
                <c:rich>
                  <a:bodyPr/>
                  <a:lstStyle/>
                  <a:p>
                    <a:r>
                      <a:rPr lang="en-US"/>
                      <a:t>orléans</a:t>
                    </a:r>
                  </a:p>
                </c:rich>
              </c:tx>
              <c:showVal val="1"/>
              <c:extLst>
                <c:ext xmlns:c15="http://schemas.microsoft.com/office/drawing/2012/chart" uri="{CE6537A1-D6FC-4f65-9D91-7224C49458BB}"/>
              </c:extLst>
            </c:dLbl>
            <c:dLbl>
              <c:idx val="3"/>
              <c:tx>
                <c:rich>
                  <a:bodyPr/>
                  <a:lstStyle/>
                  <a:p>
                    <a:r>
                      <a:rPr lang="en-US"/>
                      <a:t>nancy</a:t>
                    </a:r>
                  </a:p>
                </c:rich>
              </c:tx>
              <c:showVal val="1"/>
              <c:extLst>
                <c:ext xmlns:c15="http://schemas.microsoft.com/office/drawing/2012/chart" uri="{CE6537A1-D6FC-4f65-9D91-7224C49458BB}"/>
              </c:extLst>
            </c:dLbl>
            <c:dLbl>
              <c:idx val="4"/>
              <c:tx>
                <c:rich>
                  <a:bodyPr/>
                  <a:lstStyle/>
                  <a:p>
                    <a:r>
                      <a:rPr lang="en-US"/>
                      <a:t>nîmes</a:t>
                    </a:r>
                  </a:p>
                </c:rich>
              </c:tx>
              <c:showVal val="1"/>
              <c:extLst>
                <c:ext xmlns:c15="http://schemas.microsoft.com/office/drawing/2012/chart" uri="{CE6537A1-D6FC-4f65-9D91-7224C49458BB}"/>
              </c:extLst>
            </c:dLbl>
            <c:dLbl>
              <c:idx val="5"/>
              <c:tx>
                <c:rich>
                  <a:bodyPr/>
                  <a:lstStyle/>
                  <a:p>
                    <a:r>
                      <a:rPr lang="en-US"/>
                      <a:t>bayonne</a:t>
                    </a:r>
                  </a:p>
                </c:rich>
              </c:tx>
              <c:showVal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'ACP-Projections'!$D$230:$D$235</c:f>
              <c:numCache>
                <c:formatCode>General</c:formatCode>
                <c:ptCount val="6"/>
                <c:pt idx="0">
                  <c:v>-3.1420974731445299</c:v>
                </c:pt>
                <c:pt idx="1">
                  <c:v>2.4802083969116202</c:v>
                </c:pt>
                <c:pt idx="2">
                  <c:v>2.0079116821289098</c:v>
                </c:pt>
                <c:pt idx="3">
                  <c:v>2.3027551174163801</c:v>
                </c:pt>
                <c:pt idx="4">
                  <c:v>-2.84732961654663</c:v>
                </c:pt>
                <c:pt idx="5">
                  <c:v>-2.04673051834106</c:v>
                </c:pt>
              </c:numCache>
            </c:numRef>
          </c:xVal>
          <c:yVal>
            <c:numRef>
              <c:f>'ACP-Projections'!$E$230:$E$235</c:f>
              <c:numCache>
                <c:formatCode>General</c:formatCode>
                <c:ptCount val="6"/>
                <c:pt idx="0">
                  <c:v>-0.94772732257842995</c:v>
                </c:pt>
                <c:pt idx="1">
                  <c:v>0.189677730202675</c:v>
                </c:pt>
                <c:pt idx="2">
                  <c:v>-0.675126433372498</c:v>
                </c:pt>
                <c:pt idx="3">
                  <c:v>-0.40400743484497098</c:v>
                </c:pt>
                <c:pt idx="4">
                  <c:v>-1.3002461194992101</c:v>
                </c:pt>
                <c:pt idx="5">
                  <c:v>1.75952041149139</c:v>
                </c:pt>
              </c:numCache>
            </c:numRef>
          </c:yVal>
        </c:ser>
        <c:ser>
          <c:idx val="0"/>
          <c:order val="1"/>
          <c:tx>
            <c:v>Moins bonne projection</c:v>
          </c:tx>
          <c:spPr>
            <a:ln w="28575" cap="rnd">
              <a:noFill/>
              <a:round/>
            </a:ln>
            <a:effectLst/>
          </c:spPr>
          <c:marker>
            <c:symbol val="circle"/>
            <c:size val="5"/>
            <c:spPr>
              <a:solidFill>
                <a:schemeClr val="tx1"/>
              </a:solidFill>
              <a:ln w="9525">
                <a:solidFill>
                  <a:schemeClr val="tx1"/>
                </a:solidFill>
              </a:ln>
              <a:effectLst/>
            </c:spPr>
          </c:marker>
          <c:dLbls>
            <c:dLbl>
              <c:idx val="0"/>
              <c:tx>
                <c:rich>
                  <a:bodyPr/>
                  <a:lstStyle/>
                  <a:p>
                    <a:r>
                      <a:rPr lang="en-US"/>
                      <a:t>reims</a:t>
                    </a:r>
                  </a:p>
                </c:rich>
              </c:tx>
              <c:showVal val="1"/>
              <c:extLst>
                <c:ext xmlns:c15="http://schemas.microsoft.com/office/drawing/2012/chart" uri="{CE6537A1-D6FC-4f65-9D91-7224C49458BB}"/>
              </c:extLst>
            </c:dLbl>
            <c:dLbl>
              <c:idx val="1"/>
              <c:tx>
                <c:rich>
                  <a:bodyPr/>
                  <a:lstStyle/>
                  <a:p>
                    <a:r>
                      <a:rPr lang="en-US"/>
                      <a:t>toulon</a:t>
                    </a:r>
                  </a:p>
                </c:rich>
              </c:tx>
              <c:showVal val="1"/>
              <c:extLst>
                <c:ext xmlns:c15="http://schemas.microsoft.com/office/drawing/2012/chart" uri="{CE6537A1-D6FC-4f65-9D91-7224C49458BB}"/>
              </c:extLst>
            </c:dLbl>
            <c:dLbl>
              <c:idx val="2"/>
              <c:tx>
                <c:rich>
                  <a:bodyPr/>
                  <a:lstStyle/>
                  <a:p>
                    <a:r>
                      <a:rPr lang="en-US"/>
                      <a:t>avignon</a:t>
                    </a:r>
                  </a:p>
                </c:rich>
              </c:tx>
              <c:showVal val="1"/>
              <c:extLst>
                <c:ext xmlns:c15="http://schemas.microsoft.com/office/drawing/2012/chart" uri="{CE6537A1-D6FC-4f65-9D91-7224C49458BB}"/>
              </c:extLst>
            </c:dLbl>
            <c:dLbl>
              <c:idx val="3"/>
              <c:tx>
                <c:rich>
                  <a:bodyPr/>
                  <a:lstStyle/>
                  <a:p>
                    <a:r>
                      <a:rPr lang="en-US"/>
                      <a:t>rochelle</a:t>
                    </a:r>
                  </a:p>
                </c:rich>
              </c:tx>
              <c:showVal val="1"/>
              <c:extLst>
                <c:ext xmlns:c15="http://schemas.microsoft.com/office/drawing/2012/chart" uri="{CE6537A1-D6FC-4f65-9D91-7224C49458BB}"/>
              </c:extLst>
            </c:dLbl>
            <c:dLbl>
              <c:idx val="4"/>
              <c:tx>
                <c:rich>
                  <a:bodyPr/>
                  <a:lstStyle/>
                  <a:p>
                    <a:r>
                      <a:rPr lang="en-US"/>
                      <a:t>dijon</a:t>
                    </a:r>
                  </a:p>
                </c:rich>
              </c:tx>
              <c:showVal val="1"/>
              <c:extLst>
                <c:ext xmlns:c15="http://schemas.microsoft.com/office/drawing/2012/chart" uri="{CE6537A1-D6FC-4f65-9D91-7224C49458BB}"/>
              </c:extLst>
            </c:dLbl>
            <c:dLbl>
              <c:idx val="5"/>
              <c:tx>
                <c:rich>
                  <a:bodyPr/>
                  <a:lstStyle/>
                  <a:p>
                    <a:r>
                      <a:rPr lang="en-US"/>
                      <a:t>saint nazaire</a:t>
                    </a:r>
                  </a:p>
                </c:rich>
              </c:tx>
              <c:showVal val="1"/>
              <c:extLst>
                <c:ext xmlns:c15="http://schemas.microsoft.com/office/drawing/2012/chart" uri="{CE6537A1-D6FC-4f65-9D91-7224C49458BB}"/>
              </c:extLst>
            </c:dLbl>
            <c:dLbl>
              <c:idx val="6"/>
              <c:tx>
                <c:rich>
                  <a:bodyPr/>
                  <a:lstStyle/>
                  <a:p>
                    <a:r>
                      <a:rPr lang="en-US"/>
                      <a:t>tours</a:t>
                    </a:r>
                  </a:p>
                </c:rich>
              </c:tx>
              <c:showVal val="1"/>
              <c:extLst>
                <c:ext xmlns:c15="http://schemas.microsoft.com/office/drawing/2012/chart" uri="{CE6537A1-D6FC-4f65-9D91-7224C49458BB}"/>
              </c:extLst>
            </c:dLbl>
            <c:dLbl>
              <c:idx val="7"/>
              <c:tx>
                <c:rich>
                  <a:bodyPr/>
                  <a:lstStyle/>
                  <a:p>
                    <a:r>
                      <a:rPr lang="en-US"/>
                      <a:t>valence</a:t>
                    </a:r>
                  </a:p>
                </c:rich>
              </c:tx>
              <c:showVal val="1"/>
              <c:extLst>
                <c:ext xmlns:c15="http://schemas.microsoft.com/office/drawing/2012/chart" uri="{CE6537A1-D6FC-4f65-9D91-7224C49458BB}"/>
              </c:extLst>
            </c:dLbl>
            <c:dLbl>
              <c:idx val="8"/>
              <c:tx>
                <c:rich>
                  <a:bodyPr/>
                  <a:lstStyle/>
                  <a:p>
                    <a:r>
                      <a:rPr lang="en-US"/>
                      <a:t>pau</a:t>
                    </a:r>
                  </a:p>
                </c:rich>
              </c:tx>
              <c:showVal val="1"/>
              <c:extLst>
                <c:ext xmlns:c15="http://schemas.microsoft.com/office/drawing/2012/chart" uri="{CE6537A1-D6FC-4f65-9D91-7224C49458BB}"/>
              </c:extLst>
            </c:dLbl>
            <c:dLbl>
              <c:idx val="9"/>
              <c:layout>
                <c:manualLayout>
                  <c:x val="-8.3140874574353114E-3"/>
                  <c:y val="-1.3382900411726162E-2"/>
                </c:manualLayout>
              </c:layout>
              <c:tx>
                <c:rich>
                  <a:bodyPr/>
                  <a:lstStyle/>
                  <a:p>
                    <a:r>
                      <a:rPr lang="en-US"/>
                      <a:t>strasbourg</a:t>
                    </a:r>
                  </a:p>
                </c:rich>
              </c:tx>
              <c:showVal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'ACP-Projections'!$D$236:$D$245</c:f>
              <c:numCache>
                <c:formatCode>General</c:formatCode>
                <c:ptCount val="10"/>
                <c:pt idx="0">
                  <c:v>1.7379115819930999</c:v>
                </c:pt>
                <c:pt idx="1">
                  <c:v>-2.5632891654968302</c:v>
                </c:pt>
                <c:pt idx="2">
                  <c:v>-1.5296379327773999</c:v>
                </c:pt>
                <c:pt idx="3">
                  <c:v>-1.99948334693909</c:v>
                </c:pt>
                <c:pt idx="4">
                  <c:v>1.6231061220169101</c:v>
                </c:pt>
                <c:pt idx="5">
                  <c:v>-2.1324050426483199</c:v>
                </c:pt>
                <c:pt idx="6">
                  <c:v>1.5462024211883501</c:v>
                </c:pt>
                <c:pt idx="7">
                  <c:v>-1.0632977485656701</c:v>
                </c:pt>
                <c:pt idx="8">
                  <c:v>-1.07000148296356</c:v>
                </c:pt>
                <c:pt idx="9">
                  <c:v>1.67537677288055</c:v>
                </c:pt>
              </c:numCache>
            </c:numRef>
          </c:xVal>
          <c:yVal>
            <c:numRef>
              <c:f>'ACP-Projections'!$E$236:$E$245</c:f>
              <c:numCache>
                <c:formatCode>General</c:formatCode>
                <c:ptCount val="10"/>
                <c:pt idx="0">
                  <c:v>-1.1484019756317101</c:v>
                </c:pt>
                <c:pt idx="1">
                  <c:v>-0.17774423956870999</c:v>
                </c:pt>
                <c:pt idx="2">
                  <c:v>-0.999228835105896</c:v>
                </c:pt>
                <c:pt idx="3">
                  <c:v>0.59968584775924705</c:v>
                </c:pt>
                <c:pt idx="4">
                  <c:v>-6.7217588424682603E-2</c:v>
                </c:pt>
                <c:pt idx="5">
                  <c:v>0.46823042631149298</c:v>
                </c:pt>
                <c:pt idx="6">
                  <c:v>-0.35881990194320701</c:v>
                </c:pt>
                <c:pt idx="7">
                  <c:v>-1.6995489597320601</c:v>
                </c:pt>
                <c:pt idx="8">
                  <c:v>1.14634668827057</c:v>
                </c:pt>
                <c:pt idx="9">
                  <c:v>0.172414496541023</c:v>
                </c:pt>
              </c:numCache>
            </c:numRef>
          </c:yVal>
        </c:ser>
        <c:ser>
          <c:idx val="2"/>
          <c:order val="2"/>
          <c:tx>
            <c:v>Mauvaise projection</c:v>
          </c:tx>
          <c:spPr>
            <a:ln w="25400" cap="rnd">
              <a:noFill/>
              <a:round/>
            </a:ln>
            <a:effectLst/>
          </c:spPr>
          <c:marker>
            <c:symbol val="circle"/>
            <c:size val="3"/>
            <c:spPr>
              <a:solidFill>
                <a:schemeClr val="accent2"/>
              </a:solidFill>
              <a:ln w="9525">
                <a:solidFill>
                  <a:schemeClr val="accent2"/>
                </a:solidFill>
              </a:ln>
              <a:effectLst/>
            </c:spPr>
          </c:marker>
          <c:dLbls>
            <c:dLbl>
              <c:idx val="0"/>
              <c:tx>
                <c:rich>
                  <a:bodyPr/>
                  <a:lstStyle/>
                  <a:p>
                    <a:r>
                      <a:rPr lang="en-US"/>
                      <a:t>rouen</a:t>
                    </a:r>
                  </a:p>
                </c:rich>
              </c:tx>
              <c:showVal val="1"/>
              <c:extLst>
                <c:ext xmlns:c15="http://schemas.microsoft.com/office/drawing/2012/chart" uri="{CE6537A1-D6FC-4f65-9D91-7224C49458BB}"/>
              </c:extLst>
            </c:dLbl>
            <c:dLbl>
              <c:idx val="1"/>
              <c:tx>
                <c:rich>
                  <a:bodyPr/>
                  <a:lstStyle/>
                  <a:p>
                    <a:r>
                      <a:rPr lang="en-US"/>
                      <a:t>caen</a:t>
                    </a:r>
                  </a:p>
                </c:rich>
              </c:tx>
              <c:showVal val="1"/>
              <c:extLst>
                <c:ext xmlns:c15="http://schemas.microsoft.com/office/drawing/2012/chart" uri="{CE6537A1-D6FC-4f65-9D91-7224C49458BB}"/>
              </c:extLst>
            </c:dLbl>
            <c:dLbl>
              <c:idx val="2"/>
              <c:tx>
                <c:rich>
                  <a:bodyPr/>
                  <a:lstStyle/>
                  <a:p>
                    <a:r>
                      <a:rPr lang="en-US"/>
                      <a:t>brest</a:t>
                    </a:r>
                  </a:p>
                </c:rich>
              </c:tx>
              <c:showVal val="1"/>
              <c:extLst>
                <c:ext xmlns:c15="http://schemas.microsoft.com/office/drawing/2012/chart" uri="{CE6537A1-D6FC-4f65-9D91-7224C49458BB}"/>
              </c:extLst>
            </c:dLbl>
            <c:dLbl>
              <c:idx val="3"/>
              <c:layout>
                <c:manualLayout>
                  <c:x val="-1.8013856157776502E-2"/>
                  <c:y val="1.1152417009771799E-2"/>
                </c:manualLayout>
              </c:layout>
              <c:tx>
                <c:rich>
                  <a:bodyPr/>
                  <a:lstStyle/>
                  <a:p>
                    <a:r>
                      <a:rPr lang="en-US"/>
                      <a:t>mans</a:t>
                    </a:r>
                  </a:p>
                </c:rich>
              </c:tx>
              <c:showVal val="1"/>
              <c:extLst>
                <c:ext xmlns:c15="http://schemas.microsoft.com/office/drawing/2012/chart" uri="{CE6537A1-D6FC-4f65-9D91-7224C49458BB}"/>
              </c:extLst>
            </c:dLbl>
            <c:dLbl>
              <c:idx val="4"/>
              <c:tx>
                <c:rich>
                  <a:bodyPr/>
                  <a:lstStyle/>
                  <a:p>
                    <a:r>
                      <a:rPr lang="en-US"/>
                      <a:t>Lille</a:t>
                    </a:r>
                  </a:p>
                </c:rich>
              </c:tx>
              <c:showVal val="1"/>
              <c:extLst>
                <c:ext xmlns:c15="http://schemas.microsoft.com/office/drawing/2012/chart" uri="{CE6537A1-D6FC-4f65-9D91-7224C49458BB}"/>
              </c:extLst>
            </c:dLbl>
            <c:dLbl>
              <c:idx val="5"/>
              <c:tx>
                <c:rich>
                  <a:bodyPr/>
                  <a:lstStyle/>
                  <a:p>
                    <a:r>
                      <a:rPr lang="en-US"/>
                      <a:t>angers</a:t>
                    </a:r>
                  </a:p>
                </c:rich>
              </c:tx>
              <c:showVal val="1"/>
              <c:extLst>
                <c:ext xmlns:c15="http://schemas.microsoft.com/office/drawing/2012/chart" uri="{CE6537A1-D6FC-4f65-9D91-7224C49458BB}"/>
              </c:extLst>
            </c:dLbl>
            <c:dLbl>
              <c:idx val="6"/>
              <c:tx>
                <c:rich>
                  <a:bodyPr/>
                  <a:lstStyle/>
                  <a:p>
                    <a:r>
                      <a:rPr lang="en-US"/>
                      <a:t>lorient</a:t>
                    </a:r>
                  </a:p>
                </c:rich>
              </c:tx>
              <c:showVal val="1"/>
              <c:extLst>
                <c:ext xmlns:c15="http://schemas.microsoft.com/office/drawing/2012/chart" uri="{CE6537A1-D6FC-4f65-9D91-7224C49458BB}"/>
              </c:extLst>
            </c:dLbl>
            <c:dLbl>
              <c:idx val="7"/>
              <c:tx>
                <c:rich>
                  <a:bodyPr/>
                  <a:lstStyle/>
                  <a:p>
                    <a:r>
                      <a:rPr lang="en-US"/>
                      <a:t>saint etienne</a:t>
                    </a:r>
                  </a:p>
                </c:rich>
              </c:tx>
              <c:showVal val="1"/>
              <c:extLst>
                <c:ext xmlns:c15="http://schemas.microsoft.com/office/drawing/2012/chart" uri="{CE6537A1-D6FC-4f65-9D91-7224C49458BB}"/>
              </c:extLst>
            </c:dLbl>
            <c:dLbl>
              <c:idx val="8"/>
              <c:tx>
                <c:rich>
                  <a:bodyPr/>
                  <a:lstStyle/>
                  <a:p>
                    <a:r>
                      <a:rPr lang="en-US"/>
                      <a:t>nice</a:t>
                    </a:r>
                  </a:p>
                </c:rich>
              </c:tx>
              <c:showVal val="1"/>
              <c:extLst>
                <c:ext xmlns:c15="http://schemas.microsoft.com/office/drawing/2012/chart" uri="{CE6537A1-D6FC-4f65-9D91-7224C49458BB}"/>
              </c:extLst>
            </c:dLbl>
            <c:dLbl>
              <c:idx val="9"/>
              <c:tx>
                <c:rich>
                  <a:bodyPr/>
                  <a:lstStyle/>
                  <a:p>
                    <a:r>
                      <a:rPr lang="en-US"/>
                      <a:t>rennes</a:t>
                    </a:r>
                  </a:p>
                </c:rich>
              </c:tx>
              <c:showVal val="1"/>
              <c:extLst>
                <c:ext xmlns:c15="http://schemas.microsoft.com/office/drawing/2012/chart" uri="{CE6537A1-D6FC-4f65-9D91-7224C49458BB}"/>
              </c:extLst>
            </c:dLbl>
            <c:dLbl>
              <c:idx val="10"/>
              <c:layout>
                <c:manualLayout>
                  <c:x val="-6.9284062145294253E-3"/>
                  <c:y val="-1.3382900411726243E-2"/>
                </c:manualLayout>
              </c:layout>
              <c:tx>
                <c:rich>
                  <a:bodyPr/>
                  <a:lstStyle/>
                  <a:p>
                    <a:r>
                      <a:rPr lang="en-US"/>
                      <a:t>montpellier</a:t>
                    </a:r>
                  </a:p>
                </c:rich>
              </c:tx>
              <c:showVal val="1"/>
              <c:extLst>
                <c:ext xmlns:c15="http://schemas.microsoft.com/office/drawing/2012/chart" uri="{CE6537A1-D6FC-4f65-9D91-7224C49458BB}"/>
              </c:extLst>
            </c:dLbl>
            <c:dLbl>
              <c:idx val="11"/>
              <c:tx>
                <c:rich>
                  <a:bodyPr/>
                  <a:lstStyle/>
                  <a:p>
                    <a:r>
                      <a:rPr lang="en-US"/>
                      <a:t>mulhouse</a:t>
                    </a:r>
                  </a:p>
                </c:rich>
              </c:tx>
              <c:showVal val="1"/>
              <c:extLst>
                <c:ext xmlns:c15="http://schemas.microsoft.com/office/drawing/2012/chart" uri="{CE6537A1-D6FC-4f65-9D91-7224C49458BB}"/>
              </c:extLst>
            </c:dLbl>
            <c:dLbl>
              <c:idx val="12"/>
              <c:tx>
                <c:rich>
                  <a:bodyPr/>
                  <a:lstStyle/>
                  <a:p>
                    <a:r>
                      <a:rPr lang="en-US"/>
                      <a:t>troyes</a:t>
                    </a:r>
                  </a:p>
                </c:rich>
              </c:tx>
              <c:showVal val="1"/>
              <c:extLst>
                <c:ext xmlns:c15="http://schemas.microsoft.com/office/drawing/2012/chart" uri="{CE6537A1-D6FC-4f65-9D91-7224C49458BB}"/>
              </c:extLst>
            </c:dLbl>
            <c:dLbl>
              <c:idx val="13"/>
              <c:layout>
                <c:manualLayout>
                  <c:x val="-6.9284062145294253E-3"/>
                  <c:y val="-1.561338381368052E-2"/>
                </c:manualLayout>
              </c:layout>
              <c:tx>
                <c:rich>
                  <a:bodyPr/>
                  <a:lstStyle/>
                  <a:p>
                    <a:r>
                      <a:rPr lang="en-US"/>
                      <a:t>amiens</a:t>
                    </a:r>
                  </a:p>
                </c:rich>
              </c:tx>
              <c:showVal val="1"/>
              <c:extLst>
                <c:ext xmlns:c15="http://schemas.microsoft.com/office/drawing/2012/chart" uri="{CE6537A1-D6FC-4f65-9D91-7224C49458BB}"/>
              </c:extLst>
            </c:dLbl>
            <c:dLbl>
              <c:idx val="14"/>
              <c:tx>
                <c:rich>
                  <a:bodyPr/>
                  <a:lstStyle/>
                  <a:p>
                    <a:r>
                      <a:rPr lang="en-US"/>
                      <a:t>nantes</a:t>
                    </a:r>
                  </a:p>
                </c:rich>
              </c:tx>
              <c:showVal val="1"/>
              <c:extLst>
                <c:ext xmlns:c15="http://schemas.microsoft.com/office/drawing/2012/chart" uri="{CE6537A1-D6FC-4f65-9D91-7224C49458BB}"/>
              </c:extLst>
            </c:dLbl>
            <c:dLbl>
              <c:idx val="15"/>
              <c:tx>
                <c:rich>
                  <a:bodyPr/>
                  <a:lstStyle/>
                  <a:p>
                    <a:r>
                      <a:rPr lang="en-US"/>
                      <a:t>poitiers </a:t>
                    </a:r>
                  </a:p>
                </c:rich>
              </c:tx>
              <c:showVal val="1"/>
              <c:extLst>
                <c:ext xmlns:c15="http://schemas.microsoft.com/office/drawing/2012/chart" uri="{CE6537A1-D6FC-4f65-9D91-7224C49458BB}"/>
              </c:extLst>
            </c:dLbl>
            <c:dLbl>
              <c:idx val="16"/>
              <c:tx>
                <c:rich>
                  <a:bodyPr/>
                  <a:lstStyle/>
                  <a:p>
                    <a:r>
                      <a:rPr lang="en-US"/>
                      <a:t>havre</a:t>
                    </a:r>
                  </a:p>
                </c:rich>
              </c:tx>
              <c:showVal val="1"/>
              <c:extLst>
                <c:ext xmlns:c15="http://schemas.microsoft.com/office/drawing/2012/chart" uri="{CE6537A1-D6FC-4f65-9D91-7224C49458BB}"/>
              </c:extLst>
            </c:dLbl>
            <c:dLbl>
              <c:idx val="17"/>
              <c:tx>
                <c:rich>
                  <a:bodyPr/>
                  <a:lstStyle/>
                  <a:p>
                    <a:r>
                      <a:rPr lang="en-US"/>
                      <a:t>lyon</a:t>
                    </a:r>
                  </a:p>
                </c:rich>
              </c:tx>
              <c:showVal val="1"/>
              <c:extLst>
                <c:ext xmlns:c15="http://schemas.microsoft.com/office/drawing/2012/chart" uri="{CE6537A1-D6FC-4f65-9D91-7224C49458BB}"/>
              </c:extLst>
            </c:dLbl>
            <c:dLbl>
              <c:idx val="18"/>
              <c:tx>
                <c:rich>
                  <a:bodyPr/>
                  <a:lstStyle/>
                  <a:p>
                    <a:r>
                      <a:rPr lang="en-US"/>
                      <a:t>annecy</a:t>
                    </a:r>
                  </a:p>
                </c:rich>
              </c:tx>
              <c:showVal val="1"/>
              <c:extLst>
                <c:ext xmlns:c15="http://schemas.microsoft.com/office/drawing/2012/chart" uri="{CE6537A1-D6FC-4f65-9D91-7224C49458BB}"/>
              </c:extLst>
            </c:dLbl>
            <c:dLbl>
              <c:idx val="19"/>
              <c:layout>
                <c:manualLayout>
                  <c:x val="-1.385681242905885E-3"/>
                  <c:y val="1.1152417009771799E-2"/>
                </c:manualLayout>
              </c:layout>
              <c:tx>
                <c:rich>
                  <a:bodyPr/>
                  <a:lstStyle/>
                  <a:p>
                    <a:r>
                      <a:rPr lang="en-US"/>
                      <a:t>marseille</a:t>
                    </a:r>
                  </a:p>
                </c:rich>
              </c:tx>
              <c:showVal val="1"/>
              <c:extLst>
                <c:ext xmlns:c15="http://schemas.microsoft.com/office/drawing/2012/chart" uri="{CE6537A1-D6FC-4f65-9D91-7224C49458BB}"/>
              </c:extLst>
            </c:dLbl>
            <c:dLbl>
              <c:idx val="20"/>
              <c:layout>
                <c:manualLayout>
                  <c:x val="-1.5242493671964837E-2"/>
                  <c:y val="-1.561338381368052E-2"/>
                </c:manualLayout>
              </c:layout>
              <c:tx>
                <c:rich>
                  <a:bodyPr/>
                  <a:lstStyle/>
                  <a:p>
                    <a:r>
                      <a:rPr lang="en-US"/>
                      <a:t>limoges</a:t>
                    </a:r>
                  </a:p>
                </c:rich>
              </c:tx>
              <c:showVal val="1"/>
              <c:extLst>
                <c:ext xmlns:c15="http://schemas.microsoft.com/office/drawing/2012/chart" uri="{CE6537A1-D6FC-4f65-9D91-7224C49458BB}"/>
              </c:extLst>
            </c:dLbl>
            <c:dLbl>
              <c:idx val="21"/>
              <c:tx>
                <c:rich>
                  <a:bodyPr/>
                  <a:lstStyle/>
                  <a:p>
                    <a:r>
                      <a:rPr lang="en-US"/>
                      <a:t>douai-lens</a:t>
                    </a:r>
                  </a:p>
                </c:rich>
              </c:tx>
              <c:showVal val="1"/>
              <c:extLst>
                <c:ext xmlns:c15="http://schemas.microsoft.com/office/drawing/2012/chart" uri="{CE6537A1-D6FC-4f65-9D91-7224C49458BB}"/>
              </c:extLst>
            </c:dLbl>
            <c:dLbl>
              <c:idx val="22"/>
              <c:layout>
                <c:manualLayout>
                  <c:x val="-7.7598149602729649E-2"/>
                  <c:y val="1.3382900411726162E-2"/>
                </c:manualLayout>
              </c:layout>
              <c:tx>
                <c:rich>
                  <a:bodyPr/>
                  <a:lstStyle/>
                  <a:p>
                    <a:r>
                      <a:rPr lang="en-US"/>
                      <a:t>clermont ferrand</a:t>
                    </a:r>
                  </a:p>
                </c:rich>
              </c:tx>
              <c:showVal val="1"/>
              <c:extLst>
                <c:ext xmlns:c15="http://schemas.microsoft.com/office/drawing/2012/chart" uri="{CE6537A1-D6FC-4f65-9D91-7224C49458BB}"/>
              </c:extLst>
            </c:dLbl>
            <c:dLbl>
              <c:idx val="23"/>
              <c:tx>
                <c:rich>
                  <a:bodyPr/>
                  <a:lstStyle/>
                  <a:p>
                    <a:r>
                      <a:rPr lang="en-US"/>
                      <a:t>angoulême</a:t>
                    </a:r>
                  </a:p>
                </c:rich>
              </c:tx>
              <c:showVal val="1"/>
              <c:extLst>
                <c:ext xmlns:c15="http://schemas.microsoft.com/office/drawing/2012/chart" uri="{CE6537A1-D6FC-4f65-9D91-7224C49458BB}"/>
              </c:extLst>
            </c:dLbl>
            <c:dLbl>
              <c:idx val="24"/>
              <c:layout>
                <c:manualLayout>
                  <c:x val="-6.2355655930764822E-2"/>
                  <c:y val="2.2304834019543605E-3"/>
                </c:manualLayout>
              </c:layout>
              <c:tx>
                <c:rich>
                  <a:bodyPr/>
                  <a:lstStyle/>
                  <a:p>
                    <a:r>
                      <a:rPr lang="en-US"/>
                      <a:t>besançon</a:t>
                    </a:r>
                  </a:p>
                </c:rich>
              </c:tx>
              <c:showVal val="1"/>
              <c:extLst>
                <c:ext xmlns:c15="http://schemas.microsoft.com/office/drawing/2012/chart" uri="{CE6537A1-D6FC-4f65-9D91-7224C49458BB}"/>
              </c:extLst>
            </c:dLbl>
            <c:dLbl>
              <c:idx val="25"/>
              <c:layout>
                <c:manualLayout>
                  <c:x val="-4.1570437287177563E-3"/>
                  <c:y val="1.1152417009771719E-2"/>
                </c:manualLayout>
              </c:layout>
              <c:tx>
                <c:rich>
                  <a:bodyPr/>
                  <a:lstStyle/>
                  <a:p>
                    <a:r>
                      <a:rPr lang="en-US"/>
                      <a:t>dunkerque</a:t>
                    </a:r>
                  </a:p>
                </c:rich>
              </c:tx>
              <c:showVal val="1"/>
              <c:extLst>
                <c:ext xmlns:c15="http://schemas.microsoft.com/office/drawing/2012/chart" uri="{CE6537A1-D6FC-4f65-9D91-7224C49458BB}"/>
              </c:extLst>
            </c:dLbl>
            <c:dLbl>
              <c:idx val="26"/>
              <c:tx>
                <c:rich>
                  <a:bodyPr/>
                  <a:lstStyle/>
                  <a:p>
                    <a:r>
                      <a:rPr lang="en-US"/>
                      <a:t>toulouse</a:t>
                    </a:r>
                  </a:p>
                </c:rich>
              </c:tx>
              <c:showVal val="1"/>
              <c:extLst>
                <c:ext xmlns:c15="http://schemas.microsoft.com/office/drawing/2012/chart" uri="{CE6537A1-D6FC-4f65-9D91-7224C49458BB}"/>
              </c:extLst>
            </c:dLbl>
            <c:dLbl>
              <c:idx val="27"/>
              <c:layout>
                <c:manualLayout>
                  <c:x val="-4.1570437287177563E-3"/>
                  <c:y val="1.7843867215634805E-2"/>
                </c:manualLayout>
              </c:layout>
              <c:tx>
                <c:rich>
                  <a:bodyPr/>
                  <a:lstStyle/>
                  <a:p>
                    <a:r>
                      <a:rPr lang="en-US"/>
                      <a:t>thionville</a:t>
                    </a:r>
                  </a:p>
                </c:rich>
              </c:tx>
              <c:showVal val="1"/>
              <c:extLst>
                <c:ext xmlns:c15="http://schemas.microsoft.com/office/drawing/2012/chart" uri="{CE6537A1-D6FC-4f65-9D91-7224C49458BB}"/>
              </c:extLst>
            </c:dLbl>
            <c:dLbl>
              <c:idx val="28"/>
              <c:tx>
                <c:rich>
                  <a:bodyPr/>
                  <a:lstStyle/>
                  <a:p>
                    <a:r>
                      <a:rPr lang="en-US"/>
                      <a:t>valenciennes</a:t>
                    </a:r>
                  </a:p>
                </c:rich>
              </c:tx>
              <c:showVal val="1"/>
              <c:extLst>
                <c:ext xmlns:c15="http://schemas.microsoft.com/office/drawing/2012/chart" uri="{CE6537A1-D6FC-4f65-9D91-7224C49458BB}"/>
              </c:extLst>
            </c:dLbl>
            <c:dLbl>
              <c:idx val="29"/>
              <c:tx>
                <c:rich>
                  <a:bodyPr/>
                  <a:lstStyle/>
                  <a:p>
                    <a:r>
                      <a:rPr lang="en-US"/>
                      <a:t>annemasse</a:t>
                    </a:r>
                  </a:p>
                </c:rich>
              </c:tx>
              <c:showVal val="1"/>
              <c:extLst>
                <c:ext xmlns:c15="http://schemas.microsoft.com/office/drawing/2012/chart" uri="{CE6537A1-D6FC-4f65-9D91-7224C49458BB}"/>
              </c:extLst>
            </c:dLbl>
            <c:dLbl>
              <c:idx val="30"/>
              <c:tx>
                <c:rich>
                  <a:bodyPr/>
                  <a:lstStyle/>
                  <a:p>
                    <a:r>
                      <a:rPr lang="en-US"/>
                      <a:t>montbeliard</a:t>
                    </a:r>
                  </a:p>
                </c:rich>
              </c:tx>
              <c:showVal val="1"/>
              <c:extLst>
                <c:ext xmlns:c15="http://schemas.microsoft.com/office/drawing/2012/chart" uri="{CE6537A1-D6FC-4f65-9D91-7224C49458BB}"/>
              </c:extLst>
            </c:dLbl>
            <c:dLbl>
              <c:idx val="31"/>
              <c:tx>
                <c:rich>
                  <a:bodyPr/>
                  <a:lstStyle/>
                  <a:p>
                    <a:r>
                      <a:rPr lang="en-US"/>
                      <a:t>bordeaux</a:t>
                    </a:r>
                  </a:p>
                </c:rich>
              </c:tx>
              <c:showVal val="1"/>
              <c:extLst>
                <c:ext xmlns:c15="http://schemas.microsoft.com/office/drawing/2012/chart" uri="{CE6537A1-D6FC-4f65-9D91-7224C49458BB}"/>
              </c:extLst>
            </c:dLbl>
            <c:dLbl>
              <c:idx val="32"/>
              <c:tx>
                <c:rich>
                  <a:bodyPr/>
                  <a:lstStyle/>
                  <a:p>
                    <a:r>
                      <a:rPr lang="en-US"/>
                      <a:t>grenoble</a:t>
                    </a:r>
                  </a:p>
                </c:rich>
              </c:tx>
              <c:showVal val="1"/>
              <c:extLst>
                <c:ext xmlns:c15="http://schemas.microsoft.com/office/drawing/2012/chart" uri="{CE6537A1-D6FC-4f65-9D91-7224C49458BB}"/>
              </c:extLst>
            </c:dLbl>
            <c:dLbl>
              <c:idx val="33"/>
              <c:tx>
                <c:rich>
                  <a:bodyPr/>
                  <a:lstStyle/>
                  <a:p>
                    <a:r>
                      <a:rPr lang="en-US"/>
                      <a:t>béthune</a:t>
                    </a:r>
                  </a:p>
                </c:rich>
              </c:tx>
              <c:showVal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'ACP-Projections'!$D$246:$D$279</c:f>
              <c:numCache>
                <c:formatCode>General</c:formatCode>
                <c:ptCount val="34"/>
                <c:pt idx="0">
                  <c:v>1.6296843290328999</c:v>
                </c:pt>
                <c:pt idx="1">
                  <c:v>0.66039425134658802</c:v>
                </c:pt>
                <c:pt idx="2">
                  <c:v>-0.155922040343285</c:v>
                </c:pt>
                <c:pt idx="3">
                  <c:v>1.7185074090957599</c:v>
                </c:pt>
                <c:pt idx="4">
                  <c:v>2.14127516746521</c:v>
                </c:pt>
                <c:pt idx="5">
                  <c:v>0.91071718931198098</c:v>
                </c:pt>
                <c:pt idx="6">
                  <c:v>-1.2660895586013801</c:v>
                </c:pt>
                <c:pt idx="7">
                  <c:v>-0.55202955007553101</c:v>
                </c:pt>
                <c:pt idx="8">
                  <c:v>-2.4598679542541499</c:v>
                </c:pt>
                <c:pt idx="9">
                  <c:v>1.4347167015075699</c:v>
                </c:pt>
                <c:pt idx="10">
                  <c:v>-1.7867842912673999</c:v>
                </c:pt>
                <c:pt idx="11">
                  <c:v>1.1525306701660201</c:v>
                </c:pt>
                <c:pt idx="12">
                  <c:v>0.69019371271133401</c:v>
                </c:pt>
                <c:pt idx="13">
                  <c:v>0.82988846302032504</c:v>
                </c:pt>
                <c:pt idx="14">
                  <c:v>1.0271897315978999</c:v>
                </c:pt>
                <c:pt idx="15">
                  <c:v>0.81358069181442305</c:v>
                </c:pt>
                <c:pt idx="16">
                  <c:v>-0.37076240777969399</c:v>
                </c:pt>
                <c:pt idx="17">
                  <c:v>1.34876072406769</c:v>
                </c:pt>
                <c:pt idx="18">
                  <c:v>-0.78221774101257302</c:v>
                </c:pt>
                <c:pt idx="19">
                  <c:v>-1.7262277603149401</c:v>
                </c:pt>
                <c:pt idx="20">
                  <c:v>0.70057553052902199</c:v>
                </c:pt>
                <c:pt idx="21">
                  <c:v>0.88597929477691695</c:v>
                </c:pt>
                <c:pt idx="22">
                  <c:v>0.47402071952819802</c:v>
                </c:pt>
                <c:pt idx="23">
                  <c:v>-0.50161445140838601</c:v>
                </c:pt>
                <c:pt idx="24">
                  <c:v>0.48384103178978</c:v>
                </c:pt>
                <c:pt idx="25">
                  <c:v>-0.72941625118255604</c:v>
                </c:pt>
                <c:pt idx="26">
                  <c:v>-0.79006886482238803</c:v>
                </c:pt>
                <c:pt idx="27">
                  <c:v>0.75219416618347201</c:v>
                </c:pt>
                <c:pt idx="28">
                  <c:v>-0.41298383474349998</c:v>
                </c:pt>
                <c:pt idx="29">
                  <c:v>-0.48269873857498202</c:v>
                </c:pt>
                <c:pt idx="30">
                  <c:v>-0.71096229553222701</c:v>
                </c:pt>
                <c:pt idx="31">
                  <c:v>4.0136113762855502E-2</c:v>
                </c:pt>
                <c:pt idx="32">
                  <c:v>-6.9717802107334102E-3</c:v>
                </c:pt>
                <c:pt idx="33">
                  <c:v>6.1231143772602102E-2</c:v>
                </c:pt>
              </c:numCache>
            </c:numRef>
          </c:xVal>
          <c:yVal>
            <c:numRef>
              <c:f>'ACP-Projections'!$E$246:$E$279</c:f>
              <c:numCache>
                <c:formatCode>General</c:formatCode>
                <c:ptCount val="34"/>
                <c:pt idx="0">
                  <c:v>0.92172122001647905</c:v>
                </c:pt>
                <c:pt idx="1">
                  <c:v>1.15923464298248</c:v>
                </c:pt>
                <c:pt idx="2">
                  <c:v>2.03928875923157</c:v>
                </c:pt>
                <c:pt idx="3">
                  <c:v>-0.70813506841659501</c:v>
                </c:pt>
                <c:pt idx="4">
                  <c:v>0.124131225049496</c:v>
                </c:pt>
                <c:pt idx="5">
                  <c:v>0.65798437595367398</c:v>
                </c:pt>
                <c:pt idx="6">
                  <c:v>1.42890012264252</c:v>
                </c:pt>
                <c:pt idx="7">
                  <c:v>-1.0549741983413701</c:v>
                </c:pt>
                <c:pt idx="8">
                  <c:v>4.8272926360368701E-2</c:v>
                </c:pt>
                <c:pt idx="9">
                  <c:v>1.2369190454482999</c:v>
                </c:pt>
                <c:pt idx="10">
                  <c:v>-0.60796773433685303</c:v>
                </c:pt>
                <c:pt idx="11">
                  <c:v>-1.2973119020462001</c:v>
                </c:pt>
                <c:pt idx="12">
                  <c:v>-1.37094342708588</c:v>
                </c:pt>
                <c:pt idx="13">
                  <c:v>0.31259143352508501</c:v>
                </c:pt>
                <c:pt idx="14">
                  <c:v>0.97694599628448497</c:v>
                </c:pt>
                <c:pt idx="15">
                  <c:v>-0.50780802965164196</c:v>
                </c:pt>
                <c:pt idx="16">
                  <c:v>1.1676437854766799</c:v>
                </c:pt>
                <c:pt idx="17">
                  <c:v>-0.93539273738861095</c:v>
                </c:pt>
                <c:pt idx="18">
                  <c:v>0.74570846557617199</c:v>
                </c:pt>
                <c:pt idx="19">
                  <c:v>-0.67377340793609597</c:v>
                </c:pt>
                <c:pt idx="20">
                  <c:v>0.16773736476898199</c:v>
                </c:pt>
                <c:pt idx="21">
                  <c:v>-3.6727286875247997E-2</c:v>
                </c:pt>
                <c:pt idx="22">
                  <c:v>-0.53817170858383201</c:v>
                </c:pt>
                <c:pt idx="23">
                  <c:v>-0.81665641069412198</c:v>
                </c:pt>
                <c:pt idx="24">
                  <c:v>0.17905670404434201</c:v>
                </c:pt>
                <c:pt idx="25">
                  <c:v>0.216241389513016</c:v>
                </c:pt>
                <c:pt idx="26">
                  <c:v>-0.29972386360168501</c:v>
                </c:pt>
                <c:pt idx="27">
                  <c:v>0.17623569071292899</c:v>
                </c:pt>
                <c:pt idx="28">
                  <c:v>0.53104633092880205</c:v>
                </c:pt>
                <c:pt idx="29">
                  <c:v>0.27704098820686301</c:v>
                </c:pt>
                <c:pt idx="30">
                  <c:v>-0.188446044921875</c:v>
                </c:pt>
                <c:pt idx="31">
                  <c:v>0.38523632287979098</c:v>
                </c:pt>
                <c:pt idx="32">
                  <c:v>-0.237018182873726</c:v>
                </c:pt>
                <c:pt idx="33">
                  <c:v>-3.6693222820758799E-2</c:v>
                </c:pt>
              </c:numCache>
            </c:numRef>
          </c:yVal>
        </c:ser>
        <c:dLbls/>
        <c:axId val="121074432"/>
        <c:axId val="121075968"/>
      </c:scatterChart>
      <c:valAx>
        <c:axId val="121074432"/>
        <c:scaling>
          <c:orientation val="minMax"/>
        </c:scaling>
        <c:axPos val="b"/>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1075968"/>
        <c:crosses val="autoZero"/>
        <c:crossBetween val="midCat"/>
      </c:valAx>
      <c:valAx>
        <c:axId val="121075968"/>
        <c:scaling>
          <c:orientation val="minMax"/>
        </c:scaling>
        <c:axPos val="l"/>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1074432"/>
        <c:crosses val="autoZero"/>
        <c:crossBetween val="midCat"/>
      </c:valAx>
      <c:spPr>
        <a:noFill/>
        <a:ln>
          <a:noFill/>
        </a:ln>
        <a:effectLst/>
      </c:spPr>
    </c:plotArea>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0" i="0" baseline="0">
                <a:effectLst/>
              </a:rPr>
              <a:t>Villes bien représentées sur le plan 1-2</a:t>
            </a:r>
            <a:endParaRPr lang="fr-FR">
              <a:effectLst/>
            </a:endParaRPr>
          </a:p>
        </c:rich>
      </c:tx>
      <c:spPr>
        <a:noFill/>
        <a:ln>
          <a:noFill/>
        </a:ln>
        <a:effectLst/>
      </c:spPr>
    </c:title>
    <c:plotArea>
      <c:layout/>
      <c:scatterChart>
        <c:scatterStyle val="lineMarker"/>
        <c:ser>
          <c:idx val="2"/>
          <c:order val="0"/>
          <c:tx>
            <c:v>Bonne projection</c:v>
          </c:tx>
          <c:spPr>
            <a:ln w="28575" cap="rnd">
              <a:noFill/>
              <a:round/>
            </a:ln>
            <a:effectLst/>
          </c:spPr>
          <c:marker>
            <c:symbol val="circle"/>
            <c:size val="9"/>
            <c:spPr>
              <a:solidFill>
                <a:schemeClr val="accent3"/>
              </a:solidFill>
              <a:ln w="9525">
                <a:solidFill>
                  <a:schemeClr val="accent3"/>
                </a:solidFill>
              </a:ln>
              <a:effectLst/>
            </c:spPr>
          </c:marker>
          <c:dLbls>
            <c:dLbl>
              <c:idx val="0"/>
              <c:tx>
                <c:rich>
                  <a:bodyPr/>
                  <a:lstStyle/>
                  <a:p>
                    <a:r>
                      <a:rPr lang="en-US"/>
                      <a:t>nice</a:t>
                    </a:r>
                  </a:p>
                </c:rich>
              </c:tx>
              <c:showVal val="1"/>
              <c:extLst>
                <c:ext xmlns:c15="http://schemas.microsoft.com/office/drawing/2012/chart" uri="{CE6537A1-D6FC-4f65-9D91-7224C49458BB}"/>
              </c:extLst>
            </c:dLbl>
            <c:dLbl>
              <c:idx val="1"/>
              <c:tx>
                <c:rich>
                  <a:bodyPr/>
                  <a:lstStyle/>
                  <a:p>
                    <a:r>
                      <a:rPr lang="en-US"/>
                      <a:t>marseille</a:t>
                    </a:r>
                  </a:p>
                </c:rich>
              </c:tx>
              <c:showVal val="1"/>
              <c:extLst>
                <c:ext xmlns:c15="http://schemas.microsoft.com/office/drawing/2012/chart" uri="{CE6537A1-D6FC-4f65-9D91-7224C49458BB}"/>
              </c:extLst>
            </c:dLbl>
            <c:dLbl>
              <c:idx val="2"/>
              <c:tx>
                <c:rich>
                  <a:bodyPr/>
                  <a:lstStyle/>
                  <a:p>
                    <a:r>
                      <a:rPr lang="en-US"/>
                      <a:t>montpellier</a:t>
                    </a:r>
                  </a:p>
                </c:rich>
              </c:tx>
              <c:showVal val="1"/>
              <c:extLst>
                <c:ext xmlns:c15="http://schemas.microsoft.com/office/drawing/2012/chart" uri="{CE6537A1-D6FC-4f65-9D91-7224C49458BB}"/>
              </c:extLst>
            </c:dLbl>
            <c:dLbl>
              <c:idx val="3"/>
              <c:layout>
                <c:manualLayout>
                  <c:x val="-2.3776226394606751E-2"/>
                  <c:y val="-2.4535321730602518E-2"/>
                </c:manualLayout>
              </c:layout>
              <c:tx>
                <c:rich>
                  <a:bodyPr/>
                  <a:lstStyle/>
                  <a:p>
                    <a:r>
                      <a:rPr lang="en-US"/>
                      <a:t>bordeaux</a:t>
                    </a:r>
                  </a:p>
                </c:rich>
              </c:tx>
              <c:showVal val="1"/>
              <c:extLst>
                <c:ext xmlns:c15="http://schemas.microsoft.com/office/drawing/2012/chart" uri="{CE6537A1-D6FC-4f65-9D91-7224C49458BB}"/>
              </c:extLst>
            </c:dLbl>
            <c:dLbl>
              <c:idx val="4"/>
              <c:tx>
                <c:rich>
                  <a:bodyPr/>
                  <a:lstStyle/>
                  <a:p>
                    <a:r>
                      <a:rPr lang="en-US"/>
                      <a:t>thionville</a:t>
                    </a:r>
                  </a:p>
                </c:rich>
              </c:tx>
              <c:showVal val="1"/>
              <c:extLst>
                <c:ext xmlns:c15="http://schemas.microsoft.com/office/drawing/2012/chart" uri="{CE6537A1-D6FC-4f65-9D91-7224C49458BB}"/>
              </c:extLst>
            </c:dLbl>
            <c:dLbl>
              <c:idx val="5"/>
              <c:tx>
                <c:rich>
                  <a:bodyPr/>
                  <a:lstStyle/>
                  <a:p>
                    <a:r>
                      <a:rPr lang="en-US"/>
                      <a:t>metz</a:t>
                    </a:r>
                  </a:p>
                </c:rich>
              </c:tx>
              <c:showVal val="1"/>
              <c:extLst>
                <c:ext xmlns:c15="http://schemas.microsoft.com/office/drawing/2012/chart" uri="{CE6537A1-D6FC-4f65-9D91-7224C49458BB}"/>
              </c:extLst>
            </c:dLbl>
            <c:dLbl>
              <c:idx val="6"/>
              <c:tx>
                <c:rich>
                  <a:bodyPr/>
                  <a:lstStyle/>
                  <a:p>
                    <a:r>
                      <a:rPr lang="en-US"/>
                      <a:t>perpignan</a:t>
                    </a:r>
                  </a:p>
                </c:rich>
              </c:tx>
              <c:showVal val="1"/>
              <c:extLst>
                <c:ext xmlns:c15="http://schemas.microsoft.com/office/drawing/2012/chart" uri="{CE6537A1-D6FC-4f65-9D91-7224C49458BB}"/>
              </c:extLst>
            </c:dLbl>
            <c:dLbl>
              <c:idx val="7"/>
              <c:tx>
                <c:rich>
                  <a:bodyPr/>
                  <a:lstStyle/>
                  <a:p>
                    <a:r>
                      <a:rPr lang="en-US"/>
                      <a:t>lyon</a:t>
                    </a:r>
                  </a:p>
                </c:rich>
              </c:tx>
              <c:showVal val="1"/>
              <c:extLst>
                <c:ext xmlns:c15="http://schemas.microsoft.com/office/drawing/2012/chart" uri="{CE6537A1-D6FC-4f65-9D91-7224C49458BB}"/>
              </c:extLst>
            </c:dLbl>
            <c:dLbl>
              <c:idx val="8"/>
              <c:tx>
                <c:rich>
                  <a:bodyPr/>
                  <a:lstStyle/>
                  <a:p>
                    <a:r>
                      <a:rPr lang="en-US"/>
                      <a:t>toulon</a:t>
                    </a:r>
                  </a:p>
                </c:rich>
              </c:tx>
              <c:showVal val="1"/>
              <c:extLst>
                <c:ext xmlns:c15="http://schemas.microsoft.com/office/drawing/2012/chart" uri="{CE6537A1-D6FC-4f65-9D91-7224C49458BB}"/>
              </c:extLst>
            </c:dLbl>
            <c:dLbl>
              <c:idx val="9"/>
              <c:tx>
                <c:rich>
                  <a:bodyPr/>
                  <a:lstStyle/>
                  <a:p>
                    <a:r>
                      <a:rPr lang="en-US"/>
                      <a:t>toulouse</a:t>
                    </a:r>
                  </a:p>
                </c:rich>
              </c:tx>
              <c:showVal val="1"/>
              <c:extLst>
                <c:ext xmlns:c15="http://schemas.microsoft.com/office/drawing/2012/chart" uri="{CE6537A1-D6FC-4f65-9D91-7224C49458BB}"/>
              </c:extLst>
            </c:dLbl>
            <c:dLbl>
              <c:idx val="10"/>
              <c:tx>
                <c:rich>
                  <a:bodyPr/>
                  <a:lstStyle/>
                  <a:p>
                    <a:r>
                      <a:rPr lang="en-US"/>
                      <a:t>grenoble</a:t>
                    </a:r>
                  </a:p>
                </c:rich>
              </c:tx>
              <c:showVal val="1"/>
              <c:extLst>
                <c:ext xmlns:c15="http://schemas.microsoft.com/office/drawing/2012/chart" uri="{CE6537A1-D6FC-4f65-9D91-7224C49458BB}"/>
              </c:extLst>
            </c:dLbl>
            <c:dLbl>
              <c:idx val="11"/>
              <c:tx>
                <c:rich>
                  <a:bodyPr/>
                  <a:lstStyle/>
                  <a:p>
                    <a:r>
                      <a:rPr lang="en-US"/>
                      <a:t>montbeliard</a:t>
                    </a:r>
                  </a:p>
                </c:rich>
              </c:tx>
              <c:showVal val="1"/>
              <c:extLst>
                <c:ext xmlns:c15="http://schemas.microsoft.com/office/drawing/2012/chart" uri="{CE6537A1-D6FC-4f65-9D91-7224C49458BB}"/>
              </c:extLst>
            </c:dLbl>
            <c:dLbl>
              <c:idx val="12"/>
              <c:layout>
                <c:manualLayout>
                  <c:x val="-7.6923085394315888E-2"/>
                  <c:y val="-1.1152418968455731E-2"/>
                </c:manualLayout>
              </c:layout>
              <c:tx>
                <c:rich>
                  <a:bodyPr/>
                  <a:lstStyle/>
                  <a:p>
                    <a:r>
                      <a:rPr lang="en-US"/>
                      <a:t>strasbourg</a:t>
                    </a:r>
                  </a:p>
                </c:rich>
              </c:tx>
              <c:showVal val="1"/>
              <c:extLst>
                <c:ext xmlns:c15="http://schemas.microsoft.com/office/drawing/2012/chart" uri="{CE6537A1-D6FC-4f65-9D91-7224C49458BB}"/>
              </c:extLst>
            </c:dLbl>
            <c:dLbl>
              <c:idx val="13"/>
              <c:tx>
                <c:rich>
                  <a:bodyPr/>
                  <a:lstStyle/>
                  <a:p>
                    <a:r>
                      <a:rPr lang="en-US"/>
                      <a:t>troyes</a:t>
                    </a:r>
                  </a:p>
                </c:rich>
              </c:tx>
              <c:showVal val="1"/>
              <c:extLst>
                <c:ext xmlns:c15="http://schemas.microsoft.com/office/drawing/2012/chart" uri="{CE6537A1-D6FC-4f65-9D91-7224C49458BB}"/>
              </c:extLst>
            </c:dLbl>
            <c:dLbl>
              <c:idx val="14"/>
              <c:tx>
                <c:rich>
                  <a:bodyPr/>
                  <a:lstStyle/>
                  <a:p>
                    <a:r>
                      <a:rPr lang="en-US"/>
                      <a:t>nancy</a:t>
                    </a:r>
                  </a:p>
                </c:rich>
              </c:tx>
              <c:showVal val="1"/>
              <c:extLst>
                <c:ext xmlns:c15="http://schemas.microsoft.com/office/drawing/2012/chart" uri="{CE6537A1-D6FC-4f65-9D91-7224C49458BB}"/>
              </c:extLst>
            </c:dLbl>
            <c:dLbl>
              <c:idx val="15"/>
              <c:tx>
                <c:rich>
                  <a:bodyPr/>
                  <a:lstStyle/>
                  <a:p>
                    <a:r>
                      <a:rPr lang="en-US"/>
                      <a:t>angoulême</a:t>
                    </a:r>
                  </a:p>
                </c:rich>
              </c:tx>
              <c:showVal val="1"/>
              <c:extLst>
                <c:ext xmlns:c15="http://schemas.microsoft.com/office/drawing/2012/chart" uri="{CE6537A1-D6FC-4f65-9D91-7224C49458BB}"/>
              </c:extLst>
            </c:dLbl>
            <c:dLbl>
              <c:idx val="16"/>
              <c:tx>
                <c:rich>
                  <a:bodyPr/>
                  <a:lstStyle/>
                  <a:p>
                    <a:r>
                      <a:rPr lang="en-US"/>
                      <a:t>orléans</a:t>
                    </a:r>
                  </a:p>
                </c:rich>
              </c:tx>
              <c:showVal val="1"/>
              <c:extLst>
                <c:ext xmlns:c15="http://schemas.microsoft.com/office/drawing/2012/chart" uri="{CE6537A1-D6FC-4f65-9D91-7224C49458BB}"/>
              </c:extLst>
            </c:dLbl>
            <c:dLbl>
              <c:idx val="17"/>
              <c:tx>
                <c:rich>
                  <a:bodyPr/>
                  <a:lstStyle/>
                  <a:p>
                    <a:r>
                      <a:rPr lang="en-US"/>
                      <a:t>rennes</a:t>
                    </a:r>
                  </a:p>
                </c:rich>
              </c:tx>
              <c:showVal val="1"/>
              <c:extLst>
                <c:ext xmlns:c15="http://schemas.microsoft.com/office/drawing/2012/chart" uri="{CE6537A1-D6FC-4f65-9D91-7224C49458BB}"/>
              </c:extLst>
            </c:dLbl>
            <c:dLbl>
              <c:idx val="18"/>
              <c:tx>
                <c:rich>
                  <a:bodyPr/>
                  <a:lstStyle/>
                  <a:p>
                    <a:r>
                      <a:rPr lang="en-US"/>
                      <a:t>lorient</a:t>
                    </a:r>
                  </a:p>
                </c:rich>
              </c:tx>
              <c:showVal val="1"/>
              <c:extLst>
                <c:ext xmlns:c15="http://schemas.microsoft.com/office/drawing/2012/chart" uri="{CE6537A1-D6FC-4f65-9D91-7224C49458BB}"/>
              </c:extLst>
            </c:dLbl>
            <c:dLbl>
              <c:idx val="19"/>
              <c:tx>
                <c:rich>
                  <a:bodyPr/>
                  <a:lstStyle/>
                  <a:p>
                    <a:r>
                      <a:rPr lang="en-US"/>
                      <a:t>mans</a:t>
                    </a:r>
                  </a:p>
                </c:rich>
              </c:tx>
              <c:showVal val="1"/>
              <c:extLst>
                <c:ext xmlns:c15="http://schemas.microsoft.com/office/drawing/2012/chart" uri="{CE6537A1-D6FC-4f65-9D91-7224C49458BB}"/>
              </c:extLst>
            </c:dLbl>
            <c:dLbl>
              <c:idx val="20"/>
              <c:tx>
                <c:rich>
                  <a:bodyPr/>
                  <a:lstStyle/>
                  <a:p>
                    <a:r>
                      <a:rPr lang="en-US"/>
                      <a:t>saint nazaire</a:t>
                    </a:r>
                  </a:p>
                </c:rich>
              </c:tx>
              <c:showVal val="1"/>
              <c:extLst>
                <c:ext xmlns:c15="http://schemas.microsoft.com/office/drawing/2012/chart" uri="{CE6537A1-D6FC-4f65-9D91-7224C49458BB}"/>
              </c:extLst>
            </c:dLbl>
            <c:dLbl>
              <c:idx val="21"/>
              <c:tx>
                <c:rich>
                  <a:bodyPr/>
                  <a:lstStyle/>
                  <a:p>
                    <a:r>
                      <a:rPr lang="en-US"/>
                      <a:t>mulhouse</a:t>
                    </a:r>
                  </a:p>
                </c:rich>
              </c:tx>
              <c:showVal val="1"/>
              <c:extLst>
                <c:ext xmlns:c15="http://schemas.microsoft.com/office/drawing/2012/chart" uri="{CE6537A1-D6FC-4f65-9D91-7224C49458BB}"/>
              </c:extLst>
            </c:dLbl>
            <c:dLbl>
              <c:idx val="22"/>
              <c:tx>
                <c:rich>
                  <a:bodyPr/>
                  <a:lstStyle/>
                  <a:p>
                    <a:r>
                      <a:rPr lang="en-US"/>
                      <a:t>béthune</a:t>
                    </a:r>
                  </a:p>
                </c:rich>
              </c:tx>
              <c:showVal val="1"/>
              <c:extLst>
                <c:ext xmlns:c15="http://schemas.microsoft.com/office/drawing/2012/chart" uri="{CE6537A1-D6FC-4f65-9D91-7224C49458BB}"/>
              </c:extLst>
            </c:dLbl>
            <c:dLbl>
              <c:idx val="23"/>
              <c:tx>
                <c:rich>
                  <a:bodyPr/>
                  <a:lstStyle/>
                  <a:p>
                    <a:r>
                      <a:rPr lang="en-US"/>
                      <a:t>nantes</a:t>
                    </a:r>
                  </a:p>
                </c:rich>
              </c:tx>
              <c:showVal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'ACP-Projections'!$D$68:$D$91</c:f>
              <c:numCache>
                <c:formatCode>General</c:formatCode>
                <c:ptCount val="24"/>
                <c:pt idx="0">
                  <c:v>-3.5967772006988499</c:v>
                </c:pt>
                <c:pt idx="1">
                  <c:v>-4.3491473197937003</c:v>
                </c:pt>
                <c:pt idx="2">
                  <c:v>-3.1227107048034699</c:v>
                </c:pt>
                <c:pt idx="3">
                  <c:v>-3.1337091922760001</c:v>
                </c:pt>
                <c:pt idx="4">
                  <c:v>3.5169532299041699</c:v>
                </c:pt>
                <c:pt idx="5">
                  <c:v>0.35468572378158603</c:v>
                </c:pt>
                <c:pt idx="6">
                  <c:v>9.1068163514137296E-2</c:v>
                </c:pt>
                <c:pt idx="7">
                  <c:v>-3.4597468376159699</c:v>
                </c:pt>
                <c:pt idx="8">
                  <c:v>-1.7001595497131301</c:v>
                </c:pt>
                <c:pt idx="9">
                  <c:v>-3.6753914356231698</c:v>
                </c:pt>
                <c:pt idx="10">
                  <c:v>-2.5094301700592001</c:v>
                </c:pt>
                <c:pt idx="11">
                  <c:v>3.7205104827880899</c:v>
                </c:pt>
                <c:pt idx="12">
                  <c:v>-1.6869417428970299</c:v>
                </c:pt>
                <c:pt idx="13">
                  <c:v>2.80573678016663</c:v>
                </c:pt>
                <c:pt idx="14">
                  <c:v>-0.28093805909156799</c:v>
                </c:pt>
                <c:pt idx="15">
                  <c:v>3.0571093559265101</c:v>
                </c:pt>
                <c:pt idx="16">
                  <c:v>-0.42371088266372697</c:v>
                </c:pt>
                <c:pt idx="17">
                  <c:v>-2.7210171222686799</c:v>
                </c:pt>
                <c:pt idx="18">
                  <c:v>2.6580355167388898</c:v>
                </c:pt>
                <c:pt idx="19">
                  <c:v>2.0293135643005402</c:v>
                </c:pt>
                <c:pt idx="20">
                  <c:v>1.4265787601470901</c:v>
                </c:pt>
                <c:pt idx="21">
                  <c:v>2.6593682765960698</c:v>
                </c:pt>
                <c:pt idx="22">
                  <c:v>2.8966970443725599</c:v>
                </c:pt>
                <c:pt idx="23">
                  <c:v>-2.36976099014282</c:v>
                </c:pt>
              </c:numCache>
            </c:numRef>
          </c:xVal>
          <c:yVal>
            <c:numRef>
              <c:f>'ACP-Projections'!$E$68:$E$91</c:f>
              <c:numCache>
                <c:formatCode>General</c:formatCode>
                <c:ptCount val="24"/>
                <c:pt idx="0">
                  <c:v>-2.4598679542541499</c:v>
                </c:pt>
                <c:pt idx="1">
                  <c:v>-1.7262277603149401</c:v>
                </c:pt>
                <c:pt idx="2">
                  <c:v>-1.7867842912673999</c:v>
                </c:pt>
                <c:pt idx="3">
                  <c:v>4.0136113762855502E-2</c:v>
                </c:pt>
                <c:pt idx="4">
                  <c:v>0.75219416618347201</c:v>
                </c:pt>
                <c:pt idx="5">
                  <c:v>2.4802083969116202</c:v>
                </c:pt>
                <c:pt idx="6">
                  <c:v>-3.1420974731445299</c:v>
                </c:pt>
                <c:pt idx="7">
                  <c:v>1.34876072406769</c:v>
                </c:pt>
                <c:pt idx="8">
                  <c:v>-2.5632891654968302</c:v>
                </c:pt>
                <c:pt idx="9">
                  <c:v>-0.79006886482238803</c:v>
                </c:pt>
                <c:pt idx="10">
                  <c:v>-6.9717802107334102E-3</c:v>
                </c:pt>
                <c:pt idx="11">
                  <c:v>-0.71096229553222701</c:v>
                </c:pt>
                <c:pt idx="12">
                  <c:v>1.67537677288055</c:v>
                </c:pt>
                <c:pt idx="13">
                  <c:v>0.69019371271133401</c:v>
                </c:pt>
                <c:pt idx="14">
                  <c:v>2.3027551174163801</c:v>
                </c:pt>
                <c:pt idx="15">
                  <c:v>-0.50161445140838601</c:v>
                </c:pt>
                <c:pt idx="16">
                  <c:v>2.0079116821289098</c:v>
                </c:pt>
                <c:pt idx="17">
                  <c:v>1.4347167015075699</c:v>
                </c:pt>
                <c:pt idx="18">
                  <c:v>-1.2660895586013801</c:v>
                </c:pt>
                <c:pt idx="19">
                  <c:v>1.7185074090957599</c:v>
                </c:pt>
                <c:pt idx="20">
                  <c:v>-2.1324050426483199</c:v>
                </c:pt>
                <c:pt idx="21">
                  <c:v>1.1525306701660201</c:v>
                </c:pt>
                <c:pt idx="22">
                  <c:v>6.1231143772602102E-2</c:v>
                </c:pt>
                <c:pt idx="23">
                  <c:v>1.0271897315978999</c:v>
                </c:pt>
              </c:numCache>
            </c:numRef>
          </c:yVal>
        </c:ser>
        <c:ser>
          <c:idx val="3"/>
          <c:order val="1"/>
          <c:tx>
            <c:v>Moins bonne projection</c:v>
          </c:tx>
          <c:spPr>
            <a:ln w="28575" cap="rnd">
              <a:noFill/>
              <a:round/>
            </a:ln>
            <a:effectLst/>
          </c:spPr>
          <c:marker>
            <c:symbol val="circle"/>
            <c:size val="5"/>
            <c:spPr>
              <a:solidFill>
                <a:schemeClr val="tx1"/>
              </a:solidFill>
              <a:ln w="9525">
                <a:solidFill>
                  <a:schemeClr val="tx1"/>
                </a:solidFill>
              </a:ln>
              <a:effectLst/>
            </c:spPr>
          </c:marker>
          <c:dLbls>
            <c:dLbl>
              <c:idx val="0"/>
              <c:tx>
                <c:rich>
                  <a:bodyPr/>
                  <a:lstStyle/>
                  <a:p>
                    <a:r>
                      <a:rPr lang="en-US"/>
                      <a:t>nîmes</a:t>
                    </a:r>
                  </a:p>
                </c:rich>
              </c:tx>
              <c:showVal val="1"/>
              <c:extLst>
                <c:ext xmlns:c15="http://schemas.microsoft.com/office/drawing/2012/chart" uri="{CE6537A1-D6FC-4f65-9D91-7224C49458BB}"/>
              </c:extLst>
            </c:dLbl>
            <c:dLbl>
              <c:idx val="1"/>
              <c:tx>
                <c:rich>
                  <a:bodyPr/>
                  <a:lstStyle/>
                  <a:p>
                    <a:r>
                      <a:rPr lang="en-US"/>
                      <a:t>dijon</a:t>
                    </a:r>
                  </a:p>
                </c:rich>
              </c:tx>
              <c:showVal val="1"/>
              <c:extLst>
                <c:ext xmlns:c15="http://schemas.microsoft.com/office/drawing/2012/chart" uri="{CE6537A1-D6FC-4f65-9D91-7224C49458BB}"/>
              </c:extLst>
            </c:dLbl>
            <c:dLbl>
              <c:idx val="2"/>
              <c:layout>
                <c:manualLayout>
                  <c:x val="-4.1958046578717744E-3"/>
                  <c:y val="0"/>
                </c:manualLayout>
              </c:layout>
              <c:tx>
                <c:rich>
                  <a:bodyPr/>
                  <a:lstStyle/>
                  <a:p>
                    <a:r>
                      <a:rPr lang="en-US"/>
                      <a:t>rouen</a:t>
                    </a:r>
                  </a:p>
                </c:rich>
              </c:tx>
              <c:showVal val="1"/>
              <c:extLst>
                <c:ext xmlns:c15="http://schemas.microsoft.com/office/drawing/2012/chart" uri="{CE6537A1-D6FC-4f65-9D91-7224C49458BB}"/>
              </c:extLst>
            </c:dLbl>
            <c:dLbl>
              <c:idx val="3"/>
              <c:layout>
                <c:manualLayout>
                  <c:x val="-8.3916093157436061E-3"/>
                  <c:y val="1.3382902762146829E-2"/>
                </c:manualLayout>
              </c:layout>
              <c:tx>
                <c:rich>
                  <a:bodyPr/>
                  <a:lstStyle/>
                  <a:p>
                    <a:r>
                      <a:rPr lang="en-US"/>
                      <a:t>tours</a:t>
                    </a:r>
                  </a:p>
                </c:rich>
              </c:tx>
              <c:showVal val="1"/>
              <c:extLst>
                <c:ext xmlns:c15="http://schemas.microsoft.com/office/drawing/2012/chart" uri="{CE6537A1-D6FC-4f65-9D91-7224C49458BB}"/>
              </c:extLst>
            </c:dLbl>
            <c:dLbl>
              <c:idx val="4"/>
              <c:tx>
                <c:rich>
                  <a:bodyPr/>
                  <a:lstStyle/>
                  <a:p>
                    <a:r>
                      <a:rPr lang="en-US"/>
                      <a:t>annemasse</a:t>
                    </a:r>
                  </a:p>
                </c:rich>
              </c:tx>
              <c:showVal val="1"/>
              <c:extLst>
                <c:ext xmlns:c15="http://schemas.microsoft.com/office/drawing/2012/chart" uri="{CE6537A1-D6FC-4f65-9D91-7224C49458BB}"/>
              </c:extLst>
            </c:dLbl>
            <c:dLbl>
              <c:idx val="5"/>
              <c:tx>
                <c:rich>
                  <a:bodyPr/>
                  <a:lstStyle/>
                  <a:p>
                    <a:r>
                      <a:rPr lang="en-US"/>
                      <a:t>Lille</a:t>
                    </a:r>
                  </a:p>
                </c:rich>
              </c:tx>
              <c:showVal val="1"/>
              <c:extLst>
                <c:ext xmlns:c15="http://schemas.microsoft.com/office/drawing/2012/chart" uri="{CE6537A1-D6FC-4f65-9D91-7224C49458BB}"/>
              </c:extLst>
            </c:dLbl>
            <c:dLbl>
              <c:idx val="6"/>
              <c:tx>
                <c:rich>
                  <a:bodyPr/>
                  <a:lstStyle/>
                  <a:p>
                    <a:r>
                      <a:rPr lang="en-US"/>
                      <a:t>valence</a:t>
                    </a:r>
                  </a:p>
                </c:rich>
              </c:tx>
              <c:showVal val="1"/>
              <c:extLst>
                <c:ext xmlns:c15="http://schemas.microsoft.com/office/drawing/2012/chart" uri="{CE6537A1-D6FC-4f65-9D91-7224C49458BB}"/>
              </c:extLst>
            </c:dLbl>
            <c:dLbl>
              <c:idx val="7"/>
              <c:tx>
                <c:rich>
                  <a:bodyPr/>
                  <a:lstStyle/>
                  <a:p>
                    <a:r>
                      <a:rPr lang="en-US"/>
                      <a:t>avignon</a:t>
                    </a:r>
                  </a:p>
                </c:rich>
              </c:tx>
              <c:showVal val="1"/>
              <c:extLst>
                <c:ext xmlns:c15="http://schemas.microsoft.com/office/drawing/2012/chart" uri="{CE6537A1-D6FC-4f65-9D91-7224C49458BB}"/>
              </c:extLst>
            </c:dLbl>
            <c:dLbl>
              <c:idx val="8"/>
              <c:layout>
                <c:manualLayout>
                  <c:x val="-1.6783218631487105E-2"/>
                  <c:y val="-2.4535321730602598E-2"/>
                </c:manualLayout>
              </c:layout>
              <c:tx>
                <c:rich>
                  <a:bodyPr/>
                  <a:lstStyle/>
                  <a:p>
                    <a:r>
                      <a:rPr lang="en-US"/>
                      <a:t>rochelle</a:t>
                    </a:r>
                  </a:p>
                </c:rich>
              </c:tx>
              <c:showVal val="1"/>
              <c:extLst>
                <c:ext xmlns:c15="http://schemas.microsoft.com/office/drawing/2012/chart" uri="{CE6537A1-D6FC-4f65-9D91-7224C49458BB}"/>
              </c:extLst>
            </c:dLbl>
            <c:dLbl>
              <c:idx val="9"/>
              <c:tx>
                <c:rich>
                  <a:bodyPr/>
                  <a:lstStyle/>
                  <a:p>
                    <a:r>
                      <a:rPr lang="en-US"/>
                      <a:t>dunkerque</a:t>
                    </a:r>
                  </a:p>
                </c:rich>
              </c:tx>
              <c:showVal val="1"/>
              <c:extLst>
                <c:ext xmlns:c15="http://schemas.microsoft.com/office/drawing/2012/chart" uri="{CE6537A1-D6FC-4f65-9D91-7224C49458BB}"/>
              </c:extLst>
            </c:dLbl>
            <c:dLbl>
              <c:idx val="10"/>
              <c:tx>
                <c:rich>
                  <a:bodyPr/>
                  <a:lstStyle/>
                  <a:p>
                    <a:r>
                      <a:rPr lang="en-US"/>
                      <a:t>reims</a:t>
                    </a:r>
                  </a:p>
                </c:rich>
              </c:tx>
              <c:showVal val="1"/>
              <c:extLst>
                <c:ext xmlns:c15="http://schemas.microsoft.com/office/drawing/2012/chart" uri="{CE6537A1-D6FC-4f65-9D91-7224C49458BB}"/>
              </c:extLst>
            </c:dLbl>
            <c:dLbl>
              <c:idx val="11"/>
              <c:tx>
                <c:rich>
                  <a:bodyPr/>
                  <a:lstStyle/>
                  <a:p>
                    <a:r>
                      <a:rPr lang="en-US"/>
                      <a:t>pau</a:t>
                    </a:r>
                  </a:p>
                </c:rich>
              </c:tx>
              <c:showVal val="1"/>
              <c:extLst>
                <c:ext xmlns:c15="http://schemas.microsoft.com/office/drawing/2012/chart" uri="{CE6537A1-D6FC-4f65-9D91-7224C49458BB}"/>
              </c:extLst>
            </c:dLbl>
            <c:dLbl>
              <c:idx val="12"/>
              <c:tx>
                <c:rich>
                  <a:bodyPr/>
                  <a:lstStyle/>
                  <a:p>
                    <a:r>
                      <a:rPr lang="en-US"/>
                      <a:t>caen</a:t>
                    </a:r>
                  </a:p>
                </c:rich>
              </c:tx>
              <c:showVal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'ACP-Projections'!$D$92:$D$104</c:f>
              <c:numCache>
                <c:formatCode>General</c:formatCode>
                <c:ptCount val="13"/>
                <c:pt idx="0">
                  <c:v>0.18910861015319799</c:v>
                </c:pt>
                <c:pt idx="1">
                  <c:v>-0.51488000154495195</c:v>
                </c:pt>
                <c:pt idx="2">
                  <c:v>-1.5112284421920801</c:v>
                </c:pt>
                <c:pt idx="3">
                  <c:v>-0.727528035640717</c:v>
                </c:pt>
                <c:pt idx="4">
                  <c:v>2.2181477546691899</c:v>
                </c:pt>
                <c:pt idx="5">
                  <c:v>-1.8039183616638199</c:v>
                </c:pt>
                <c:pt idx="6">
                  <c:v>1.8489305973053001</c:v>
                </c:pt>
                <c:pt idx="7">
                  <c:v>-0.90803337097168002</c:v>
                </c:pt>
                <c:pt idx="8">
                  <c:v>0.106091246008873</c:v>
                </c:pt>
                <c:pt idx="9">
                  <c:v>2.1035778522491499</c:v>
                </c:pt>
                <c:pt idx="10">
                  <c:v>5.5381648242473602E-2</c:v>
                </c:pt>
                <c:pt idx="11">
                  <c:v>1.0237889289855999</c:v>
                </c:pt>
                <c:pt idx="12">
                  <c:v>-1.18989777565002</c:v>
                </c:pt>
              </c:numCache>
            </c:numRef>
          </c:xVal>
          <c:yVal>
            <c:numRef>
              <c:f>'ACP-Projections'!$E$92:$E$104</c:f>
              <c:numCache>
                <c:formatCode>General</c:formatCode>
                <c:ptCount val="13"/>
                <c:pt idx="0">
                  <c:v>-2.84732961654663</c:v>
                </c:pt>
                <c:pt idx="1">
                  <c:v>1.6231061220169101</c:v>
                </c:pt>
                <c:pt idx="2">
                  <c:v>1.6296843290328999</c:v>
                </c:pt>
                <c:pt idx="3">
                  <c:v>1.5462024211883501</c:v>
                </c:pt>
                <c:pt idx="4">
                  <c:v>-0.48269873857498202</c:v>
                </c:pt>
                <c:pt idx="5">
                  <c:v>2.14127516746521</c:v>
                </c:pt>
                <c:pt idx="6">
                  <c:v>-1.0632977485656701</c:v>
                </c:pt>
                <c:pt idx="7">
                  <c:v>-1.5296379327773999</c:v>
                </c:pt>
                <c:pt idx="8">
                  <c:v>-1.99948334693909</c:v>
                </c:pt>
                <c:pt idx="9">
                  <c:v>-0.72941625118255604</c:v>
                </c:pt>
                <c:pt idx="10">
                  <c:v>1.7379115819930999</c:v>
                </c:pt>
                <c:pt idx="11">
                  <c:v>-1.07000148296356</c:v>
                </c:pt>
                <c:pt idx="12">
                  <c:v>0.66039425134658802</c:v>
                </c:pt>
              </c:numCache>
            </c:numRef>
          </c:yVal>
        </c:ser>
        <c:ser>
          <c:idx val="0"/>
          <c:order val="2"/>
          <c:tx>
            <c:v>Mauvaise projection</c:v>
          </c:tx>
          <c:spPr>
            <a:ln w="28575" cap="rnd">
              <a:noFill/>
              <a:round/>
            </a:ln>
            <a:effectLst/>
          </c:spPr>
          <c:marker>
            <c:symbol val="circle"/>
            <c:size val="3"/>
            <c:spPr>
              <a:solidFill>
                <a:schemeClr val="accent2"/>
              </a:solidFill>
              <a:ln w="9525">
                <a:solidFill>
                  <a:schemeClr val="accent2"/>
                </a:solidFill>
              </a:ln>
              <a:effectLst/>
            </c:spPr>
          </c:marker>
          <c:dLbls>
            <c:dLbl>
              <c:idx val="0"/>
              <c:tx>
                <c:rich>
                  <a:bodyPr/>
                  <a:lstStyle/>
                  <a:p>
                    <a:r>
                      <a:rPr lang="en-US"/>
                      <a:t>bayonne</a:t>
                    </a:r>
                  </a:p>
                </c:rich>
              </c:tx>
              <c:showVal val="1"/>
              <c:extLst>
                <c:ext xmlns:c15="http://schemas.microsoft.com/office/drawing/2012/chart" uri="{CE6537A1-D6FC-4f65-9D91-7224C49458BB}"/>
              </c:extLst>
            </c:dLbl>
            <c:dLbl>
              <c:idx val="1"/>
              <c:tx>
                <c:rich>
                  <a:bodyPr/>
                  <a:lstStyle/>
                  <a:p>
                    <a:r>
                      <a:rPr lang="en-US"/>
                      <a:t>brest</a:t>
                    </a:r>
                  </a:p>
                </c:rich>
              </c:tx>
              <c:showVal val="1"/>
              <c:extLst>
                <c:ext xmlns:c15="http://schemas.microsoft.com/office/drawing/2012/chart" uri="{CE6537A1-D6FC-4f65-9D91-7224C49458BB}"/>
              </c:extLst>
            </c:dLbl>
            <c:dLbl>
              <c:idx val="2"/>
              <c:tx>
                <c:rich>
                  <a:bodyPr/>
                  <a:lstStyle/>
                  <a:p>
                    <a:r>
                      <a:rPr lang="en-US"/>
                      <a:t>limoges</a:t>
                    </a:r>
                  </a:p>
                </c:rich>
              </c:tx>
              <c:showVal val="1"/>
              <c:extLst>
                <c:ext xmlns:c15="http://schemas.microsoft.com/office/drawing/2012/chart" uri="{CE6537A1-D6FC-4f65-9D91-7224C49458BB}"/>
              </c:extLst>
            </c:dLbl>
            <c:dLbl>
              <c:idx val="3"/>
              <c:layout>
                <c:manualLayout>
                  <c:x val="-6.993007763119629E-3"/>
                  <c:y val="-1.7843870349529108E-2"/>
                </c:manualLayout>
              </c:layout>
              <c:tx>
                <c:rich>
                  <a:bodyPr/>
                  <a:lstStyle/>
                  <a:p>
                    <a:r>
                      <a:rPr lang="en-US"/>
                      <a:t>havre</a:t>
                    </a:r>
                  </a:p>
                </c:rich>
              </c:tx>
              <c:showVal val="1"/>
              <c:extLst>
                <c:ext xmlns:c15="http://schemas.microsoft.com/office/drawing/2012/chart" uri="{CE6537A1-D6FC-4f65-9D91-7224C49458BB}"/>
              </c:extLst>
            </c:dLbl>
            <c:dLbl>
              <c:idx val="4"/>
              <c:layout>
                <c:manualLayout>
                  <c:x val="-2.5174827947230648E-2"/>
                  <c:y val="-1.7843870349529108E-2"/>
                </c:manualLayout>
              </c:layout>
              <c:tx>
                <c:rich>
                  <a:bodyPr/>
                  <a:lstStyle/>
                  <a:p>
                    <a:r>
                      <a:rPr lang="en-US"/>
                      <a:t>amiens</a:t>
                    </a:r>
                  </a:p>
                </c:rich>
              </c:tx>
              <c:showVal val="1"/>
              <c:extLst>
                <c:ext xmlns:c15="http://schemas.microsoft.com/office/drawing/2012/chart" uri="{CE6537A1-D6FC-4f65-9D91-7224C49458BB}"/>
              </c:extLst>
            </c:dLbl>
            <c:dLbl>
              <c:idx val="5"/>
              <c:layout>
                <c:manualLayout>
                  <c:x val="-5.174825744708518E-2"/>
                  <c:y val="-8.9219351747645923E-3"/>
                </c:manualLayout>
              </c:layout>
              <c:tx>
                <c:rich>
                  <a:bodyPr/>
                  <a:lstStyle/>
                  <a:p>
                    <a:r>
                      <a:rPr lang="en-US"/>
                      <a:t>angers</a:t>
                    </a:r>
                  </a:p>
                </c:rich>
              </c:tx>
              <c:showVal val="1"/>
              <c:extLst>
                <c:ext xmlns:c15="http://schemas.microsoft.com/office/drawing/2012/chart" uri="{CE6537A1-D6FC-4f65-9D91-7224C49458BB}"/>
              </c:extLst>
            </c:dLbl>
            <c:dLbl>
              <c:idx val="6"/>
              <c:layout>
                <c:manualLayout>
                  <c:x val="-8.3916093157436582E-3"/>
                  <c:y val="-2.2304837936911383E-2"/>
                </c:manualLayout>
              </c:layout>
              <c:tx>
                <c:rich>
                  <a:bodyPr/>
                  <a:lstStyle/>
                  <a:p>
                    <a:r>
                      <a:rPr lang="en-US"/>
                      <a:t>douai-lens</a:t>
                    </a:r>
                  </a:p>
                </c:rich>
              </c:tx>
              <c:showVal val="1"/>
              <c:extLst>
                <c:ext xmlns:c15="http://schemas.microsoft.com/office/drawing/2012/chart" uri="{CE6537A1-D6FC-4f65-9D91-7224C49458BB}"/>
              </c:extLst>
            </c:dLbl>
            <c:dLbl>
              <c:idx val="7"/>
              <c:layout>
                <c:manualLayout>
                  <c:x val="-4.3356648131341699E-2"/>
                  <c:y val="1.3382902762146829E-2"/>
                </c:manualLayout>
              </c:layout>
              <c:tx>
                <c:rich>
                  <a:bodyPr/>
                  <a:lstStyle/>
                  <a:p>
                    <a:r>
                      <a:rPr lang="en-US"/>
                      <a:t>poitiers </a:t>
                    </a:r>
                  </a:p>
                </c:rich>
              </c:tx>
              <c:showVal val="1"/>
              <c:extLst>
                <c:ext xmlns:c15="http://schemas.microsoft.com/office/drawing/2012/chart" uri="{CE6537A1-D6FC-4f65-9D91-7224C49458BB}"/>
              </c:extLst>
            </c:dLbl>
            <c:dLbl>
              <c:idx val="8"/>
              <c:tx>
                <c:rich>
                  <a:bodyPr/>
                  <a:lstStyle/>
                  <a:p>
                    <a:r>
                      <a:rPr lang="en-US"/>
                      <a:t>annecy</a:t>
                    </a:r>
                  </a:p>
                </c:rich>
              </c:tx>
              <c:showVal val="1"/>
              <c:extLst>
                <c:ext xmlns:c15="http://schemas.microsoft.com/office/drawing/2012/chart" uri="{CE6537A1-D6FC-4f65-9D91-7224C49458BB}"/>
              </c:extLst>
            </c:dLbl>
            <c:dLbl>
              <c:idx val="9"/>
              <c:tx>
                <c:rich>
                  <a:bodyPr/>
                  <a:lstStyle/>
                  <a:p>
                    <a:r>
                      <a:rPr lang="en-US"/>
                      <a:t>saint etienne</a:t>
                    </a:r>
                  </a:p>
                </c:rich>
              </c:tx>
              <c:showVal val="1"/>
              <c:extLst>
                <c:ext xmlns:c15="http://schemas.microsoft.com/office/drawing/2012/chart" uri="{CE6537A1-D6FC-4f65-9D91-7224C49458BB}"/>
              </c:extLst>
            </c:dLbl>
            <c:dLbl>
              <c:idx val="10"/>
              <c:layout>
                <c:manualLayout>
                  <c:x val="-3.216783571035034E-2"/>
                  <c:y val="1.7843870349529029E-2"/>
                </c:manualLayout>
              </c:layout>
              <c:tx>
                <c:rich>
                  <a:bodyPr/>
                  <a:lstStyle/>
                  <a:p>
                    <a:r>
                      <a:rPr lang="en-US"/>
                      <a:t>clermont ferrand</a:t>
                    </a:r>
                  </a:p>
                </c:rich>
              </c:tx>
              <c:showVal val="1"/>
              <c:extLst>
                <c:ext xmlns:c15="http://schemas.microsoft.com/office/drawing/2012/chart" uri="{CE6537A1-D6FC-4f65-9D91-7224C49458BB}"/>
              </c:extLst>
            </c:dLbl>
            <c:dLbl>
              <c:idx val="11"/>
              <c:tx>
                <c:rich>
                  <a:bodyPr/>
                  <a:lstStyle/>
                  <a:p>
                    <a:r>
                      <a:rPr lang="en-US"/>
                      <a:t>besançon</a:t>
                    </a:r>
                  </a:p>
                </c:rich>
              </c:tx>
              <c:showVal val="1"/>
              <c:extLst>
                <c:ext xmlns:c15="http://schemas.microsoft.com/office/drawing/2012/chart" uri="{CE6537A1-D6FC-4f65-9D91-7224C49458BB}"/>
              </c:extLst>
            </c:dLbl>
            <c:dLbl>
              <c:idx val="12"/>
              <c:tx>
                <c:rich>
                  <a:bodyPr/>
                  <a:lstStyle/>
                  <a:p>
                    <a:r>
                      <a:rPr lang="en-US"/>
                      <a:t>valenciennes</a:t>
                    </a:r>
                  </a:p>
                </c:rich>
              </c:tx>
              <c:showVal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'ACP-Projections'!$D$105:$D$117</c:f>
              <c:numCache>
                <c:formatCode>General</c:formatCode>
                <c:ptCount val="13"/>
                <c:pt idx="0">
                  <c:v>0.39818605780601501</c:v>
                </c:pt>
                <c:pt idx="1">
                  <c:v>1.8999208211898799</c:v>
                </c:pt>
                <c:pt idx="2">
                  <c:v>0.83920681476592995</c:v>
                </c:pt>
                <c:pt idx="3">
                  <c:v>1.3289829492569001</c:v>
                </c:pt>
                <c:pt idx="4">
                  <c:v>0.30625027418136602</c:v>
                </c:pt>
                <c:pt idx="5">
                  <c:v>-8.4367707371711703E-2</c:v>
                </c:pt>
                <c:pt idx="6">
                  <c:v>0.64096421003341697</c:v>
                </c:pt>
                <c:pt idx="7">
                  <c:v>0.220748111605644</c:v>
                </c:pt>
                <c:pt idx="8">
                  <c:v>0.428414046764374</c:v>
                </c:pt>
                <c:pt idx="9">
                  <c:v>0.420725107192993</c:v>
                </c:pt>
                <c:pt idx="10">
                  <c:v>-0.54559993743896495</c:v>
                </c:pt>
                <c:pt idx="11">
                  <c:v>0.31654617190361001</c:v>
                </c:pt>
                <c:pt idx="12">
                  <c:v>0.75386697053909302</c:v>
                </c:pt>
              </c:numCache>
            </c:numRef>
          </c:xVal>
          <c:yVal>
            <c:numRef>
              <c:f>'ACP-Projections'!$E$105:$E$117</c:f>
              <c:numCache>
                <c:formatCode>General</c:formatCode>
                <c:ptCount val="13"/>
                <c:pt idx="0">
                  <c:v>-2.04673051834106</c:v>
                </c:pt>
                <c:pt idx="1">
                  <c:v>-0.155922040343285</c:v>
                </c:pt>
                <c:pt idx="2">
                  <c:v>0.70057553052902199</c:v>
                </c:pt>
                <c:pt idx="3">
                  <c:v>-0.37076240777969399</c:v>
                </c:pt>
                <c:pt idx="4">
                  <c:v>0.82988846302032504</c:v>
                </c:pt>
                <c:pt idx="5">
                  <c:v>0.91071718931198098</c:v>
                </c:pt>
                <c:pt idx="6">
                  <c:v>0.88597929477691695</c:v>
                </c:pt>
                <c:pt idx="7">
                  <c:v>0.81358069181442305</c:v>
                </c:pt>
                <c:pt idx="8">
                  <c:v>-0.78221774101257302</c:v>
                </c:pt>
                <c:pt idx="9">
                  <c:v>-0.55202955007553101</c:v>
                </c:pt>
                <c:pt idx="10">
                  <c:v>0.47402071952819802</c:v>
                </c:pt>
                <c:pt idx="11">
                  <c:v>0.48384103178978</c:v>
                </c:pt>
                <c:pt idx="12">
                  <c:v>-0.41298383474349998</c:v>
                </c:pt>
              </c:numCache>
            </c:numRef>
          </c:yVal>
        </c:ser>
        <c:dLbls/>
        <c:axId val="121242752"/>
        <c:axId val="121244288"/>
      </c:scatterChart>
      <c:valAx>
        <c:axId val="121242752"/>
        <c:scaling>
          <c:orientation val="minMax"/>
        </c:scaling>
        <c:axPos val="b"/>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1244288"/>
        <c:crosses val="autoZero"/>
        <c:crossBetween val="midCat"/>
      </c:valAx>
      <c:valAx>
        <c:axId val="121244288"/>
        <c:scaling>
          <c:orientation val="minMax"/>
        </c:scaling>
        <c:axPos val="l"/>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1242752"/>
        <c:crosses val="autoZero"/>
        <c:crossBetween val="midCat"/>
      </c:valAx>
      <c:spPr>
        <a:noFill/>
        <a:ln>
          <a:noFill/>
        </a:ln>
        <a:effectLst/>
      </c:spPr>
    </c:plotArea>
    <c:legend>
      <c:legendPos val="b"/>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0" i="0" baseline="0">
                <a:effectLst/>
              </a:rPr>
              <a:t>Villes bien représentées sur le plan 1-3</a:t>
            </a:r>
            <a:endParaRPr lang="fr-FR">
              <a:effectLst/>
            </a:endParaRPr>
          </a:p>
        </c:rich>
      </c:tx>
      <c:spPr>
        <a:noFill/>
        <a:ln>
          <a:noFill/>
        </a:ln>
        <a:effectLst/>
      </c:spPr>
    </c:title>
    <c:plotArea>
      <c:layout/>
      <c:scatterChart>
        <c:scatterStyle val="lineMarker"/>
        <c:ser>
          <c:idx val="2"/>
          <c:order val="0"/>
          <c:tx>
            <c:v>Bonne projection</c:v>
          </c:tx>
          <c:spPr>
            <a:ln w="28575" cap="rnd">
              <a:noFill/>
              <a:round/>
            </a:ln>
            <a:effectLst/>
          </c:spPr>
          <c:marker>
            <c:symbol val="circle"/>
            <c:size val="9"/>
            <c:spPr>
              <a:solidFill>
                <a:schemeClr val="accent3"/>
              </a:solidFill>
              <a:ln w="9525">
                <a:solidFill>
                  <a:schemeClr val="accent3"/>
                </a:solidFill>
              </a:ln>
              <a:effectLst/>
            </c:spPr>
          </c:marker>
          <c:dLbls>
            <c:dLbl>
              <c:idx val="0"/>
              <c:tx>
                <c:rich>
                  <a:bodyPr/>
                  <a:lstStyle/>
                  <a:p>
                    <a:r>
                      <a:rPr lang="en-US"/>
                      <a:t>béthune</a:t>
                    </a:r>
                  </a:p>
                </c:rich>
              </c:tx>
              <c:showVal val="1"/>
              <c:extLst>
                <c:ext xmlns:c15="http://schemas.microsoft.com/office/drawing/2012/chart" uri="{CE6537A1-D6FC-4f65-9D91-7224C49458BB}"/>
              </c:extLst>
            </c:dLbl>
            <c:dLbl>
              <c:idx val="1"/>
              <c:tx>
                <c:rich>
                  <a:bodyPr/>
                  <a:lstStyle/>
                  <a:p>
                    <a:r>
                      <a:rPr lang="en-US"/>
                      <a:t>bordeaux</a:t>
                    </a:r>
                  </a:p>
                </c:rich>
              </c:tx>
              <c:showVal val="1"/>
              <c:extLst>
                <c:ext xmlns:c15="http://schemas.microsoft.com/office/drawing/2012/chart" uri="{CE6537A1-D6FC-4f65-9D91-7224C49458BB}"/>
              </c:extLst>
            </c:dLbl>
            <c:dLbl>
              <c:idx val="2"/>
              <c:layout>
                <c:manualLayout>
                  <c:x val="-4.2444008443350365E-3"/>
                  <c:y val="2.2299961879356511E-3"/>
                </c:manualLayout>
              </c:layout>
              <c:tx>
                <c:rich>
                  <a:bodyPr/>
                  <a:lstStyle/>
                  <a:p>
                    <a:r>
                      <a:rPr lang="en-US"/>
                      <a:t>grenoble</a:t>
                    </a:r>
                  </a:p>
                </c:rich>
              </c:tx>
              <c:showVal val="1"/>
              <c:extLst>
                <c:ext xmlns:c15="http://schemas.microsoft.com/office/drawing/2012/chart" uri="{CE6537A1-D6FC-4f65-9D91-7224C49458BB}"/>
              </c:extLst>
            </c:dLbl>
            <c:dLbl>
              <c:idx val="3"/>
              <c:tx>
                <c:rich>
                  <a:bodyPr/>
                  <a:lstStyle/>
                  <a:p>
                    <a:r>
                      <a:rPr lang="en-US"/>
                      <a:t>angoulême</a:t>
                    </a:r>
                  </a:p>
                </c:rich>
              </c:tx>
              <c:showVal val="1"/>
              <c:extLst>
                <c:ext xmlns:c15="http://schemas.microsoft.com/office/drawing/2012/chart" uri="{CE6537A1-D6FC-4f65-9D91-7224C49458BB}"/>
              </c:extLst>
            </c:dLbl>
            <c:dLbl>
              <c:idx val="4"/>
              <c:tx>
                <c:rich>
                  <a:bodyPr/>
                  <a:lstStyle/>
                  <a:p>
                    <a:r>
                      <a:rPr lang="en-US"/>
                      <a:t>dunkerque</a:t>
                    </a:r>
                  </a:p>
                </c:rich>
              </c:tx>
              <c:showVal val="1"/>
              <c:extLst>
                <c:ext xmlns:c15="http://schemas.microsoft.com/office/drawing/2012/chart" uri="{CE6537A1-D6FC-4f65-9D91-7224C49458BB}"/>
              </c:extLst>
            </c:dLbl>
            <c:dLbl>
              <c:idx val="5"/>
              <c:tx>
                <c:rich>
                  <a:bodyPr/>
                  <a:lstStyle/>
                  <a:p>
                    <a:r>
                      <a:rPr lang="en-US"/>
                      <a:t>thionville</a:t>
                    </a:r>
                  </a:p>
                </c:rich>
              </c:tx>
              <c:showVal val="1"/>
              <c:extLst>
                <c:ext xmlns:c15="http://schemas.microsoft.com/office/drawing/2012/chart" uri="{CE6537A1-D6FC-4f65-9D91-7224C49458BB}"/>
              </c:extLst>
            </c:dLbl>
            <c:dLbl>
              <c:idx val="6"/>
              <c:tx>
                <c:rich>
                  <a:bodyPr/>
                  <a:lstStyle/>
                  <a:p>
                    <a:r>
                      <a:rPr lang="en-US"/>
                      <a:t>marseille</a:t>
                    </a:r>
                  </a:p>
                </c:rich>
              </c:tx>
              <c:showVal val="1"/>
              <c:extLst>
                <c:ext xmlns:c15="http://schemas.microsoft.com/office/drawing/2012/chart" uri="{CE6537A1-D6FC-4f65-9D91-7224C49458BB}"/>
              </c:extLst>
            </c:dLbl>
            <c:dLbl>
              <c:idx val="7"/>
              <c:tx>
                <c:rich>
                  <a:bodyPr/>
                  <a:lstStyle/>
                  <a:p>
                    <a:r>
                      <a:rPr lang="en-US"/>
                      <a:t>toulouse</a:t>
                    </a:r>
                  </a:p>
                </c:rich>
              </c:tx>
              <c:showVal val="1"/>
              <c:extLst>
                <c:ext xmlns:c15="http://schemas.microsoft.com/office/drawing/2012/chart" uri="{CE6537A1-D6FC-4f65-9D91-7224C49458BB}"/>
              </c:extLst>
            </c:dLbl>
            <c:dLbl>
              <c:idx val="8"/>
              <c:tx>
                <c:rich>
                  <a:bodyPr/>
                  <a:lstStyle/>
                  <a:p>
                    <a:r>
                      <a:rPr lang="en-US"/>
                      <a:t>montbeliard</a:t>
                    </a:r>
                  </a:p>
                </c:rich>
              </c:tx>
              <c:showVal val="1"/>
              <c:extLst>
                <c:ext xmlns:c15="http://schemas.microsoft.com/office/drawing/2012/chart" uri="{CE6537A1-D6FC-4f65-9D91-7224C49458BB}"/>
              </c:extLst>
            </c:dLbl>
            <c:dLbl>
              <c:idx val="9"/>
              <c:tx>
                <c:rich>
                  <a:bodyPr/>
                  <a:lstStyle/>
                  <a:p>
                    <a:r>
                      <a:rPr lang="en-US"/>
                      <a:t>lyon</a:t>
                    </a:r>
                  </a:p>
                </c:rich>
              </c:tx>
              <c:showVal val="1"/>
              <c:extLst>
                <c:ext xmlns:c15="http://schemas.microsoft.com/office/drawing/2012/chart" uri="{CE6537A1-D6FC-4f65-9D91-7224C49458BB}"/>
              </c:extLst>
            </c:dLbl>
            <c:dLbl>
              <c:idx val="10"/>
              <c:tx>
                <c:rich>
                  <a:bodyPr/>
                  <a:lstStyle/>
                  <a:p>
                    <a:r>
                      <a:rPr lang="en-US"/>
                      <a:t>troyes</a:t>
                    </a:r>
                  </a:p>
                </c:rich>
              </c:tx>
              <c:showVal val="1"/>
              <c:extLst>
                <c:ext xmlns:c15="http://schemas.microsoft.com/office/drawing/2012/chart" uri="{CE6537A1-D6FC-4f65-9D91-7224C49458BB}"/>
              </c:extLst>
            </c:dLbl>
            <c:dLbl>
              <c:idx val="11"/>
              <c:tx>
                <c:rich>
                  <a:bodyPr/>
                  <a:lstStyle/>
                  <a:p>
                    <a:r>
                      <a:rPr lang="en-US"/>
                      <a:t>douai-lens</a:t>
                    </a:r>
                  </a:p>
                </c:rich>
              </c:tx>
              <c:showVal val="1"/>
              <c:extLst>
                <c:ext xmlns:c15="http://schemas.microsoft.com/office/drawing/2012/chart" uri="{CE6537A1-D6FC-4f65-9D91-7224C49458BB}"/>
              </c:extLst>
            </c:dLbl>
            <c:dLbl>
              <c:idx val="12"/>
              <c:tx>
                <c:rich>
                  <a:bodyPr/>
                  <a:lstStyle/>
                  <a:p>
                    <a:r>
                      <a:rPr lang="en-US"/>
                      <a:t>clermont ferrand</a:t>
                    </a:r>
                  </a:p>
                </c:rich>
              </c:tx>
              <c:showVal val="1"/>
              <c:extLst>
                <c:ext xmlns:c15="http://schemas.microsoft.com/office/drawing/2012/chart" uri="{CE6537A1-D6FC-4f65-9D91-7224C49458BB}"/>
              </c:extLst>
            </c:dLbl>
            <c:dLbl>
              <c:idx val="13"/>
              <c:tx>
                <c:rich>
                  <a:bodyPr/>
                  <a:lstStyle/>
                  <a:p>
                    <a:r>
                      <a:rPr lang="en-US"/>
                      <a:t>havre</a:t>
                    </a:r>
                  </a:p>
                </c:rich>
              </c:tx>
              <c:showVal val="1"/>
              <c:extLst>
                <c:ext xmlns:c15="http://schemas.microsoft.com/office/drawing/2012/chart" uri="{CE6537A1-D6FC-4f65-9D91-7224C49458BB}"/>
              </c:extLst>
            </c:dLbl>
            <c:dLbl>
              <c:idx val="14"/>
              <c:tx>
                <c:rich>
                  <a:bodyPr/>
                  <a:lstStyle/>
                  <a:p>
                    <a:r>
                      <a:rPr lang="en-US"/>
                      <a:t>montpellier</a:t>
                    </a:r>
                  </a:p>
                </c:rich>
              </c:tx>
              <c:showVal val="1"/>
              <c:extLst>
                <c:ext xmlns:c15="http://schemas.microsoft.com/office/drawing/2012/chart" uri="{CE6537A1-D6FC-4f65-9D91-7224C49458BB}"/>
              </c:extLst>
            </c:dLbl>
            <c:dLbl>
              <c:idx val="15"/>
              <c:tx>
                <c:rich>
                  <a:bodyPr/>
                  <a:lstStyle/>
                  <a:p>
                    <a:r>
                      <a:rPr lang="en-US"/>
                      <a:t>valenciennes</a:t>
                    </a:r>
                  </a:p>
                </c:rich>
              </c:tx>
              <c:showVal val="1"/>
              <c:extLst>
                <c:ext xmlns:c15="http://schemas.microsoft.com/office/drawing/2012/chart" uri="{CE6537A1-D6FC-4f65-9D91-7224C49458BB}"/>
              </c:extLst>
            </c:dLbl>
            <c:dLbl>
              <c:idx val="16"/>
              <c:tx>
                <c:rich>
                  <a:bodyPr/>
                  <a:lstStyle/>
                  <a:p>
                    <a:r>
                      <a:rPr lang="en-US"/>
                      <a:t>nice</a:t>
                    </a:r>
                  </a:p>
                </c:rich>
              </c:tx>
              <c:showVal val="1"/>
              <c:extLst>
                <c:ext xmlns:c15="http://schemas.microsoft.com/office/drawing/2012/chart" uri="{CE6537A1-D6FC-4f65-9D91-7224C49458BB}"/>
              </c:extLst>
            </c:dLbl>
            <c:dLbl>
              <c:idx val="17"/>
              <c:layout>
                <c:manualLayout>
                  <c:x val="-4.5273609006239827E-2"/>
                  <c:y val="1.7839969503485039E-2"/>
                </c:manualLayout>
              </c:layout>
              <c:tx>
                <c:rich>
                  <a:bodyPr/>
                  <a:lstStyle/>
                  <a:p>
                    <a:r>
                      <a:rPr lang="en-US"/>
                      <a:t>rennes</a:t>
                    </a:r>
                  </a:p>
                </c:rich>
              </c:tx>
              <c:showVal val="1"/>
              <c:extLst>
                <c:ext xmlns:c15="http://schemas.microsoft.com/office/drawing/2012/chart" uri="{CE6537A1-D6FC-4f65-9D91-7224C49458BB}"/>
              </c:extLst>
            </c:dLbl>
            <c:dLbl>
              <c:idx val="18"/>
              <c:tx>
                <c:rich>
                  <a:bodyPr/>
                  <a:lstStyle/>
                  <a:p>
                    <a:r>
                      <a:rPr lang="en-US"/>
                      <a:t>nantes</a:t>
                    </a:r>
                  </a:p>
                </c:rich>
              </c:tx>
              <c:showVal val="1"/>
              <c:extLst>
                <c:ext xmlns:c15="http://schemas.microsoft.com/office/drawing/2012/chart" uri="{CE6537A1-D6FC-4f65-9D91-7224C49458BB}"/>
              </c:extLst>
            </c:dLbl>
            <c:dLbl>
              <c:idx val="19"/>
              <c:tx>
                <c:rich>
                  <a:bodyPr/>
                  <a:lstStyle/>
                  <a:p>
                    <a:r>
                      <a:rPr lang="en-US"/>
                      <a:t>lorient</a:t>
                    </a:r>
                  </a:p>
                </c:rich>
              </c:tx>
              <c:showVal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'ACP-Projections'!$D$122:$D$141</c:f>
              <c:numCache>
                <c:formatCode>General</c:formatCode>
                <c:ptCount val="20"/>
                <c:pt idx="0">
                  <c:v>2.8966970443725599</c:v>
                </c:pt>
                <c:pt idx="1">
                  <c:v>-3.1337091922760001</c:v>
                </c:pt>
                <c:pt idx="2">
                  <c:v>-2.5094301700592001</c:v>
                </c:pt>
                <c:pt idx="3">
                  <c:v>3.0571093559265101</c:v>
                </c:pt>
                <c:pt idx="4">
                  <c:v>2.1035778522491499</c:v>
                </c:pt>
                <c:pt idx="5">
                  <c:v>3.5169532299041699</c:v>
                </c:pt>
                <c:pt idx="6">
                  <c:v>-4.3491473197937003</c:v>
                </c:pt>
                <c:pt idx="7">
                  <c:v>-3.6753914356231698</c:v>
                </c:pt>
                <c:pt idx="8">
                  <c:v>3.7205104827880899</c:v>
                </c:pt>
                <c:pt idx="9">
                  <c:v>-3.4597468376159699</c:v>
                </c:pt>
                <c:pt idx="10">
                  <c:v>2.80573678016663</c:v>
                </c:pt>
                <c:pt idx="11">
                  <c:v>0.64096421003341697</c:v>
                </c:pt>
                <c:pt idx="12">
                  <c:v>-0.54559993743896495</c:v>
                </c:pt>
                <c:pt idx="13">
                  <c:v>1.3289829492569001</c:v>
                </c:pt>
                <c:pt idx="14">
                  <c:v>-3.1227107048034699</c:v>
                </c:pt>
                <c:pt idx="15">
                  <c:v>0.75386697053909302</c:v>
                </c:pt>
                <c:pt idx="16">
                  <c:v>-3.5967772006988499</c:v>
                </c:pt>
                <c:pt idx="17">
                  <c:v>-2.7210171222686799</c:v>
                </c:pt>
                <c:pt idx="18">
                  <c:v>-2.36976099014282</c:v>
                </c:pt>
                <c:pt idx="19">
                  <c:v>2.6580355167388898</c:v>
                </c:pt>
              </c:numCache>
            </c:numRef>
          </c:xVal>
          <c:yVal>
            <c:numRef>
              <c:f>'ACP-Projections'!$E$122:$E$141</c:f>
              <c:numCache>
                <c:formatCode>General</c:formatCode>
                <c:ptCount val="20"/>
                <c:pt idx="0">
                  <c:v>1.9431854486465501</c:v>
                </c:pt>
                <c:pt idx="1">
                  <c:v>-0.40987136960029602</c:v>
                </c:pt>
                <c:pt idx="2">
                  <c:v>-0.81636804342269897</c:v>
                </c:pt>
                <c:pt idx="3">
                  <c:v>-1.17534780502319</c:v>
                </c:pt>
                <c:pt idx="4">
                  <c:v>2.4462254047393799</c:v>
                </c:pt>
                <c:pt idx="5">
                  <c:v>7.9524673521518693E-2</c:v>
                </c:pt>
                <c:pt idx="6">
                  <c:v>0.704728603363037</c:v>
                </c:pt>
                <c:pt idx="7">
                  <c:v>-0.58936262130737305</c:v>
                </c:pt>
                <c:pt idx="8">
                  <c:v>-0.14332947134971599</c:v>
                </c:pt>
                <c:pt idx="9">
                  <c:v>0.96555632352829002</c:v>
                </c:pt>
                <c:pt idx="10">
                  <c:v>0.35372194647789001</c:v>
                </c:pt>
                <c:pt idx="11">
                  <c:v>2.378084897995</c:v>
                </c:pt>
                <c:pt idx="12">
                  <c:v>-2.10994219779968</c:v>
                </c:pt>
                <c:pt idx="13">
                  <c:v>1.9834293127059901</c:v>
                </c:pt>
                <c:pt idx="14">
                  <c:v>-0.221944704651833</c:v>
                </c:pt>
                <c:pt idx="15">
                  <c:v>2.7864906787872301</c:v>
                </c:pt>
                <c:pt idx="16">
                  <c:v>0.50793254375457797</c:v>
                </c:pt>
                <c:pt idx="17">
                  <c:v>-0.81383854150772095</c:v>
                </c:pt>
                <c:pt idx="18">
                  <c:v>0.85448533296585105</c:v>
                </c:pt>
                <c:pt idx="19">
                  <c:v>-0.65537381172180198</c:v>
                </c:pt>
              </c:numCache>
            </c:numRef>
          </c:yVal>
        </c:ser>
        <c:ser>
          <c:idx val="3"/>
          <c:order val="1"/>
          <c:tx>
            <c:v>Moins bonne projection</c:v>
          </c:tx>
          <c:spPr>
            <a:ln w="28575" cap="rnd">
              <a:noFill/>
              <a:round/>
            </a:ln>
            <a:effectLst/>
          </c:spPr>
          <c:marker>
            <c:symbol val="circle"/>
            <c:size val="5"/>
            <c:spPr>
              <a:solidFill>
                <a:schemeClr val="tx1"/>
              </a:solidFill>
              <a:ln w="9525">
                <a:solidFill>
                  <a:schemeClr val="tx1"/>
                </a:solidFill>
              </a:ln>
              <a:effectLst/>
            </c:spPr>
          </c:marker>
          <c:dLbls>
            <c:dLbl>
              <c:idx val="0"/>
              <c:tx>
                <c:rich>
                  <a:bodyPr/>
                  <a:lstStyle/>
                  <a:p>
                    <a:r>
                      <a:rPr lang="en-US"/>
                      <a:t>mulhouse</a:t>
                    </a:r>
                  </a:p>
                </c:rich>
              </c:tx>
              <c:showVal val="1"/>
              <c:extLst>
                <c:ext xmlns:c15="http://schemas.microsoft.com/office/drawing/2012/chart" uri="{CE6537A1-D6FC-4f65-9D91-7224C49458BB}"/>
              </c:extLst>
            </c:dLbl>
            <c:dLbl>
              <c:idx val="1"/>
              <c:tx>
                <c:rich>
                  <a:bodyPr/>
                  <a:lstStyle/>
                  <a:p>
                    <a:r>
                      <a:rPr lang="en-US"/>
                      <a:t>Lille</a:t>
                    </a:r>
                  </a:p>
                </c:rich>
              </c:tx>
              <c:showVal val="1"/>
              <c:extLst>
                <c:ext xmlns:c15="http://schemas.microsoft.com/office/drawing/2012/chart" uri="{CE6537A1-D6FC-4f65-9D91-7224C49458BB}"/>
              </c:extLst>
            </c:dLbl>
            <c:dLbl>
              <c:idx val="2"/>
              <c:tx>
                <c:rich>
                  <a:bodyPr/>
                  <a:lstStyle/>
                  <a:p>
                    <a:r>
                      <a:rPr lang="en-US"/>
                      <a:t>annemasse</a:t>
                    </a:r>
                  </a:p>
                </c:rich>
              </c:tx>
              <c:showVal val="1"/>
              <c:extLst>
                <c:ext xmlns:c15="http://schemas.microsoft.com/office/drawing/2012/chart" uri="{CE6537A1-D6FC-4f65-9D91-7224C49458BB}"/>
              </c:extLst>
            </c:dLbl>
            <c:dLbl>
              <c:idx val="3"/>
              <c:tx>
                <c:rich>
                  <a:bodyPr/>
                  <a:lstStyle/>
                  <a:p>
                    <a:r>
                      <a:rPr lang="en-US"/>
                      <a:t>limoges</a:t>
                    </a:r>
                  </a:p>
                </c:rich>
              </c:tx>
              <c:showVal val="1"/>
              <c:extLst>
                <c:ext xmlns:c15="http://schemas.microsoft.com/office/drawing/2012/chart" uri="{CE6537A1-D6FC-4f65-9D91-7224C49458BB}"/>
              </c:extLst>
            </c:dLbl>
            <c:dLbl>
              <c:idx val="4"/>
              <c:layout>
                <c:manualLayout>
                  <c:x val="-2.8132697726346392E-3"/>
                  <c:y val="1.3387880454309468E-2"/>
                </c:manualLayout>
              </c:layout>
              <c:tx>
                <c:rich>
                  <a:bodyPr/>
                  <a:lstStyle/>
                  <a:p>
                    <a:r>
                      <a:rPr lang="en-US"/>
                      <a:t>besançon</a:t>
                    </a:r>
                  </a:p>
                </c:rich>
              </c:tx>
              <c:showVal val="1"/>
              <c:extLst>
                <c:ext xmlns:c15="http://schemas.microsoft.com/office/drawing/2012/chart" uri="{CE6537A1-D6FC-4f65-9D91-7224C49458BB}"/>
              </c:extLst>
            </c:dLbl>
            <c:dLbl>
              <c:idx val="5"/>
              <c:tx>
                <c:rich>
                  <a:bodyPr/>
                  <a:lstStyle/>
                  <a:p>
                    <a:r>
                      <a:rPr lang="en-US"/>
                      <a:t>rouen</a:t>
                    </a:r>
                  </a:p>
                </c:rich>
              </c:tx>
              <c:showVal val="1"/>
              <c:extLst>
                <c:ext xmlns:c15="http://schemas.microsoft.com/office/drawing/2012/chart" uri="{CE6537A1-D6FC-4f65-9D91-7224C49458BB}"/>
              </c:extLst>
            </c:dLbl>
            <c:dLbl>
              <c:idx val="6"/>
              <c:tx>
                <c:rich>
                  <a:bodyPr/>
                  <a:lstStyle/>
                  <a:p>
                    <a:r>
                      <a:rPr lang="en-US"/>
                      <a:t>strasbourg</a:t>
                    </a:r>
                  </a:p>
                </c:rich>
              </c:tx>
              <c:showVal val="1"/>
              <c:extLst>
                <c:ext xmlns:c15="http://schemas.microsoft.com/office/drawing/2012/chart" uri="{CE6537A1-D6FC-4f65-9D91-7224C49458BB}"/>
              </c:extLst>
            </c:dLbl>
            <c:dLbl>
              <c:idx val="7"/>
              <c:tx>
                <c:rich>
                  <a:bodyPr/>
                  <a:lstStyle/>
                  <a:p>
                    <a:r>
                      <a:rPr lang="en-US"/>
                      <a:t>mans</a:t>
                    </a:r>
                  </a:p>
                </c:rich>
              </c:tx>
              <c:showVal val="1"/>
              <c:extLst>
                <c:ext xmlns:c15="http://schemas.microsoft.com/office/drawing/2012/chart" uri="{CE6537A1-D6FC-4f65-9D91-7224C49458BB}"/>
              </c:extLst>
            </c:dLbl>
            <c:dLbl>
              <c:idx val="8"/>
              <c:layout>
                <c:manualLayout>
                  <c:x val="-9.8464442042212382E-3"/>
                  <c:y val="-1.7850507272412625E-2"/>
                </c:manualLayout>
              </c:layout>
              <c:tx>
                <c:rich>
                  <a:bodyPr/>
                  <a:lstStyle/>
                  <a:p>
                    <a:r>
                      <a:rPr lang="en-US"/>
                      <a:t>angers</a:t>
                    </a:r>
                  </a:p>
                </c:rich>
              </c:tx>
              <c:showVal val="1"/>
              <c:extLst>
                <c:ext xmlns:c15="http://schemas.microsoft.com/office/drawing/2012/chart" uri="{CE6537A1-D6FC-4f65-9D91-7224C49458BB}"/>
              </c:extLst>
            </c:dLbl>
            <c:dLbl>
              <c:idx val="9"/>
              <c:tx>
                <c:rich>
                  <a:bodyPr/>
                  <a:lstStyle/>
                  <a:p>
                    <a:r>
                      <a:rPr lang="en-US"/>
                      <a:t>valence</a:t>
                    </a:r>
                  </a:p>
                </c:rich>
              </c:tx>
              <c:showVal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'ACP-Projections'!$D$142:$D$151</c:f>
              <c:numCache>
                <c:formatCode>General</c:formatCode>
                <c:ptCount val="10"/>
                <c:pt idx="0">
                  <c:v>2.6593682765960698</c:v>
                </c:pt>
                <c:pt idx="1">
                  <c:v>-1.8039183616638199</c:v>
                </c:pt>
                <c:pt idx="2">
                  <c:v>2.2181477546691899</c:v>
                </c:pt>
                <c:pt idx="3">
                  <c:v>0.83920681476592995</c:v>
                </c:pt>
                <c:pt idx="4">
                  <c:v>0.31654617190361001</c:v>
                </c:pt>
                <c:pt idx="5">
                  <c:v>-1.5112284421920801</c:v>
                </c:pt>
                <c:pt idx="6">
                  <c:v>-1.6869417428970299</c:v>
                </c:pt>
                <c:pt idx="7">
                  <c:v>2.0293135643005402</c:v>
                </c:pt>
                <c:pt idx="8">
                  <c:v>-8.4367707371711703E-2</c:v>
                </c:pt>
                <c:pt idx="9">
                  <c:v>1.8489305973053001</c:v>
                </c:pt>
              </c:numCache>
            </c:numRef>
          </c:xVal>
          <c:yVal>
            <c:numRef>
              <c:f>'ACP-Projections'!$E$142:$E$151</c:f>
              <c:numCache>
                <c:formatCode>General</c:formatCode>
                <c:ptCount val="10"/>
                <c:pt idx="0">
                  <c:v>-0.37651574611663802</c:v>
                </c:pt>
                <c:pt idx="1">
                  <c:v>2.3265955448150599</c:v>
                </c:pt>
                <c:pt idx="2">
                  <c:v>6.08855597674847E-2</c:v>
                </c:pt>
                <c:pt idx="3">
                  <c:v>-1.3615680932998699</c:v>
                </c:pt>
                <c:pt idx="4">
                  <c:v>-1.59852755069733</c:v>
                </c:pt>
                <c:pt idx="5">
                  <c:v>1.45919406414032</c:v>
                </c:pt>
                <c:pt idx="6">
                  <c:v>-0.74104082584381104</c:v>
                </c:pt>
                <c:pt idx="7">
                  <c:v>-0.78047561645507801</c:v>
                </c:pt>
                <c:pt idx="8">
                  <c:v>-1.3604823350906401</c:v>
                </c:pt>
                <c:pt idx="9">
                  <c:v>-0.54070436954498302</c:v>
                </c:pt>
              </c:numCache>
            </c:numRef>
          </c:yVal>
        </c:ser>
        <c:ser>
          <c:idx val="0"/>
          <c:order val="2"/>
          <c:tx>
            <c:v>Mauvaise projection</c:v>
          </c:tx>
          <c:spPr>
            <a:ln w="28575" cap="rnd">
              <a:noFill/>
              <a:round/>
            </a:ln>
            <a:effectLst/>
          </c:spPr>
          <c:marker>
            <c:symbol val="circle"/>
            <c:size val="3"/>
            <c:spPr>
              <a:solidFill>
                <a:schemeClr val="accent2"/>
              </a:solidFill>
              <a:ln w="9525">
                <a:solidFill>
                  <a:schemeClr val="accent2"/>
                </a:solidFill>
              </a:ln>
              <a:effectLst/>
            </c:spPr>
          </c:marker>
          <c:dLbls>
            <c:dLbl>
              <c:idx val="0"/>
              <c:tx>
                <c:rich>
                  <a:bodyPr/>
                  <a:lstStyle/>
                  <a:p>
                    <a:r>
                      <a:rPr lang="en-US"/>
                      <a:t>caen</a:t>
                    </a:r>
                  </a:p>
                </c:rich>
              </c:tx>
              <c:showVal val="1"/>
              <c:extLst>
                <c:ext xmlns:c15="http://schemas.microsoft.com/office/drawing/2012/chart" uri="{CE6537A1-D6FC-4f65-9D91-7224C49458BB}"/>
              </c:extLst>
            </c:dLbl>
            <c:dLbl>
              <c:idx val="1"/>
              <c:layout>
                <c:manualLayout>
                  <c:x val="-4.9232221021106193E-2"/>
                  <c:y val="2.2313134090515784E-2"/>
                </c:manualLayout>
              </c:layout>
              <c:tx>
                <c:rich>
                  <a:bodyPr/>
                  <a:lstStyle/>
                  <a:p>
                    <a:r>
                      <a:rPr lang="en-US"/>
                      <a:t>poitiers </a:t>
                    </a:r>
                  </a:p>
                </c:rich>
              </c:tx>
              <c:showVal val="1"/>
              <c:extLst>
                <c:ext xmlns:c15="http://schemas.microsoft.com/office/drawing/2012/chart" uri="{CE6537A1-D6FC-4f65-9D91-7224C49458BB}"/>
              </c:extLst>
            </c:dLbl>
            <c:dLbl>
              <c:idx val="2"/>
              <c:tx>
                <c:rich>
                  <a:bodyPr/>
                  <a:lstStyle/>
                  <a:p>
                    <a:r>
                      <a:rPr lang="en-US"/>
                      <a:t>dijon</a:t>
                    </a:r>
                  </a:p>
                </c:rich>
              </c:tx>
              <c:showVal val="1"/>
              <c:extLst>
                <c:ext xmlns:c15="http://schemas.microsoft.com/office/drawing/2012/chart" uri="{CE6537A1-D6FC-4f65-9D91-7224C49458BB}"/>
              </c:extLst>
            </c:dLbl>
            <c:dLbl>
              <c:idx val="3"/>
              <c:layout>
                <c:manualLayout>
                  <c:x val="-2.2506158181077211E-2"/>
                  <c:y val="1.7850507272412542E-2"/>
                </c:manualLayout>
              </c:layout>
              <c:tx>
                <c:rich>
                  <a:bodyPr/>
                  <a:lstStyle/>
                  <a:p>
                    <a:r>
                      <a:rPr lang="en-US"/>
                      <a:t>brest</a:t>
                    </a:r>
                  </a:p>
                </c:rich>
              </c:tx>
              <c:showVal val="1"/>
              <c:extLst>
                <c:ext xmlns:c15="http://schemas.microsoft.com/office/drawing/2012/chart" uri="{CE6537A1-D6FC-4f65-9D91-7224C49458BB}"/>
              </c:extLst>
            </c:dLbl>
            <c:dLbl>
              <c:idx val="4"/>
              <c:tx>
                <c:rich>
                  <a:bodyPr/>
                  <a:lstStyle/>
                  <a:p>
                    <a:r>
                      <a:rPr lang="en-US"/>
                      <a:t>saint nazaire</a:t>
                    </a:r>
                  </a:p>
                </c:rich>
              </c:tx>
              <c:showVal val="1"/>
              <c:extLst>
                <c:ext xmlns:c15="http://schemas.microsoft.com/office/drawing/2012/chart" uri="{CE6537A1-D6FC-4f65-9D91-7224C49458BB}"/>
              </c:extLst>
            </c:dLbl>
            <c:dLbl>
              <c:idx val="5"/>
              <c:tx>
                <c:rich>
                  <a:bodyPr/>
                  <a:lstStyle/>
                  <a:p>
                    <a:r>
                      <a:rPr lang="en-US"/>
                      <a:t>pau</a:t>
                    </a:r>
                  </a:p>
                </c:rich>
              </c:tx>
              <c:showVal val="1"/>
              <c:extLst>
                <c:ext xmlns:c15="http://schemas.microsoft.com/office/drawing/2012/chart" uri="{CE6537A1-D6FC-4f65-9D91-7224C49458BB}"/>
              </c:extLst>
            </c:dLbl>
            <c:dLbl>
              <c:idx val="6"/>
              <c:tx>
                <c:rich>
                  <a:bodyPr/>
                  <a:lstStyle/>
                  <a:p>
                    <a:r>
                      <a:rPr lang="en-US"/>
                      <a:t>toulon</a:t>
                    </a:r>
                  </a:p>
                </c:rich>
              </c:tx>
              <c:showVal val="1"/>
              <c:extLst>
                <c:ext xmlns:c15="http://schemas.microsoft.com/office/drawing/2012/chart" uri="{CE6537A1-D6FC-4f65-9D91-7224C49458BB}"/>
              </c:extLst>
            </c:dLbl>
            <c:dLbl>
              <c:idx val="7"/>
              <c:tx>
                <c:rich>
                  <a:bodyPr/>
                  <a:lstStyle/>
                  <a:p>
                    <a:r>
                      <a:rPr lang="en-US"/>
                      <a:t>avignon</a:t>
                    </a:r>
                  </a:p>
                </c:rich>
              </c:tx>
              <c:showVal val="1"/>
              <c:extLst>
                <c:ext xmlns:c15="http://schemas.microsoft.com/office/drawing/2012/chart" uri="{CE6537A1-D6FC-4f65-9D91-7224C49458BB}"/>
              </c:extLst>
            </c:dLbl>
            <c:dLbl>
              <c:idx val="8"/>
              <c:layout>
                <c:manualLayout>
                  <c:x val="-7.033174431586596E-3"/>
                  <c:y val="-2.0081820681464288E-2"/>
                </c:manualLayout>
              </c:layout>
              <c:tx>
                <c:rich>
                  <a:bodyPr/>
                  <a:lstStyle/>
                  <a:p>
                    <a:r>
                      <a:rPr lang="en-US"/>
                      <a:t>annecy</a:t>
                    </a:r>
                  </a:p>
                </c:rich>
              </c:tx>
              <c:showVal val="1"/>
              <c:extLst>
                <c:ext xmlns:c15="http://schemas.microsoft.com/office/drawing/2012/chart" uri="{CE6537A1-D6FC-4f65-9D91-7224C49458BB}"/>
              </c:extLst>
            </c:dLbl>
            <c:dLbl>
              <c:idx val="9"/>
              <c:tx>
                <c:rich>
                  <a:bodyPr/>
                  <a:lstStyle/>
                  <a:p>
                    <a:r>
                      <a:rPr lang="en-US"/>
                      <a:t>amiens</a:t>
                    </a:r>
                  </a:p>
                </c:rich>
              </c:tx>
              <c:showVal val="1"/>
              <c:extLst>
                <c:ext xmlns:c15="http://schemas.microsoft.com/office/drawing/2012/chart" uri="{CE6537A1-D6FC-4f65-9D91-7224C49458BB}"/>
              </c:extLst>
            </c:dLbl>
            <c:dLbl>
              <c:idx val="10"/>
              <c:layout>
                <c:manualLayout>
                  <c:x val="-1.265971397685587E-2"/>
                  <c:y val="1.7850507272412625E-2"/>
                </c:manualLayout>
              </c:layout>
              <c:tx>
                <c:rich>
                  <a:bodyPr/>
                  <a:lstStyle/>
                  <a:p>
                    <a:r>
                      <a:rPr lang="en-US"/>
                      <a:t>bayonne</a:t>
                    </a:r>
                  </a:p>
                </c:rich>
              </c:tx>
              <c:showVal val="1"/>
              <c:extLst>
                <c:ext xmlns:c15="http://schemas.microsoft.com/office/drawing/2012/chart" uri="{CE6537A1-D6FC-4f65-9D91-7224C49458BB}"/>
              </c:extLst>
            </c:dLbl>
            <c:dLbl>
              <c:idx val="11"/>
              <c:tx>
                <c:rich>
                  <a:bodyPr/>
                  <a:lstStyle/>
                  <a:p>
                    <a:r>
                      <a:rPr lang="en-US"/>
                      <a:t>tours</a:t>
                    </a:r>
                  </a:p>
                </c:rich>
              </c:tx>
              <c:showVal val="1"/>
              <c:extLst>
                <c:ext xmlns:c15="http://schemas.microsoft.com/office/drawing/2012/chart" uri="{CE6537A1-D6FC-4f65-9D91-7224C49458BB}"/>
              </c:extLst>
            </c:dLbl>
            <c:dLbl>
              <c:idx val="12"/>
              <c:tx>
                <c:rich>
                  <a:bodyPr/>
                  <a:lstStyle/>
                  <a:p>
                    <a:r>
                      <a:rPr lang="en-US"/>
                      <a:t>orléans</a:t>
                    </a:r>
                  </a:p>
                </c:rich>
              </c:tx>
              <c:showVal val="1"/>
              <c:extLst>
                <c:ext xmlns:c15="http://schemas.microsoft.com/office/drawing/2012/chart" uri="{CE6537A1-D6FC-4f65-9D91-7224C49458BB}"/>
              </c:extLst>
            </c:dLbl>
            <c:dLbl>
              <c:idx val="13"/>
              <c:layout>
                <c:manualLayout>
                  <c:x val="-4.2199046589519564E-3"/>
                  <c:y val="-4.4626268181031572E-3"/>
                </c:manualLayout>
              </c:layout>
              <c:tx>
                <c:rich>
                  <a:bodyPr/>
                  <a:lstStyle/>
                  <a:p>
                    <a:r>
                      <a:rPr lang="en-US"/>
                      <a:t>saint etienne</a:t>
                    </a:r>
                  </a:p>
                </c:rich>
              </c:tx>
              <c:showVal val="1"/>
              <c:extLst>
                <c:ext xmlns:c15="http://schemas.microsoft.com/office/drawing/2012/chart" uri="{CE6537A1-D6FC-4f65-9D91-7224C49458BB}"/>
              </c:extLst>
            </c:dLbl>
            <c:dLbl>
              <c:idx val="14"/>
              <c:layout>
                <c:manualLayout>
                  <c:x val="-4.6418951248471535E-2"/>
                  <c:y val="-1.338788045430955E-2"/>
                </c:manualLayout>
              </c:layout>
              <c:tx>
                <c:rich>
                  <a:bodyPr/>
                  <a:lstStyle/>
                  <a:p>
                    <a:r>
                      <a:rPr lang="en-US"/>
                      <a:t>nancy</a:t>
                    </a:r>
                  </a:p>
                </c:rich>
              </c:tx>
              <c:showVal val="1"/>
              <c:extLst>
                <c:ext xmlns:c15="http://schemas.microsoft.com/office/drawing/2012/chart" uri="{CE6537A1-D6FC-4f65-9D91-7224C49458BB}"/>
              </c:extLst>
            </c:dLbl>
            <c:dLbl>
              <c:idx val="15"/>
              <c:tx>
                <c:rich>
                  <a:bodyPr/>
                  <a:lstStyle/>
                  <a:p>
                    <a:r>
                      <a:rPr lang="en-US"/>
                      <a:t>metz</a:t>
                    </a:r>
                  </a:p>
                </c:rich>
              </c:tx>
              <c:showVal val="1"/>
              <c:extLst>
                <c:ext xmlns:c15="http://schemas.microsoft.com/office/drawing/2012/chart" uri="{CE6537A1-D6FC-4f65-9D91-7224C49458BB}"/>
              </c:extLst>
            </c:dLbl>
            <c:dLbl>
              <c:idx val="16"/>
              <c:tx>
                <c:rich>
                  <a:bodyPr/>
                  <a:lstStyle/>
                  <a:p>
                    <a:r>
                      <a:rPr lang="en-US"/>
                      <a:t>reims</a:t>
                    </a:r>
                  </a:p>
                </c:rich>
              </c:tx>
              <c:showVal val="1"/>
              <c:extLst>
                <c:ext xmlns:c15="http://schemas.microsoft.com/office/drawing/2012/chart" uri="{CE6537A1-D6FC-4f65-9D91-7224C49458BB}"/>
              </c:extLst>
            </c:dLbl>
            <c:dLbl>
              <c:idx val="17"/>
              <c:layout>
                <c:manualLayout>
                  <c:x val="-1.265971397685587E-2"/>
                  <c:y val="1.3387880454309468E-2"/>
                </c:manualLayout>
              </c:layout>
              <c:tx>
                <c:rich>
                  <a:bodyPr/>
                  <a:lstStyle/>
                  <a:p>
                    <a:r>
                      <a:rPr lang="en-US"/>
                      <a:t>rochelle</a:t>
                    </a:r>
                  </a:p>
                </c:rich>
              </c:tx>
              <c:showVal val="1"/>
              <c:extLst>
                <c:ext xmlns:c15="http://schemas.microsoft.com/office/drawing/2012/chart" uri="{CE6537A1-D6FC-4f65-9D91-7224C49458BB}"/>
              </c:extLst>
            </c:dLbl>
            <c:dLbl>
              <c:idx val="18"/>
              <c:layout>
                <c:manualLayout>
                  <c:x val="-6.3298569884279357E-2"/>
                  <c:y val="-1.5619193863361042E-2"/>
                </c:manualLayout>
              </c:layout>
              <c:tx>
                <c:rich>
                  <a:bodyPr/>
                  <a:lstStyle/>
                  <a:p>
                    <a:r>
                      <a:rPr lang="en-US"/>
                      <a:t>perpignan</a:t>
                    </a:r>
                  </a:p>
                </c:rich>
              </c:tx>
              <c:showVal val="1"/>
              <c:extLst>
                <c:ext xmlns:c15="http://schemas.microsoft.com/office/drawing/2012/chart" uri="{CE6537A1-D6FC-4f65-9D91-7224C49458BB}"/>
              </c:extLst>
            </c:dLbl>
            <c:dLbl>
              <c:idx val="19"/>
              <c:layout>
                <c:manualLayout>
                  <c:x val="-1.0315203337551162E-16"/>
                  <c:y val="-1.3387880454309468E-2"/>
                </c:manualLayout>
              </c:layout>
              <c:tx>
                <c:rich>
                  <a:bodyPr/>
                  <a:lstStyle/>
                  <a:p>
                    <a:r>
                      <a:rPr lang="en-US"/>
                      <a:t>nîmes</a:t>
                    </a:r>
                  </a:p>
                </c:rich>
              </c:tx>
              <c:showVal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'ACP-Projections'!$D$152:$D$171</c:f>
              <c:numCache>
                <c:formatCode>General</c:formatCode>
                <c:ptCount val="20"/>
                <c:pt idx="0">
                  <c:v>-1.18989777565002</c:v>
                </c:pt>
                <c:pt idx="1">
                  <c:v>0.220748111605644</c:v>
                </c:pt>
                <c:pt idx="2">
                  <c:v>-0.51488000154495195</c:v>
                </c:pt>
                <c:pt idx="3">
                  <c:v>1.8999208211898799</c:v>
                </c:pt>
                <c:pt idx="4">
                  <c:v>1.4265787601470901</c:v>
                </c:pt>
                <c:pt idx="5">
                  <c:v>1.0237889289855999</c:v>
                </c:pt>
                <c:pt idx="6">
                  <c:v>-1.7001595497131301</c:v>
                </c:pt>
                <c:pt idx="7">
                  <c:v>-0.90803337097168002</c:v>
                </c:pt>
                <c:pt idx="8">
                  <c:v>0.428414046764374</c:v>
                </c:pt>
                <c:pt idx="9">
                  <c:v>0.30625027418136602</c:v>
                </c:pt>
                <c:pt idx="10">
                  <c:v>0.39818605780601501</c:v>
                </c:pt>
                <c:pt idx="11">
                  <c:v>-0.727528035640717</c:v>
                </c:pt>
                <c:pt idx="12">
                  <c:v>-0.42371088266372697</c:v>
                </c:pt>
                <c:pt idx="13">
                  <c:v>0.420725107192993</c:v>
                </c:pt>
                <c:pt idx="14">
                  <c:v>-0.28093805909156799</c:v>
                </c:pt>
                <c:pt idx="15">
                  <c:v>0.35468572378158603</c:v>
                </c:pt>
                <c:pt idx="16">
                  <c:v>5.5381648242473602E-2</c:v>
                </c:pt>
                <c:pt idx="17">
                  <c:v>0.106091246008873</c:v>
                </c:pt>
                <c:pt idx="18">
                  <c:v>9.1068163514137296E-2</c:v>
                </c:pt>
                <c:pt idx="19">
                  <c:v>0.18910861015319799</c:v>
                </c:pt>
              </c:numCache>
            </c:numRef>
          </c:xVal>
          <c:yVal>
            <c:numRef>
              <c:f>'ACP-Projections'!$E$152:$E$171</c:f>
              <c:numCache>
                <c:formatCode>General</c:formatCode>
                <c:ptCount val="20"/>
                <c:pt idx="0">
                  <c:v>-0.58620786666870095</c:v>
                </c:pt>
                <c:pt idx="1">
                  <c:v>-1.36212837696075</c:v>
                </c:pt>
                <c:pt idx="2">
                  <c:v>-1.2904299497604399</c:v>
                </c:pt>
                <c:pt idx="3">
                  <c:v>-0.82592713832855202</c:v>
                </c:pt>
                <c:pt idx="4">
                  <c:v>1.2176489830017101</c:v>
                </c:pt>
                <c:pt idx="5">
                  <c:v>-0.88462805747985795</c:v>
                </c:pt>
                <c:pt idx="6">
                  <c:v>0.38022977113723799</c:v>
                </c:pt>
                <c:pt idx="7">
                  <c:v>0.83863341808319103</c:v>
                </c:pt>
                <c:pt idx="8">
                  <c:v>-1.21090912818909</c:v>
                </c:pt>
                <c:pt idx="9">
                  <c:v>0.77807945013046298</c:v>
                </c:pt>
                <c:pt idx="10">
                  <c:v>-1.3355365991592401</c:v>
                </c:pt>
                <c:pt idx="11">
                  <c:v>-0.62068742513656605</c:v>
                </c:pt>
                <c:pt idx="12">
                  <c:v>0.41621637344360402</c:v>
                </c:pt>
                <c:pt idx="13">
                  <c:v>-0.26946231722831698</c:v>
                </c:pt>
                <c:pt idx="14">
                  <c:v>-0.35352408885955799</c:v>
                </c:pt>
                <c:pt idx="15">
                  <c:v>0.26244929432869002</c:v>
                </c:pt>
                <c:pt idx="16">
                  <c:v>0.39567333459854098</c:v>
                </c:pt>
                <c:pt idx="17">
                  <c:v>-0.33255493640899703</c:v>
                </c:pt>
                <c:pt idx="18">
                  <c:v>-0.22768232226371801</c:v>
                </c:pt>
                <c:pt idx="19">
                  <c:v>-0.14459955692291299</c:v>
                </c:pt>
              </c:numCache>
            </c:numRef>
          </c:yVal>
        </c:ser>
        <c:dLbls/>
        <c:axId val="121504128"/>
        <c:axId val="121505664"/>
      </c:scatterChart>
      <c:valAx>
        <c:axId val="121504128"/>
        <c:scaling>
          <c:orientation val="minMax"/>
        </c:scaling>
        <c:axPos val="b"/>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1505664"/>
        <c:crosses val="autoZero"/>
        <c:crossBetween val="midCat"/>
      </c:valAx>
      <c:valAx>
        <c:axId val="121505664"/>
        <c:scaling>
          <c:orientation val="minMax"/>
        </c:scaling>
        <c:axPos val="l"/>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1504128"/>
        <c:crosses val="autoZero"/>
        <c:crossBetween val="midCat"/>
      </c:valAx>
      <c:spPr>
        <a:noFill/>
        <a:ln>
          <a:noFill/>
        </a:ln>
        <a:effectLst/>
      </c:spPr>
    </c:plotArea>
    <c:legend>
      <c:legendPos val="b"/>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0" i="0" baseline="0">
                <a:effectLst/>
              </a:rPr>
              <a:t>Villes bien représentées sur le plan 1-5</a:t>
            </a:r>
            <a:endParaRPr lang="fr-FR">
              <a:effectLst/>
            </a:endParaRPr>
          </a:p>
        </c:rich>
      </c:tx>
      <c:spPr>
        <a:noFill/>
        <a:ln>
          <a:noFill/>
        </a:ln>
        <a:effectLst/>
      </c:spPr>
    </c:title>
    <c:plotArea>
      <c:layout/>
      <c:scatterChart>
        <c:scatterStyle val="lineMarker"/>
        <c:ser>
          <c:idx val="2"/>
          <c:order val="0"/>
          <c:tx>
            <c:v>Bonne projection</c:v>
          </c:tx>
          <c:spPr>
            <a:ln w="28575" cap="rnd">
              <a:noFill/>
              <a:round/>
            </a:ln>
            <a:effectLst/>
          </c:spPr>
          <c:marker>
            <c:symbol val="circle"/>
            <c:size val="9"/>
            <c:spPr>
              <a:solidFill>
                <a:schemeClr val="accent3"/>
              </a:solidFill>
              <a:ln w="9525">
                <a:solidFill>
                  <a:schemeClr val="accent3"/>
                </a:solidFill>
              </a:ln>
              <a:effectLst/>
            </c:spPr>
          </c:marker>
          <c:dLbls>
            <c:dLbl>
              <c:idx val="0"/>
              <c:tx>
                <c:rich>
                  <a:bodyPr/>
                  <a:lstStyle/>
                  <a:p>
                    <a:r>
                      <a:rPr lang="en-US"/>
                      <a:t>bordeaux</a:t>
                    </a:r>
                  </a:p>
                </c:rich>
              </c:tx>
              <c:showVal val="1"/>
              <c:extLst>
                <c:ext xmlns:c15="http://schemas.microsoft.com/office/drawing/2012/chart" uri="{CE6537A1-D6FC-4f65-9D91-7224C49458BB}"/>
              </c:extLst>
            </c:dLbl>
            <c:dLbl>
              <c:idx val="1"/>
              <c:tx>
                <c:rich>
                  <a:bodyPr/>
                  <a:lstStyle/>
                  <a:p>
                    <a:r>
                      <a:rPr lang="en-US"/>
                      <a:t>thionville</a:t>
                    </a:r>
                  </a:p>
                </c:rich>
              </c:tx>
              <c:showVal val="1"/>
              <c:extLst>
                <c:ext xmlns:c15="http://schemas.microsoft.com/office/drawing/2012/chart" uri="{CE6537A1-D6FC-4f65-9D91-7224C49458BB}"/>
              </c:extLst>
            </c:dLbl>
            <c:dLbl>
              <c:idx val="2"/>
              <c:tx>
                <c:rich>
                  <a:bodyPr/>
                  <a:lstStyle/>
                  <a:p>
                    <a:r>
                      <a:rPr lang="en-US"/>
                      <a:t>montbeliard</a:t>
                    </a:r>
                  </a:p>
                </c:rich>
              </c:tx>
              <c:showVal val="1"/>
              <c:extLst>
                <c:ext xmlns:c15="http://schemas.microsoft.com/office/drawing/2012/chart" uri="{CE6537A1-D6FC-4f65-9D91-7224C49458BB}"/>
              </c:extLst>
            </c:dLbl>
            <c:dLbl>
              <c:idx val="3"/>
              <c:tx>
                <c:rich>
                  <a:bodyPr/>
                  <a:lstStyle/>
                  <a:p>
                    <a:r>
                      <a:rPr lang="en-US"/>
                      <a:t>toulouse</a:t>
                    </a:r>
                  </a:p>
                </c:rich>
              </c:tx>
              <c:showVal val="1"/>
              <c:extLst>
                <c:ext xmlns:c15="http://schemas.microsoft.com/office/drawing/2012/chart" uri="{CE6537A1-D6FC-4f65-9D91-7224C49458BB}"/>
              </c:extLst>
            </c:dLbl>
            <c:dLbl>
              <c:idx val="4"/>
              <c:tx>
                <c:rich>
                  <a:bodyPr/>
                  <a:lstStyle/>
                  <a:p>
                    <a:r>
                      <a:rPr lang="en-US"/>
                      <a:t>grenoble</a:t>
                    </a:r>
                  </a:p>
                </c:rich>
              </c:tx>
              <c:showVal val="1"/>
              <c:extLst>
                <c:ext xmlns:c15="http://schemas.microsoft.com/office/drawing/2012/chart" uri="{CE6537A1-D6FC-4f65-9D91-7224C49458BB}"/>
              </c:extLst>
            </c:dLbl>
            <c:dLbl>
              <c:idx val="5"/>
              <c:tx>
                <c:rich>
                  <a:bodyPr/>
                  <a:lstStyle/>
                  <a:p>
                    <a:r>
                      <a:rPr lang="en-US"/>
                      <a:t>marseille</a:t>
                    </a:r>
                  </a:p>
                </c:rich>
              </c:tx>
              <c:showVal val="1"/>
              <c:extLst>
                <c:ext xmlns:c15="http://schemas.microsoft.com/office/drawing/2012/chart" uri="{CE6537A1-D6FC-4f65-9D91-7224C49458BB}"/>
              </c:extLst>
            </c:dLbl>
            <c:dLbl>
              <c:idx val="6"/>
              <c:tx>
                <c:rich>
                  <a:bodyPr/>
                  <a:lstStyle/>
                  <a:p>
                    <a:r>
                      <a:rPr lang="en-US"/>
                      <a:t>angoulême</a:t>
                    </a:r>
                  </a:p>
                </c:rich>
              </c:tx>
              <c:showVal val="1"/>
              <c:extLst>
                <c:ext xmlns:c15="http://schemas.microsoft.com/office/drawing/2012/chart" uri="{CE6537A1-D6FC-4f65-9D91-7224C49458BB}"/>
              </c:extLst>
            </c:dLbl>
            <c:dLbl>
              <c:idx val="7"/>
              <c:layout>
                <c:manualLayout>
                  <c:x val="-6.9991440101987929E-3"/>
                  <c:y val="-2.009059222425531E-2"/>
                </c:manualLayout>
              </c:layout>
              <c:tx>
                <c:rich>
                  <a:bodyPr/>
                  <a:lstStyle/>
                  <a:p>
                    <a:r>
                      <a:rPr lang="en-US"/>
                      <a:t>troyes</a:t>
                    </a:r>
                  </a:p>
                </c:rich>
              </c:tx>
              <c:showVal val="1"/>
              <c:extLst>
                <c:ext xmlns:c15="http://schemas.microsoft.com/office/drawing/2012/chart" uri="{CE6537A1-D6FC-4f65-9D91-7224C49458BB}"/>
              </c:extLst>
            </c:dLbl>
            <c:dLbl>
              <c:idx val="8"/>
              <c:tx>
                <c:rich>
                  <a:bodyPr/>
                  <a:lstStyle/>
                  <a:p>
                    <a:r>
                      <a:rPr lang="en-US"/>
                      <a:t>lyon</a:t>
                    </a:r>
                  </a:p>
                </c:rich>
              </c:tx>
              <c:showVal val="1"/>
              <c:extLst>
                <c:ext xmlns:c15="http://schemas.microsoft.com/office/drawing/2012/chart" uri="{CE6537A1-D6FC-4f65-9D91-7224C49458BB}"/>
              </c:extLst>
            </c:dLbl>
            <c:dLbl>
              <c:idx val="9"/>
              <c:tx>
                <c:rich>
                  <a:bodyPr/>
                  <a:lstStyle/>
                  <a:p>
                    <a:r>
                      <a:rPr lang="en-US"/>
                      <a:t>montpellier</a:t>
                    </a:r>
                  </a:p>
                </c:rich>
              </c:tx>
              <c:showVal val="1"/>
              <c:extLst>
                <c:ext xmlns:c15="http://schemas.microsoft.com/office/drawing/2012/chart" uri="{CE6537A1-D6FC-4f65-9D91-7224C49458BB}"/>
              </c:extLst>
            </c:dLbl>
            <c:dLbl>
              <c:idx val="10"/>
              <c:tx>
                <c:rich>
                  <a:bodyPr/>
                  <a:lstStyle/>
                  <a:p>
                    <a:r>
                      <a:rPr lang="en-US"/>
                      <a:t>nantes</a:t>
                    </a:r>
                  </a:p>
                </c:rich>
              </c:tx>
              <c:showVal val="1"/>
              <c:extLst>
                <c:ext xmlns:c15="http://schemas.microsoft.com/office/drawing/2012/chart" uri="{CE6537A1-D6FC-4f65-9D91-7224C49458BB}"/>
              </c:extLst>
            </c:dLbl>
            <c:dLbl>
              <c:idx val="11"/>
              <c:tx>
                <c:rich>
                  <a:bodyPr/>
                  <a:lstStyle/>
                  <a:p>
                    <a:r>
                      <a:rPr lang="en-US"/>
                      <a:t>béthune</a:t>
                    </a:r>
                  </a:p>
                </c:rich>
              </c:tx>
              <c:showVal val="1"/>
              <c:extLst>
                <c:ext xmlns:c15="http://schemas.microsoft.com/office/drawing/2012/chart" uri="{CE6537A1-D6FC-4f65-9D91-7224C49458BB}"/>
              </c:extLst>
            </c:dLbl>
            <c:dLbl>
              <c:idx val="12"/>
              <c:tx>
                <c:rich>
                  <a:bodyPr/>
                  <a:lstStyle/>
                  <a:p>
                    <a:r>
                      <a:rPr lang="en-US"/>
                      <a:t>nice</a:t>
                    </a:r>
                  </a:p>
                </c:rich>
              </c:tx>
              <c:showVal val="1"/>
              <c:extLst>
                <c:ext xmlns:c15="http://schemas.microsoft.com/office/drawing/2012/chart" uri="{CE6537A1-D6FC-4f65-9D91-7224C49458BB}"/>
              </c:extLst>
            </c:dLbl>
            <c:dLbl>
              <c:idx val="13"/>
              <c:tx>
                <c:rich>
                  <a:bodyPr/>
                  <a:lstStyle/>
                  <a:p>
                    <a:r>
                      <a:rPr lang="en-US"/>
                      <a:t>rennes</a:t>
                    </a:r>
                  </a:p>
                </c:rich>
              </c:tx>
              <c:showVal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'ACP-Projections'!$D$176:$D$189</c:f>
              <c:numCache>
                <c:formatCode>General</c:formatCode>
                <c:ptCount val="14"/>
                <c:pt idx="0">
                  <c:v>-3.1337091922760001</c:v>
                </c:pt>
                <c:pt idx="1">
                  <c:v>3.5169532299041699</c:v>
                </c:pt>
                <c:pt idx="2">
                  <c:v>3.7205104827880899</c:v>
                </c:pt>
                <c:pt idx="3">
                  <c:v>-3.6753914356231698</c:v>
                </c:pt>
                <c:pt idx="4">
                  <c:v>-2.5094301700592001</c:v>
                </c:pt>
                <c:pt idx="5">
                  <c:v>-4.3491473197937003</c:v>
                </c:pt>
                <c:pt idx="6">
                  <c:v>3.0571093559265101</c:v>
                </c:pt>
                <c:pt idx="7">
                  <c:v>2.80573678016663</c:v>
                </c:pt>
                <c:pt idx="8">
                  <c:v>-3.4597468376159699</c:v>
                </c:pt>
                <c:pt idx="9">
                  <c:v>-3.1227107048034699</c:v>
                </c:pt>
                <c:pt idx="10">
                  <c:v>-2.36976099014282</c:v>
                </c:pt>
                <c:pt idx="11">
                  <c:v>2.8966970443725599</c:v>
                </c:pt>
                <c:pt idx="12">
                  <c:v>-3.5967772006988499</c:v>
                </c:pt>
                <c:pt idx="13">
                  <c:v>-2.7210171222686799</c:v>
                </c:pt>
              </c:numCache>
            </c:numRef>
          </c:xVal>
          <c:yVal>
            <c:numRef>
              <c:f>'ACP-Projections'!$E$176:$E$189</c:f>
              <c:numCache>
                <c:formatCode>General</c:formatCode>
                <c:ptCount val="14"/>
                <c:pt idx="0">
                  <c:v>0.22486414015293099</c:v>
                </c:pt>
                <c:pt idx="1">
                  <c:v>-0.74480468034744296</c:v>
                </c:pt>
                <c:pt idx="2">
                  <c:v>1.2219485044479399</c:v>
                </c:pt>
                <c:pt idx="3">
                  <c:v>0.92690902948379505</c:v>
                </c:pt>
                <c:pt idx="4">
                  <c:v>2.9670666903257401E-2</c:v>
                </c:pt>
                <c:pt idx="5">
                  <c:v>-0.39366063475608798</c:v>
                </c:pt>
                <c:pt idx="6">
                  <c:v>-0.40278694033622697</c:v>
                </c:pt>
                <c:pt idx="7">
                  <c:v>-0.33356493711471602</c:v>
                </c:pt>
                <c:pt idx="8">
                  <c:v>0.11434020102024101</c:v>
                </c:pt>
                <c:pt idx="9">
                  <c:v>-0.509932041168213</c:v>
                </c:pt>
                <c:pt idx="10">
                  <c:v>1.0714311599731401</c:v>
                </c:pt>
                <c:pt idx="11">
                  <c:v>0.31194198131561302</c:v>
                </c:pt>
                <c:pt idx="12">
                  <c:v>-0.62604373693466198</c:v>
                </c:pt>
                <c:pt idx="13">
                  <c:v>0.63574564456939697</c:v>
                </c:pt>
              </c:numCache>
            </c:numRef>
          </c:yVal>
        </c:ser>
        <c:ser>
          <c:idx val="3"/>
          <c:order val="1"/>
          <c:tx>
            <c:v>Moins bonne projection</c:v>
          </c:tx>
          <c:spPr>
            <a:ln w="28575" cap="rnd">
              <a:noFill/>
              <a:round/>
            </a:ln>
            <a:effectLst/>
          </c:spPr>
          <c:marker>
            <c:symbol val="circle"/>
            <c:size val="5"/>
            <c:spPr>
              <a:solidFill>
                <a:schemeClr val="tx1"/>
              </a:solidFill>
              <a:ln w="9525">
                <a:solidFill>
                  <a:schemeClr val="tx1"/>
                </a:solidFill>
              </a:ln>
              <a:effectLst/>
            </c:spPr>
          </c:marker>
          <c:dLbls>
            <c:dLbl>
              <c:idx val="0"/>
              <c:layout>
                <c:manualLayout>
                  <c:x val="-1.5398116822437117E-2"/>
                  <c:y val="-2.0090592224255389E-2"/>
                </c:manualLayout>
              </c:layout>
              <c:tx>
                <c:rich>
                  <a:bodyPr/>
                  <a:lstStyle/>
                  <a:p>
                    <a:r>
                      <a:rPr lang="en-US"/>
                      <a:t>lorient</a:t>
                    </a:r>
                  </a:p>
                </c:rich>
              </c:tx>
              <c:showVal val="1"/>
              <c:extLst>
                <c:ext xmlns:c15="http://schemas.microsoft.com/office/drawing/2012/chart" uri="{CE6537A1-D6FC-4f65-9D91-7224C49458BB}"/>
              </c:extLst>
            </c:dLbl>
            <c:dLbl>
              <c:idx val="1"/>
              <c:tx>
                <c:rich>
                  <a:bodyPr/>
                  <a:lstStyle/>
                  <a:p>
                    <a:r>
                      <a:rPr lang="en-US"/>
                      <a:t>annemasse</a:t>
                    </a:r>
                  </a:p>
                </c:rich>
              </c:tx>
              <c:showVal val="1"/>
              <c:extLst>
                <c:ext xmlns:c15="http://schemas.microsoft.com/office/drawing/2012/chart" uri="{CE6537A1-D6FC-4f65-9D91-7224C49458BB}"/>
              </c:extLst>
            </c:dLbl>
            <c:dLbl>
              <c:idx val="2"/>
              <c:tx>
                <c:rich>
                  <a:bodyPr/>
                  <a:lstStyle/>
                  <a:p>
                    <a:r>
                      <a:rPr lang="en-US"/>
                      <a:t>saint etienne</a:t>
                    </a:r>
                  </a:p>
                </c:rich>
              </c:tx>
              <c:showVal val="1"/>
              <c:extLst>
                <c:ext xmlns:c15="http://schemas.microsoft.com/office/drawing/2012/chart" uri="{CE6537A1-D6FC-4f65-9D91-7224C49458BB}"/>
              </c:extLst>
            </c:dLbl>
            <c:dLbl>
              <c:idx val="3"/>
              <c:tx>
                <c:rich>
                  <a:bodyPr/>
                  <a:lstStyle/>
                  <a:p>
                    <a:r>
                      <a:rPr lang="en-US"/>
                      <a:t>mulhouse</a:t>
                    </a:r>
                  </a:p>
                </c:rich>
              </c:tx>
              <c:showVal val="1"/>
              <c:extLst>
                <c:ext xmlns:c15="http://schemas.microsoft.com/office/drawing/2012/chart" uri="{CE6537A1-D6FC-4f65-9D91-7224C49458BB}"/>
              </c:extLst>
            </c:dLbl>
            <c:dLbl>
              <c:idx val="4"/>
              <c:tx>
                <c:rich>
                  <a:bodyPr/>
                  <a:lstStyle/>
                  <a:p>
                    <a:r>
                      <a:rPr lang="en-US"/>
                      <a:t>limoges</a:t>
                    </a:r>
                  </a:p>
                </c:rich>
              </c:tx>
              <c:showVal val="1"/>
              <c:extLst>
                <c:ext xmlns:c15="http://schemas.microsoft.com/office/drawing/2012/chart" uri="{CE6537A1-D6FC-4f65-9D91-7224C49458BB}"/>
              </c:extLst>
            </c:dLbl>
            <c:dLbl>
              <c:idx val="5"/>
              <c:layout>
                <c:manualLayout>
                  <c:x val="-2.7996576040795786E-3"/>
                  <c:y val="-1.3393728149503539E-2"/>
                </c:manualLayout>
              </c:layout>
              <c:tx>
                <c:rich>
                  <a:bodyPr/>
                  <a:lstStyle/>
                  <a:p>
                    <a:r>
                      <a:rPr lang="en-US"/>
                      <a:t>valence</a:t>
                    </a:r>
                  </a:p>
                </c:rich>
              </c:tx>
              <c:showVal val="1"/>
              <c:extLst>
                <c:ext xmlns:c15="http://schemas.microsoft.com/office/drawing/2012/chart" uri="{CE6537A1-D6FC-4f65-9D91-7224C49458BB}"/>
              </c:extLst>
            </c:dLbl>
            <c:dLbl>
              <c:idx val="6"/>
              <c:tx>
                <c:rich>
                  <a:bodyPr/>
                  <a:lstStyle/>
                  <a:p>
                    <a:r>
                      <a:rPr lang="en-US"/>
                      <a:t>mans</a:t>
                    </a:r>
                  </a:p>
                </c:rich>
              </c:tx>
              <c:showVal val="1"/>
              <c:extLst>
                <c:ext xmlns:c15="http://schemas.microsoft.com/office/drawing/2012/chart" uri="{CE6537A1-D6FC-4f65-9D91-7224C49458BB}"/>
              </c:extLst>
            </c:dLbl>
            <c:dLbl>
              <c:idx val="7"/>
              <c:tx>
                <c:rich>
                  <a:bodyPr/>
                  <a:lstStyle/>
                  <a:p>
                    <a:r>
                      <a:rPr lang="en-US"/>
                      <a:t>strasbourg</a:t>
                    </a:r>
                  </a:p>
                </c:rich>
              </c:tx>
              <c:showVal val="1"/>
              <c:extLst>
                <c:ext xmlns:c15="http://schemas.microsoft.com/office/drawing/2012/chart" uri="{CE6537A1-D6FC-4f65-9D91-7224C49458BB}"/>
              </c:extLst>
            </c:dLbl>
            <c:dLbl>
              <c:idx val="8"/>
              <c:tx>
                <c:rich>
                  <a:bodyPr/>
                  <a:lstStyle/>
                  <a:p>
                    <a:r>
                      <a:rPr lang="en-US"/>
                      <a:t>dunkerque</a:t>
                    </a:r>
                  </a:p>
                </c:rich>
              </c:tx>
              <c:showVal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'ACP-Projections'!$D$190:$D$198</c:f>
              <c:numCache>
                <c:formatCode>General</c:formatCode>
                <c:ptCount val="9"/>
                <c:pt idx="0">
                  <c:v>2.6580355167388898</c:v>
                </c:pt>
                <c:pt idx="1">
                  <c:v>2.2181477546691899</c:v>
                </c:pt>
                <c:pt idx="2">
                  <c:v>0.420725107192993</c:v>
                </c:pt>
                <c:pt idx="3">
                  <c:v>2.6593682765960698</c:v>
                </c:pt>
                <c:pt idx="4">
                  <c:v>0.83920681476592995</c:v>
                </c:pt>
                <c:pt idx="5">
                  <c:v>1.8489305973053001</c:v>
                </c:pt>
                <c:pt idx="6">
                  <c:v>2.0293135643005402</c:v>
                </c:pt>
                <c:pt idx="7">
                  <c:v>-1.6869417428970299</c:v>
                </c:pt>
                <c:pt idx="8">
                  <c:v>2.1035778522491499</c:v>
                </c:pt>
              </c:numCache>
            </c:numRef>
          </c:xVal>
          <c:yVal>
            <c:numRef>
              <c:f>'ACP-Projections'!$E$190:$E$198</c:f>
              <c:numCache>
                <c:formatCode>General</c:formatCode>
                <c:ptCount val="9"/>
                <c:pt idx="0">
                  <c:v>0.32565671205520602</c:v>
                </c:pt>
                <c:pt idx="1">
                  <c:v>-0.84260773658752397</c:v>
                </c:pt>
                <c:pt idx="2">
                  <c:v>1.6260793209075901</c:v>
                </c:pt>
                <c:pt idx="3">
                  <c:v>3.0602857470512401E-2</c:v>
                </c:pt>
                <c:pt idx="4">
                  <c:v>1.2352454662323</c:v>
                </c:pt>
                <c:pt idx="5">
                  <c:v>-0.53089088201522805</c:v>
                </c:pt>
                <c:pt idx="6">
                  <c:v>-0.204923421144485</c:v>
                </c:pt>
                <c:pt idx="7">
                  <c:v>-4.8052992671728099E-2</c:v>
                </c:pt>
                <c:pt idx="8">
                  <c:v>-0.60604500770568803</c:v>
                </c:pt>
              </c:numCache>
            </c:numRef>
          </c:yVal>
        </c:ser>
        <c:ser>
          <c:idx val="0"/>
          <c:order val="2"/>
          <c:tx>
            <c:v>Mauvaise projection</c:v>
          </c:tx>
          <c:spPr>
            <a:ln w="28575" cap="rnd">
              <a:noFill/>
              <a:round/>
            </a:ln>
            <a:effectLst/>
          </c:spPr>
          <c:marker>
            <c:symbol val="circle"/>
            <c:size val="3"/>
            <c:spPr>
              <a:solidFill>
                <a:schemeClr val="accent2"/>
              </a:solidFill>
              <a:ln w="9525">
                <a:solidFill>
                  <a:schemeClr val="accent2"/>
                </a:solidFill>
              </a:ln>
              <a:effectLst/>
            </c:spPr>
          </c:marker>
          <c:dLbls>
            <c:dLbl>
              <c:idx val="0"/>
              <c:tx>
                <c:rich>
                  <a:bodyPr/>
                  <a:lstStyle/>
                  <a:p>
                    <a:r>
                      <a:rPr lang="en-US"/>
                      <a:t>caen</a:t>
                    </a:r>
                  </a:p>
                </c:rich>
              </c:tx>
              <c:showVal val="1"/>
              <c:extLst>
                <c:ext xmlns:c15="http://schemas.microsoft.com/office/drawing/2012/chart" uri="{CE6537A1-D6FC-4f65-9D91-7224C49458BB}"/>
              </c:extLst>
            </c:dLbl>
            <c:dLbl>
              <c:idx val="1"/>
              <c:tx>
                <c:rich>
                  <a:bodyPr/>
                  <a:lstStyle/>
                  <a:p>
                    <a:r>
                      <a:rPr lang="en-US"/>
                      <a:t>brest</a:t>
                    </a:r>
                  </a:p>
                </c:rich>
              </c:tx>
              <c:showVal val="1"/>
              <c:extLst>
                <c:ext xmlns:c15="http://schemas.microsoft.com/office/drawing/2012/chart" uri="{CE6537A1-D6FC-4f65-9D91-7224C49458BB}"/>
              </c:extLst>
            </c:dLbl>
            <c:dLbl>
              <c:idx val="2"/>
              <c:layout>
                <c:manualLayout>
                  <c:x val="-5.5993152081590548E-3"/>
                  <c:y val="1.3393728149503539E-2"/>
                </c:manualLayout>
              </c:layout>
              <c:tx>
                <c:rich>
                  <a:bodyPr/>
                  <a:lstStyle/>
                  <a:p>
                    <a:r>
                      <a:rPr lang="en-US"/>
                      <a:t>reims</a:t>
                    </a:r>
                  </a:p>
                </c:rich>
              </c:tx>
              <c:showVal val="1"/>
              <c:extLst>
                <c:ext xmlns:c15="http://schemas.microsoft.com/office/drawing/2012/chart" uri="{CE6537A1-D6FC-4f65-9D91-7224C49458BB}"/>
              </c:extLst>
            </c:dLbl>
            <c:dLbl>
              <c:idx val="3"/>
              <c:tx>
                <c:rich>
                  <a:bodyPr/>
                  <a:lstStyle/>
                  <a:p>
                    <a:r>
                      <a:rPr lang="en-US"/>
                      <a:t>amiens</a:t>
                    </a:r>
                  </a:p>
                </c:rich>
              </c:tx>
              <c:showVal val="1"/>
              <c:extLst>
                <c:ext xmlns:c15="http://schemas.microsoft.com/office/drawing/2012/chart" uri="{CE6537A1-D6FC-4f65-9D91-7224C49458BB}"/>
              </c:extLst>
            </c:dLbl>
            <c:dLbl>
              <c:idx val="4"/>
              <c:tx>
                <c:rich>
                  <a:bodyPr/>
                  <a:lstStyle/>
                  <a:p>
                    <a:r>
                      <a:rPr lang="en-US"/>
                      <a:t>toulon</a:t>
                    </a:r>
                  </a:p>
                </c:rich>
              </c:tx>
              <c:showVal val="1"/>
              <c:extLst>
                <c:ext xmlns:c15="http://schemas.microsoft.com/office/drawing/2012/chart" uri="{CE6537A1-D6FC-4f65-9D91-7224C49458BB}"/>
              </c:extLst>
            </c:dLbl>
            <c:dLbl>
              <c:idx val="5"/>
              <c:tx>
                <c:rich>
                  <a:bodyPr/>
                  <a:lstStyle/>
                  <a:p>
                    <a:r>
                      <a:rPr lang="en-US"/>
                      <a:t>Lille</a:t>
                    </a:r>
                  </a:p>
                </c:rich>
              </c:tx>
              <c:showVal val="1"/>
              <c:extLst>
                <c:ext xmlns:c15="http://schemas.microsoft.com/office/drawing/2012/chart" uri="{CE6537A1-D6FC-4f65-9D91-7224C49458BB}"/>
              </c:extLst>
            </c:dLbl>
            <c:dLbl>
              <c:idx val="6"/>
              <c:tx>
                <c:rich>
                  <a:bodyPr/>
                  <a:lstStyle/>
                  <a:p>
                    <a:r>
                      <a:rPr lang="en-US"/>
                      <a:t>rouen</a:t>
                    </a:r>
                  </a:p>
                </c:rich>
              </c:tx>
              <c:showVal val="1"/>
              <c:extLst>
                <c:ext xmlns:c15="http://schemas.microsoft.com/office/drawing/2012/chart" uri="{CE6537A1-D6FC-4f65-9D91-7224C49458BB}"/>
              </c:extLst>
            </c:dLbl>
            <c:dLbl>
              <c:idx val="7"/>
              <c:tx>
                <c:rich>
                  <a:bodyPr/>
                  <a:lstStyle/>
                  <a:p>
                    <a:r>
                      <a:rPr lang="en-US"/>
                      <a:t>rochelle</a:t>
                    </a:r>
                  </a:p>
                </c:rich>
              </c:tx>
              <c:showVal val="1"/>
              <c:extLst>
                <c:ext xmlns:c15="http://schemas.microsoft.com/office/drawing/2012/chart" uri="{CE6537A1-D6FC-4f65-9D91-7224C49458BB}"/>
              </c:extLst>
            </c:dLbl>
            <c:dLbl>
              <c:idx val="8"/>
              <c:tx>
                <c:rich>
                  <a:bodyPr/>
                  <a:lstStyle/>
                  <a:p>
                    <a:r>
                      <a:rPr lang="en-US"/>
                      <a:t>annecy</a:t>
                    </a:r>
                  </a:p>
                </c:rich>
              </c:tx>
              <c:showVal val="1"/>
              <c:extLst>
                <c:ext xmlns:c15="http://schemas.microsoft.com/office/drawing/2012/chart" uri="{CE6537A1-D6FC-4f65-9D91-7224C49458BB}"/>
              </c:extLst>
            </c:dLbl>
            <c:dLbl>
              <c:idx val="9"/>
              <c:layout>
                <c:manualLayout>
                  <c:x val="-6.9991440101986914E-3"/>
                  <c:y val="1.785830419933801E-2"/>
                </c:manualLayout>
              </c:layout>
              <c:tx>
                <c:rich>
                  <a:bodyPr/>
                  <a:lstStyle/>
                  <a:p>
                    <a:r>
                      <a:rPr lang="en-US"/>
                      <a:t>saint nazaire</a:t>
                    </a:r>
                  </a:p>
                </c:rich>
              </c:tx>
              <c:showVal val="1"/>
              <c:extLst>
                <c:ext xmlns:c15="http://schemas.microsoft.com/office/drawing/2012/chart" uri="{CE6537A1-D6FC-4f65-9D91-7224C49458BB}"/>
              </c:extLst>
            </c:dLbl>
            <c:dLbl>
              <c:idx val="10"/>
              <c:tx>
                <c:rich>
                  <a:bodyPr/>
                  <a:lstStyle/>
                  <a:p>
                    <a:r>
                      <a:rPr lang="en-US"/>
                      <a:t>havre</a:t>
                    </a:r>
                  </a:p>
                </c:rich>
              </c:tx>
              <c:showVal val="1"/>
              <c:extLst>
                <c:ext xmlns:c15="http://schemas.microsoft.com/office/drawing/2012/chart" uri="{CE6537A1-D6FC-4f65-9D91-7224C49458BB}"/>
              </c:extLst>
            </c:dLbl>
            <c:dLbl>
              <c:idx val="11"/>
              <c:tx>
                <c:rich>
                  <a:bodyPr/>
                  <a:lstStyle/>
                  <a:p>
                    <a:r>
                      <a:rPr lang="en-US"/>
                      <a:t>pau</a:t>
                    </a:r>
                  </a:p>
                </c:rich>
              </c:tx>
              <c:showVal val="1"/>
              <c:extLst>
                <c:ext xmlns:c15="http://schemas.microsoft.com/office/drawing/2012/chart" uri="{CE6537A1-D6FC-4f65-9D91-7224C49458BB}"/>
              </c:extLst>
            </c:dLbl>
            <c:dLbl>
              <c:idx val="12"/>
              <c:tx>
                <c:rich>
                  <a:bodyPr/>
                  <a:lstStyle/>
                  <a:p>
                    <a:r>
                      <a:rPr lang="en-US"/>
                      <a:t>avignon</a:t>
                    </a:r>
                  </a:p>
                </c:rich>
              </c:tx>
              <c:showVal val="1"/>
              <c:extLst>
                <c:ext xmlns:c15="http://schemas.microsoft.com/office/drawing/2012/chart" uri="{CE6537A1-D6FC-4f65-9D91-7224C49458BB}"/>
              </c:extLst>
            </c:dLbl>
            <c:dLbl>
              <c:idx val="13"/>
              <c:tx>
                <c:rich>
                  <a:bodyPr/>
                  <a:lstStyle/>
                  <a:p>
                    <a:r>
                      <a:rPr lang="en-US"/>
                      <a:t>douai-lens</a:t>
                    </a:r>
                  </a:p>
                </c:rich>
              </c:tx>
              <c:showVal val="1"/>
              <c:extLst>
                <c:ext xmlns:c15="http://schemas.microsoft.com/office/drawing/2012/chart" uri="{CE6537A1-D6FC-4f65-9D91-7224C49458BB}"/>
              </c:extLst>
            </c:dLbl>
            <c:dLbl>
              <c:idx val="14"/>
              <c:tx>
                <c:rich>
                  <a:bodyPr/>
                  <a:lstStyle/>
                  <a:p>
                    <a:r>
                      <a:rPr lang="en-US"/>
                      <a:t>valenciennes</a:t>
                    </a:r>
                  </a:p>
                </c:rich>
              </c:tx>
              <c:showVal val="1"/>
              <c:extLst>
                <c:ext xmlns:c15="http://schemas.microsoft.com/office/drawing/2012/chart" uri="{CE6537A1-D6FC-4f65-9D91-7224C49458BB}"/>
              </c:extLst>
            </c:dLbl>
            <c:dLbl>
              <c:idx val="15"/>
              <c:tx>
                <c:rich>
                  <a:bodyPr/>
                  <a:lstStyle/>
                  <a:p>
                    <a:r>
                      <a:rPr lang="en-US"/>
                      <a:t>bayonne</a:t>
                    </a:r>
                  </a:p>
                </c:rich>
              </c:tx>
              <c:showVal val="1"/>
              <c:extLst>
                <c:ext xmlns:c15="http://schemas.microsoft.com/office/drawing/2012/chart" uri="{CE6537A1-D6FC-4f65-9D91-7224C49458BB}"/>
              </c:extLst>
            </c:dLbl>
            <c:dLbl>
              <c:idx val="16"/>
              <c:tx>
                <c:rich>
                  <a:bodyPr/>
                  <a:lstStyle/>
                  <a:p>
                    <a:r>
                      <a:rPr lang="en-US"/>
                      <a:t>metz</a:t>
                    </a:r>
                  </a:p>
                </c:rich>
              </c:tx>
              <c:showVal val="1"/>
              <c:extLst>
                <c:ext xmlns:c15="http://schemas.microsoft.com/office/drawing/2012/chart" uri="{CE6537A1-D6FC-4f65-9D91-7224C49458BB}"/>
              </c:extLst>
            </c:dLbl>
            <c:dLbl>
              <c:idx val="17"/>
              <c:layout>
                <c:manualLayout>
                  <c:x val="-4.3394692863231887E-2"/>
                  <c:y val="-1.562601617442079E-2"/>
                </c:manualLayout>
              </c:layout>
              <c:tx>
                <c:rich>
                  <a:bodyPr/>
                  <a:lstStyle/>
                  <a:p>
                    <a:r>
                      <a:rPr lang="en-US"/>
                      <a:t>tours</a:t>
                    </a:r>
                  </a:p>
                </c:rich>
              </c:tx>
              <c:showVal val="1"/>
              <c:extLst>
                <c:ext xmlns:c15="http://schemas.microsoft.com/office/drawing/2012/chart" uri="{CE6537A1-D6FC-4f65-9D91-7224C49458BB}"/>
              </c:extLst>
            </c:dLbl>
            <c:dLbl>
              <c:idx val="18"/>
              <c:tx>
                <c:rich>
                  <a:bodyPr/>
                  <a:lstStyle/>
                  <a:p>
                    <a:r>
                      <a:rPr lang="en-US"/>
                      <a:t>poitiers </a:t>
                    </a:r>
                  </a:p>
                </c:rich>
              </c:tx>
              <c:showVal val="1"/>
              <c:extLst>
                <c:ext xmlns:c15="http://schemas.microsoft.com/office/drawing/2012/chart" uri="{CE6537A1-D6FC-4f65-9D91-7224C49458BB}"/>
              </c:extLst>
            </c:dLbl>
            <c:dLbl>
              <c:idx val="19"/>
              <c:tx>
                <c:rich>
                  <a:bodyPr/>
                  <a:lstStyle/>
                  <a:p>
                    <a:r>
                      <a:rPr lang="en-US"/>
                      <a:t>nancy</a:t>
                    </a:r>
                  </a:p>
                </c:rich>
              </c:tx>
              <c:showVal val="1"/>
              <c:extLst>
                <c:ext xmlns:c15="http://schemas.microsoft.com/office/drawing/2012/chart" uri="{CE6537A1-D6FC-4f65-9D91-7224C49458BB}"/>
              </c:extLst>
            </c:dLbl>
            <c:dLbl>
              <c:idx val="20"/>
              <c:tx>
                <c:rich>
                  <a:bodyPr/>
                  <a:lstStyle/>
                  <a:p>
                    <a:r>
                      <a:rPr lang="en-US"/>
                      <a:t>dijon</a:t>
                    </a:r>
                  </a:p>
                </c:rich>
              </c:tx>
              <c:showVal val="1"/>
              <c:extLst>
                <c:ext xmlns:c15="http://schemas.microsoft.com/office/drawing/2012/chart" uri="{CE6537A1-D6FC-4f65-9D91-7224C49458BB}"/>
              </c:extLst>
            </c:dLbl>
            <c:dLbl>
              <c:idx val="21"/>
              <c:layout>
                <c:manualLayout>
                  <c:x val="-1.3298483842117832E-2"/>
                  <c:y val="-1.562592828906548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t>clermont ferrand</a:t>
                    </a:r>
                  </a:p>
                </c:rich>
              </c:tx>
              <c:spPr>
                <a:noFill/>
                <a:ln>
                  <a:noFill/>
                </a:ln>
                <a:effectLst/>
              </c:spPr>
              <c:showVal val="1"/>
              <c:extLst>
                <c:ext xmlns:c15="http://schemas.microsoft.com/office/drawing/2012/chart" uri="{CE6537A1-D6FC-4f65-9D91-7224C49458BB}">
                  <c15:layout>
                    <c:manualLayout>
                      <c:w val="7.2063186729005704E-2"/>
                      <c:h val="6.6935244312499226E-2"/>
                    </c:manualLayout>
                  </c15:layout>
                </c:ext>
              </c:extLst>
            </c:dLbl>
            <c:dLbl>
              <c:idx val="22"/>
              <c:tx>
                <c:rich>
                  <a:bodyPr/>
                  <a:lstStyle/>
                  <a:p>
                    <a:r>
                      <a:rPr lang="en-US"/>
                      <a:t>orléans</a:t>
                    </a:r>
                  </a:p>
                </c:rich>
              </c:tx>
              <c:showVal val="1"/>
              <c:extLst>
                <c:ext xmlns:c15="http://schemas.microsoft.com/office/drawing/2012/chart" uri="{CE6537A1-D6FC-4f65-9D91-7224C49458BB}"/>
              </c:extLst>
            </c:dLbl>
            <c:dLbl>
              <c:idx val="23"/>
              <c:tx>
                <c:rich>
                  <a:bodyPr/>
                  <a:lstStyle/>
                  <a:p>
                    <a:r>
                      <a:rPr lang="en-US"/>
                      <a:t>besançon</a:t>
                    </a:r>
                  </a:p>
                </c:rich>
              </c:tx>
              <c:showVal val="1"/>
              <c:extLst>
                <c:ext xmlns:c15="http://schemas.microsoft.com/office/drawing/2012/chart" uri="{CE6537A1-D6FC-4f65-9D91-7224C49458BB}"/>
              </c:extLst>
            </c:dLbl>
            <c:dLbl>
              <c:idx val="24"/>
              <c:layout>
                <c:manualLayout>
                  <c:x val="-8.3989728122384286E-3"/>
                  <c:y val="-2.009059222425531E-2"/>
                </c:manualLayout>
              </c:layout>
              <c:tx>
                <c:rich>
                  <a:bodyPr/>
                  <a:lstStyle/>
                  <a:p>
                    <a:r>
                      <a:rPr lang="en-US"/>
                      <a:t>angers</a:t>
                    </a:r>
                  </a:p>
                </c:rich>
              </c:tx>
              <c:showVal val="1"/>
              <c:extLst>
                <c:ext xmlns:c15="http://schemas.microsoft.com/office/drawing/2012/chart" uri="{CE6537A1-D6FC-4f65-9D91-7224C49458BB}"/>
              </c:extLst>
            </c:dLbl>
            <c:dLbl>
              <c:idx val="25"/>
              <c:layout>
                <c:manualLayout>
                  <c:x val="-1.3998288020397381E-3"/>
                  <c:y val="1.562601617442071E-2"/>
                </c:manualLayout>
              </c:layout>
              <c:tx>
                <c:rich>
                  <a:bodyPr/>
                  <a:lstStyle/>
                  <a:p>
                    <a:r>
                      <a:rPr lang="en-US"/>
                      <a:t>nîmes</a:t>
                    </a:r>
                  </a:p>
                </c:rich>
              </c:tx>
              <c:showVal val="1"/>
              <c:extLst>
                <c:ext xmlns:c15="http://schemas.microsoft.com/office/drawing/2012/chart" uri="{CE6537A1-D6FC-4f65-9D91-7224C49458BB}"/>
              </c:extLst>
            </c:dLbl>
            <c:dLbl>
              <c:idx val="26"/>
              <c:tx>
                <c:rich>
                  <a:bodyPr/>
                  <a:lstStyle/>
                  <a:p>
                    <a:r>
                      <a:rPr lang="en-US"/>
                      <a:t>perpignan</a:t>
                    </a:r>
                  </a:p>
                </c:rich>
              </c:tx>
              <c:showVal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'ACP-Projections'!$D$199:$D$225</c:f>
              <c:numCache>
                <c:formatCode>General</c:formatCode>
                <c:ptCount val="27"/>
                <c:pt idx="0">
                  <c:v>-1.18989777565002</c:v>
                </c:pt>
                <c:pt idx="1">
                  <c:v>1.8999208211898799</c:v>
                </c:pt>
                <c:pt idx="2">
                  <c:v>5.5381648242473602E-2</c:v>
                </c:pt>
                <c:pt idx="3">
                  <c:v>0.30625027418136602</c:v>
                </c:pt>
                <c:pt idx="4">
                  <c:v>-1.7001595497131301</c:v>
                </c:pt>
                <c:pt idx="5">
                  <c:v>-1.8039183616638199</c:v>
                </c:pt>
                <c:pt idx="6">
                  <c:v>-1.5112284421920801</c:v>
                </c:pt>
                <c:pt idx="7">
                  <c:v>0.106091246008873</c:v>
                </c:pt>
                <c:pt idx="8">
                  <c:v>0.428414046764374</c:v>
                </c:pt>
                <c:pt idx="9">
                  <c:v>1.4265787601470901</c:v>
                </c:pt>
                <c:pt idx="10">
                  <c:v>1.3289829492569001</c:v>
                </c:pt>
                <c:pt idx="11">
                  <c:v>1.0237889289855999</c:v>
                </c:pt>
                <c:pt idx="12">
                  <c:v>-0.90803337097168002</c:v>
                </c:pt>
                <c:pt idx="13">
                  <c:v>0.64096421003341697</c:v>
                </c:pt>
                <c:pt idx="14">
                  <c:v>0.75386697053909302</c:v>
                </c:pt>
                <c:pt idx="15">
                  <c:v>0.39818605780601501</c:v>
                </c:pt>
                <c:pt idx="16">
                  <c:v>0.35468572378158603</c:v>
                </c:pt>
                <c:pt idx="17">
                  <c:v>-0.727528035640717</c:v>
                </c:pt>
                <c:pt idx="18">
                  <c:v>0.220748111605644</c:v>
                </c:pt>
                <c:pt idx="19">
                  <c:v>-0.28093805909156799</c:v>
                </c:pt>
                <c:pt idx="20">
                  <c:v>-0.51488000154495195</c:v>
                </c:pt>
                <c:pt idx="21">
                  <c:v>-0.54559993743896495</c:v>
                </c:pt>
                <c:pt idx="22">
                  <c:v>-0.42371088266372697</c:v>
                </c:pt>
                <c:pt idx="23">
                  <c:v>0.31654617190361001</c:v>
                </c:pt>
                <c:pt idx="24">
                  <c:v>-8.4367707371711703E-2</c:v>
                </c:pt>
                <c:pt idx="25">
                  <c:v>0.18910861015319799</c:v>
                </c:pt>
                <c:pt idx="26">
                  <c:v>9.1068163514137296E-2</c:v>
                </c:pt>
              </c:numCache>
            </c:numRef>
          </c:xVal>
          <c:yVal>
            <c:numRef>
              <c:f>'ACP-Projections'!$E$199:$E$225</c:f>
              <c:numCache>
                <c:formatCode>General</c:formatCode>
                <c:ptCount val="27"/>
                <c:pt idx="0">
                  <c:v>-0.63224798440933205</c:v>
                </c:pt>
                <c:pt idx="1">
                  <c:v>0.74640524387359597</c:v>
                </c:pt>
                <c:pt idx="2">
                  <c:v>-1.5613260269164999</c:v>
                </c:pt>
                <c:pt idx="3">
                  <c:v>-1.06996726989746</c:v>
                </c:pt>
                <c:pt idx="4">
                  <c:v>0.634113609790802</c:v>
                </c:pt>
                <c:pt idx="5">
                  <c:v>-1.01383757591248</c:v>
                </c:pt>
                <c:pt idx="6">
                  <c:v>-0.48554357886314398</c:v>
                </c:pt>
                <c:pt idx="7">
                  <c:v>-1.5151735544204701</c:v>
                </c:pt>
                <c:pt idx="8">
                  <c:v>-1.3550950288772601</c:v>
                </c:pt>
                <c:pt idx="9">
                  <c:v>0.70502346754074097</c:v>
                </c:pt>
                <c:pt idx="10">
                  <c:v>-0.47905305027961698</c:v>
                </c:pt>
                <c:pt idx="11">
                  <c:v>0.39918455481529203</c:v>
                </c:pt>
                <c:pt idx="12">
                  <c:v>0.63864195346832298</c:v>
                </c:pt>
                <c:pt idx="13">
                  <c:v>1.01660180091858</c:v>
                </c:pt>
                <c:pt idx="14">
                  <c:v>1.1211117506027199</c:v>
                </c:pt>
                <c:pt idx="15">
                  <c:v>-1.1890869140625</c:v>
                </c:pt>
                <c:pt idx="16">
                  <c:v>0.83352905511856101</c:v>
                </c:pt>
                <c:pt idx="17">
                  <c:v>9.4029702246189104E-2</c:v>
                </c:pt>
                <c:pt idx="18">
                  <c:v>0.664287090301514</c:v>
                </c:pt>
                <c:pt idx="19">
                  <c:v>-0.66993606090545699</c:v>
                </c:pt>
                <c:pt idx="20">
                  <c:v>-4.1123710572719602E-2</c:v>
                </c:pt>
                <c:pt idx="21">
                  <c:v>5.3995978087186799E-2</c:v>
                </c:pt>
                <c:pt idx="22">
                  <c:v>-0.15491162240505199</c:v>
                </c:pt>
                <c:pt idx="23">
                  <c:v>0.28701671957969699</c:v>
                </c:pt>
                <c:pt idx="24">
                  <c:v>0.30322191119193997</c:v>
                </c:pt>
                <c:pt idx="25">
                  <c:v>3.6676730960607501E-2</c:v>
                </c:pt>
                <c:pt idx="26">
                  <c:v>0.122339859604836</c:v>
                </c:pt>
              </c:numCache>
            </c:numRef>
          </c:yVal>
        </c:ser>
        <c:dLbls/>
        <c:axId val="121684736"/>
        <c:axId val="121686272"/>
      </c:scatterChart>
      <c:valAx>
        <c:axId val="121684736"/>
        <c:scaling>
          <c:orientation val="minMax"/>
        </c:scaling>
        <c:axPos val="b"/>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1686272"/>
        <c:crosses val="autoZero"/>
        <c:crossBetween val="midCat"/>
      </c:valAx>
      <c:valAx>
        <c:axId val="121686272"/>
        <c:scaling>
          <c:orientation val="minMax"/>
        </c:scaling>
        <c:axPos val="l"/>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1684736"/>
        <c:crosses val="autoZero"/>
        <c:crossBetween val="midCat"/>
      </c:valAx>
      <c:spPr>
        <a:noFill/>
        <a:ln>
          <a:noFill/>
        </a:ln>
        <a:effectLst/>
      </c:spPr>
    </c:plotArea>
    <c:legend>
      <c:legendPos val="b"/>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0.31387269613216756"/>
          <c:y val="7.1212058044397231E-2"/>
          <c:w val="0.41112681293293113"/>
          <c:h val="0.90700028668391064"/>
        </c:manualLayout>
      </c:layout>
      <c:radarChart>
        <c:radarStyle val="marker"/>
        <c:ser>
          <c:idx val="0"/>
          <c:order val="0"/>
          <c:tx>
            <c:strRef>
              <c:f>'Classif. 4 clusters'!$B$86</c:f>
              <c:strCache>
                <c:ptCount val="1"/>
                <c:pt idx="0">
                  <c:v>Cluster 1</c:v>
                </c:pt>
              </c:strCache>
            </c:strRef>
          </c:tx>
          <c:cat>
            <c:strRef>
              <c:f>'Classif. 4 clusters'!$C$76:$L$76</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4 clusters'!$C$86:$L$86</c:f>
              <c:numCache>
                <c:formatCode>0.00</c:formatCode>
                <c:ptCount val="10"/>
                <c:pt idx="0">
                  <c:v>10.399999830457896</c:v>
                </c:pt>
                <c:pt idx="1">
                  <c:v>14.599999851650665</c:v>
                </c:pt>
                <c:pt idx="2">
                  <c:v>15.988888846503379</c:v>
                </c:pt>
                <c:pt idx="3">
                  <c:v>17.466666751437732</c:v>
                </c:pt>
                <c:pt idx="4">
                  <c:v>12.655555619133848</c:v>
                </c:pt>
                <c:pt idx="5">
                  <c:v>17.500000211927624</c:v>
                </c:pt>
                <c:pt idx="6">
                  <c:v>3.7444445192813856</c:v>
                </c:pt>
                <c:pt idx="7">
                  <c:v>14.411111248864081</c:v>
                </c:pt>
                <c:pt idx="8">
                  <c:v>15.811111132303861</c:v>
                </c:pt>
                <c:pt idx="9">
                  <c:v>5.9444443881511733</c:v>
                </c:pt>
              </c:numCache>
            </c:numRef>
          </c:val>
        </c:ser>
        <c:ser>
          <c:idx val="1"/>
          <c:order val="1"/>
          <c:tx>
            <c:strRef>
              <c:f>'Classif. 4 clusters'!$B$103</c:f>
              <c:strCache>
                <c:ptCount val="1"/>
                <c:pt idx="0">
                  <c:v>Cluster 2</c:v>
                </c:pt>
              </c:strCache>
            </c:strRef>
          </c:tx>
          <c:cat>
            <c:strRef>
              <c:f>'Classif. 4 clusters'!$C$76:$L$76</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4 clusters'!$C$103:$L$103</c:f>
              <c:numCache>
                <c:formatCode>0.00</c:formatCode>
                <c:ptCount val="10"/>
                <c:pt idx="0">
                  <c:v>13.337499916553501</c:v>
                </c:pt>
                <c:pt idx="1">
                  <c:v>9.8000000417232584</c:v>
                </c:pt>
                <c:pt idx="2">
                  <c:v>12.40624994039535</c:v>
                </c:pt>
                <c:pt idx="3">
                  <c:v>13.56250017881392</c:v>
                </c:pt>
                <c:pt idx="4">
                  <c:v>7.8812501132488295</c:v>
                </c:pt>
                <c:pt idx="5">
                  <c:v>12.725000023841856</c:v>
                </c:pt>
                <c:pt idx="6">
                  <c:v>9.8250000178813899</c:v>
                </c:pt>
                <c:pt idx="7">
                  <c:v>8.1687500029802358</c:v>
                </c:pt>
                <c:pt idx="8">
                  <c:v>12.981249839067454</c:v>
                </c:pt>
                <c:pt idx="9">
                  <c:v>12.325000047683696</c:v>
                </c:pt>
              </c:numCache>
            </c:numRef>
          </c:val>
        </c:ser>
        <c:ser>
          <c:idx val="2"/>
          <c:order val="2"/>
          <c:tx>
            <c:strRef>
              <c:f>'Classif. 4 clusters'!$B$116</c:f>
              <c:strCache>
                <c:ptCount val="1"/>
                <c:pt idx="0">
                  <c:v>Cluster 3</c:v>
                </c:pt>
              </c:strCache>
            </c:strRef>
          </c:tx>
          <c:cat>
            <c:strRef>
              <c:f>'Classif. 4 clusters'!$C$76:$L$76</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4 clusters'!$C$116:$L$116</c:f>
              <c:numCache>
                <c:formatCode>0.00</c:formatCode>
                <c:ptCount val="10"/>
                <c:pt idx="0">
                  <c:v>6.9833334287007647</c:v>
                </c:pt>
                <c:pt idx="1">
                  <c:v>11.708333333333329</c:v>
                </c:pt>
                <c:pt idx="2">
                  <c:v>7.9916666746139589</c:v>
                </c:pt>
                <c:pt idx="3">
                  <c:v>7.3666667342185974</c:v>
                </c:pt>
                <c:pt idx="4">
                  <c:v>14.1416666507721</c:v>
                </c:pt>
                <c:pt idx="5">
                  <c:v>8.6666666269302315</c:v>
                </c:pt>
                <c:pt idx="6">
                  <c:v>10.908333500226354</c:v>
                </c:pt>
                <c:pt idx="7">
                  <c:v>12.783333333830038</c:v>
                </c:pt>
                <c:pt idx="8">
                  <c:v>11.458333293596906</c:v>
                </c:pt>
                <c:pt idx="9">
                  <c:v>11.383333126703894</c:v>
                </c:pt>
              </c:numCache>
            </c:numRef>
          </c:val>
        </c:ser>
        <c:ser>
          <c:idx val="3"/>
          <c:order val="3"/>
          <c:tx>
            <c:strRef>
              <c:f>'Classif. 4 clusters'!$B$130</c:f>
              <c:strCache>
                <c:ptCount val="1"/>
                <c:pt idx="0">
                  <c:v>Cluster 4</c:v>
                </c:pt>
              </c:strCache>
            </c:strRef>
          </c:tx>
          <c:cat>
            <c:strRef>
              <c:f>'Classif. 4 clusters'!$C$76:$L$76</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4 clusters'!$C$130:$L$130</c:f>
              <c:numCache>
                <c:formatCode>0.00</c:formatCode>
                <c:ptCount val="10"/>
                <c:pt idx="0">
                  <c:v>11.200000029343828</c:v>
                </c:pt>
                <c:pt idx="1">
                  <c:v>8.8461538461538378</c:v>
                </c:pt>
                <c:pt idx="2">
                  <c:v>5.8230769084050076</c:v>
                </c:pt>
                <c:pt idx="3">
                  <c:v>5.9384615237896288</c:v>
                </c:pt>
                <c:pt idx="4">
                  <c:v>8.7384614577660216</c:v>
                </c:pt>
                <c:pt idx="5">
                  <c:v>5.1923077106475786</c:v>
                </c:pt>
                <c:pt idx="6">
                  <c:v>14.776923216306246</c:v>
                </c:pt>
                <c:pt idx="7">
                  <c:v>7.9999999816601211</c:v>
                </c:pt>
                <c:pt idx="8">
                  <c:v>5.6769230915949924</c:v>
                </c:pt>
                <c:pt idx="9">
                  <c:v>10.130769179417529</c:v>
                </c:pt>
              </c:numCache>
            </c:numRef>
          </c:val>
        </c:ser>
        <c:dLbls/>
        <c:axId val="122872192"/>
        <c:axId val="122873728"/>
      </c:radarChart>
      <c:catAx>
        <c:axId val="122872192"/>
        <c:scaling>
          <c:orientation val="minMax"/>
        </c:scaling>
        <c:axPos val="b"/>
        <c:majorGridlines/>
        <c:numFmt formatCode="General" sourceLinked="0"/>
        <c:tickLblPos val="nextTo"/>
        <c:crossAx val="122873728"/>
        <c:crosses val="autoZero"/>
        <c:auto val="1"/>
        <c:lblAlgn val="ctr"/>
        <c:lblOffset val="100"/>
      </c:catAx>
      <c:valAx>
        <c:axId val="122873728"/>
        <c:scaling>
          <c:orientation val="minMax"/>
        </c:scaling>
        <c:axPos val="l"/>
        <c:majorGridlines>
          <c:spPr>
            <a:ln>
              <a:solidFill>
                <a:schemeClr val="bg1">
                  <a:lumMod val="75000"/>
                </a:schemeClr>
              </a:solidFill>
            </a:ln>
          </c:spPr>
        </c:majorGridlines>
        <c:numFmt formatCode="0.00" sourceLinked="1"/>
        <c:majorTickMark val="cross"/>
        <c:tickLblPos val="none"/>
        <c:crossAx val="122872192"/>
        <c:crosses val="autoZero"/>
        <c:crossBetween val="between"/>
      </c:valAx>
    </c:plotArea>
    <c:legend>
      <c:legendPos val="r"/>
      <c:layout>
        <c:manualLayout>
          <c:xMode val="edge"/>
          <c:yMode val="edge"/>
          <c:x val="9.0677886043465369E-2"/>
          <c:y val="0.20552081323910235"/>
          <c:w val="0.112481751469378"/>
          <c:h val="0.50581040398903354"/>
        </c:manualLayout>
      </c:layout>
    </c:legend>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fr-FR"/>
  <c:chart>
    <c:title>
      <c:layout>
        <c:manualLayout>
          <c:xMode val="edge"/>
          <c:yMode val="edge"/>
          <c:x val="0.76295262157200849"/>
          <c:y val="0.36386883600289016"/>
        </c:manualLayout>
      </c:layout>
    </c:title>
    <c:plotArea>
      <c:layout>
        <c:manualLayout>
          <c:layoutTarget val="inner"/>
          <c:xMode val="edge"/>
          <c:yMode val="edge"/>
          <c:x val="0.15475775918914719"/>
          <c:y val="0.14219708290486149"/>
          <c:w val="0.52194877015352481"/>
          <c:h val="0.7596359999903346"/>
        </c:manualLayout>
      </c:layout>
      <c:radarChart>
        <c:radarStyle val="marker"/>
        <c:ser>
          <c:idx val="0"/>
          <c:order val="0"/>
          <c:tx>
            <c:strRef>
              <c:f>'Classif. 4 clusters'!$B$86</c:f>
              <c:strCache>
                <c:ptCount val="1"/>
                <c:pt idx="0">
                  <c:v>Cluster 1</c:v>
                </c:pt>
              </c:strCache>
            </c:strRef>
          </c:tx>
          <c:cat>
            <c:strRef>
              <c:f>'Classif. 4 clusters'!$C$76:$L$76</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4 clusters'!$C$86:$L$86</c:f>
              <c:numCache>
                <c:formatCode>0.00</c:formatCode>
                <c:ptCount val="10"/>
                <c:pt idx="0">
                  <c:v>10.399999830457896</c:v>
                </c:pt>
                <c:pt idx="1">
                  <c:v>14.599999851650665</c:v>
                </c:pt>
                <c:pt idx="2">
                  <c:v>15.988888846503379</c:v>
                </c:pt>
                <c:pt idx="3">
                  <c:v>17.466666751437732</c:v>
                </c:pt>
                <c:pt idx="4">
                  <c:v>12.655555619133848</c:v>
                </c:pt>
                <c:pt idx="5">
                  <c:v>17.500000211927624</c:v>
                </c:pt>
                <c:pt idx="6">
                  <c:v>3.7444445192813856</c:v>
                </c:pt>
                <c:pt idx="7">
                  <c:v>14.411111248864081</c:v>
                </c:pt>
                <c:pt idx="8">
                  <c:v>15.811111132303861</c:v>
                </c:pt>
                <c:pt idx="9">
                  <c:v>5.9444443881511733</c:v>
                </c:pt>
              </c:numCache>
            </c:numRef>
          </c:val>
        </c:ser>
        <c:dLbls/>
        <c:axId val="122971648"/>
        <c:axId val="122973184"/>
      </c:radarChart>
      <c:catAx>
        <c:axId val="122971648"/>
        <c:scaling>
          <c:orientation val="minMax"/>
        </c:scaling>
        <c:axPos val="b"/>
        <c:majorGridlines/>
        <c:numFmt formatCode="General" sourceLinked="0"/>
        <c:tickLblPos val="nextTo"/>
        <c:crossAx val="122973184"/>
        <c:crosses val="autoZero"/>
        <c:auto val="1"/>
        <c:lblAlgn val="ctr"/>
        <c:lblOffset val="100"/>
      </c:catAx>
      <c:valAx>
        <c:axId val="122973184"/>
        <c:scaling>
          <c:orientation val="minMax"/>
        </c:scaling>
        <c:axPos val="l"/>
        <c:majorGridlines/>
        <c:numFmt formatCode="0.00" sourceLinked="1"/>
        <c:majorTickMark val="none"/>
        <c:tickLblPos val="none"/>
        <c:crossAx val="122971648"/>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fr-FR"/>
  <c:chart>
    <c:title>
      <c:layout>
        <c:manualLayout>
          <c:xMode val="edge"/>
          <c:yMode val="edge"/>
          <c:x val="0.76295262157200849"/>
          <c:y val="0.36386883600289016"/>
        </c:manualLayout>
      </c:layout>
    </c:title>
    <c:plotArea>
      <c:layout>
        <c:manualLayout>
          <c:layoutTarget val="inner"/>
          <c:xMode val="edge"/>
          <c:yMode val="edge"/>
          <c:x val="0.15475775918914719"/>
          <c:y val="0.14219708290486149"/>
          <c:w val="0.52194877015352481"/>
          <c:h val="0.7596359999903346"/>
        </c:manualLayout>
      </c:layout>
      <c:radarChart>
        <c:radarStyle val="marker"/>
        <c:ser>
          <c:idx val="0"/>
          <c:order val="0"/>
          <c:tx>
            <c:strRef>
              <c:f>'Classif. 4 clusters'!$B$103</c:f>
              <c:strCache>
                <c:ptCount val="1"/>
                <c:pt idx="0">
                  <c:v>Cluster 2</c:v>
                </c:pt>
              </c:strCache>
            </c:strRef>
          </c:tx>
          <c:cat>
            <c:strRef>
              <c:f>'Classif. 4 clusters'!$C$76:$L$76</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4 clusters'!$C$103:$L$103</c:f>
              <c:numCache>
                <c:formatCode>0.00</c:formatCode>
                <c:ptCount val="10"/>
                <c:pt idx="0">
                  <c:v>13.337499916553501</c:v>
                </c:pt>
                <c:pt idx="1">
                  <c:v>9.8000000417232584</c:v>
                </c:pt>
                <c:pt idx="2">
                  <c:v>12.40624994039535</c:v>
                </c:pt>
                <c:pt idx="3">
                  <c:v>13.56250017881392</c:v>
                </c:pt>
                <c:pt idx="4">
                  <c:v>7.8812501132488295</c:v>
                </c:pt>
                <c:pt idx="5">
                  <c:v>12.725000023841856</c:v>
                </c:pt>
                <c:pt idx="6">
                  <c:v>9.8250000178813899</c:v>
                </c:pt>
                <c:pt idx="7">
                  <c:v>8.1687500029802358</c:v>
                </c:pt>
                <c:pt idx="8">
                  <c:v>12.981249839067454</c:v>
                </c:pt>
                <c:pt idx="9">
                  <c:v>12.325000047683696</c:v>
                </c:pt>
              </c:numCache>
            </c:numRef>
          </c:val>
        </c:ser>
        <c:dLbls/>
        <c:axId val="123001472"/>
        <c:axId val="123019648"/>
      </c:radarChart>
      <c:catAx>
        <c:axId val="123001472"/>
        <c:scaling>
          <c:orientation val="minMax"/>
        </c:scaling>
        <c:axPos val="b"/>
        <c:majorGridlines/>
        <c:numFmt formatCode="General" sourceLinked="0"/>
        <c:tickLblPos val="nextTo"/>
        <c:crossAx val="123019648"/>
        <c:crosses val="autoZero"/>
        <c:auto val="1"/>
        <c:lblAlgn val="ctr"/>
        <c:lblOffset val="100"/>
      </c:catAx>
      <c:valAx>
        <c:axId val="123019648"/>
        <c:scaling>
          <c:orientation val="minMax"/>
        </c:scaling>
        <c:axPos val="l"/>
        <c:majorGridlines/>
        <c:numFmt formatCode="0.00" sourceLinked="1"/>
        <c:majorTickMark val="none"/>
        <c:tickLblPos val="none"/>
        <c:crossAx val="123001472"/>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lang val="fr-FR"/>
  <c:chart>
    <c:title>
      <c:layout>
        <c:manualLayout>
          <c:xMode val="edge"/>
          <c:yMode val="edge"/>
          <c:x val="0.76295262157200849"/>
          <c:y val="0.36386883600289016"/>
        </c:manualLayout>
      </c:layout>
    </c:title>
    <c:plotArea>
      <c:layout>
        <c:manualLayout>
          <c:layoutTarget val="inner"/>
          <c:xMode val="edge"/>
          <c:yMode val="edge"/>
          <c:x val="0.15475775918914719"/>
          <c:y val="0.14219708290486149"/>
          <c:w val="0.52194877015352481"/>
          <c:h val="0.7596359999903346"/>
        </c:manualLayout>
      </c:layout>
      <c:radarChart>
        <c:radarStyle val="marker"/>
        <c:ser>
          <c:idx val="0"/>
          <c:order val="0"/>
          <c:tx>
            <c:strRef>
              <c:f>'Classif. 4 clusters'!$B$116</c:f>
              <c:strCache>
                <c:ptCount val="1"/>
                <c:pt idx="0">
                  <c:v>Cluster 3</c:v>
                </c:pt>
              </c:strCache>
            </c:strRef>
          </c:tx>
          <c:cat>
            <c:strRef>
              <c:f>'Classif. 4 clusters'!$C$76:$L$76</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4 clusters'!$C$116:$L$116</c:f>
              <c:numCache>
                <c:formatCode>0.00</c:formatCode>
                <c:ptCount val="10"/>
                <c:pt idx="0">
                  <c:v>6.9833334287007647</c:v>
                </c:pt>
                <c:pt idx="1">
                  <c:v>11.708333333333329</c:v>
                </c:pt>
                <c:pt idx="2">
                  <c:v>7.9916666746139589</c:v>
                </c:pt>
                <c:pt idx="3">
                  <c:v>7.3666667342185974</c:v>
                </c:pt>
                <c:pt idx="4">
                  <c:v>14.1416666507721</c:v>
                </c:pt>
                <c:pt idx="5">
                  <c:v>8.6666666269302315</c:v>
                </c:pt>
                <c:pt idx="6">
                  <c:v>10.908333500226354</c:v>
                </c:pt>
                <c:pt idx="7">
                  <c:v>12.783333333830038</c:v>
                </c:pt>
                <c:pt idx="8">
                  <c:v>11.458333293596906</c:v>
                </c:pt>
                <c:pt idx="9">
                  <c:v>11.383333126703894</c:v>
                </c:pt>
              </c:numCache>
            </c:numRef>
          </c:val>
        </c:ser>
        <c:dLbls/>
        <c:axId val="123039744"/>
        <c:axId val="123041280"/>
      </c:radarChart>
      <c:catAx>
        <c:axId val="123039744"/>
        <c:scaling>
          <c:orientation val="minMax"/>
        </c:scaling>
        <c:axPos val="b"/>
        <c:majorGridlines/>
        <c:numFmt formatCode="General" sourceLinked="0"/>
        <c:tickLblPos val="nextTo"/>
        <c:crossAx val="123041280"/>
        <c:crosses val="autoZero"/>
        <c:auto val="1"/>
        <c:lblAlgn val="ctr"/>
        <c:lblOffset val="100"/>
      </c:catAx>
      <c:valAx>
        <c:axId val="123041280"/>
        <c:scaling>
          <c:orientation val="minMax"/>
        </c:scaling>
        <c:axPos val="l"/>
        <c:majorGridlines/>
        <c:numFmt formatCode="0.00" sourceLinked="1"/>
        <c:majorTickMark val="none"/>
        <c:tickLblPos val="none"/>
        <c:crossAx val="123039744"/>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fr-FR"/>
  <c:chart>
    <c:title/>
    <c:plotArea>
      <c:layout>
        <c:manualLayout>
          <c:layoutTarget val="inner"/>
          <c:xMode val="edge"/>
          <c:yMode val="edge"/>
          <c:x val="8.0967531943064733E-2"/>
          <c:y val="0.11390943868057933"/>
          <c:w val="0.88688633269202144"/>
          <c:h val="0.44781076494842298"/>
        </c:manualLayout>
      </c:layout>
      <c:barChart>
        <c:barDir val="col"/>
        <c:grouping val="clustered"/>
        <c:ser>
          <c:idx val="0"/>
          <c:order val="0"/>
          <c:tx>
            <c:strRef>
              <c:f>'Descrip- Distrib variables'!$B$78</c:f>
              <c:strCache>
                <c:ptCount val="1"/>
                <c:pt idx="0">
                  <c:v>taille</c:v>
                </c:pt>
              </c:strCache>
            </c:strRef>
          </c:tx>
          <c:spPr>
            <a:ln>
              <a:solidFill>
                <a:schemeClr val="tx1"/>
              </a:solidFill>
            </a:ln>
          </c:spPr>
          <c:cat>
            <c:strRef>
              <c:f>'Descrip- Distrib variables'!$E$79:$E$88</c:f>
              <c:strCache>
                <c:ptCount val="10"/>
                <c:pt idx="0">
                  <c:v>x_&lt;_3,98</c:v>
                </c:pt>
                <c:pt idx="1">
                  <c:v>3,98_=&lt;_x_&lt;_5,76</c:v>
                </c:pt>
                <c:pt idx="2">
                  <c:v>5,76_=&lt;_x_&lt;_7,54</c:v>
                </c:pt>
                <c:pt idx="3">
                  <c:v>7,54_=&lt;_x_&lt;_9,32</c:v>
                </c:pt>
                <c:pt idx="4">
                  <c:v>9,32_=&lt;_x_&lt;_11,10</c:v>
                </c:pt>
                <c:pt idx="5">
                  <c:v>11,10_=&lt;_x_&lt;_12,88</c:v>
                </c:pt>
                <c:pt idx="6">
                  <c:v>12,88_=&lt;_x_&lt;_14,66</c:v>
                </c:pt>
                <c:pt idx="7">
                  <c:v>14,66_=&lt;_x_&lt;_16,44</c:v>
                </c:pt>
                <c:pt idx="8">
                  <c:v>16,44_=&lt;_x_&lt;_18,22</c:v>
                </c:pt>
                <c:pt idx="9">
                  <c:v>x&gt;=_18,22</c:v>
                </c:pt>
              </c:strCache>
            </c:strRef>
          </c:cat>
          <c:val>
            <c:numRef>
              <c:f>'Descrip- Distrib variables'!$F$79:$F$88</c:f>
              <c:numCache>
                <c:formatCode>General</c:formatCode>
                <c:ptCount val="10"/>
                <c:pt idx="0">
                  <c:v>5</c:v>
                </c:pt>
                <c:pt idx="1">
                  <c:v>6</c:v>
                </c:pt>
                <c:pt idx="2">
                  <c:v>5</c:v>
                </c:pt>
                <c:pt idx="3">
                  <c:v>5</c:v>
                </c:pt>
                <c:pt idx="4">
                  <c:v>3</c:v>
                </c:pt>
                <c:pt idx="5">
                  <c:v>9</c:v>
                </c:pt>
                <c:pt idx="6">
                  <c:v>3</c:v>
                </c:pt>
                <c:pt idx="7">
                  <c:v>8</c:v>
                </c:pt>
                <c:pt idx="8">
                  <c:v>2</c:v>
                </c:pt>
                <c:pt idx="9">
                  <c:v>4</c:v>
                </c:pt>
              </c:numCache>
            </c:numRef>
          </c:val>
        </c:ser>
        <c:dLbls/>
        <c:gapWidth val="0"/>
        <c:axId val="92780800"/>
        <c:axId val="93536256"/>
      </c:barChart>
      <c:catAx>
        <c:axId val="92780800"/>
        <c:scaling>
          <c:orientation val="minMax"/>
        </c:scaling>
        <c:axPos val="b"/>
        <c:numFmt formatCode="General" sourceLinked="0"/>
        <c:tickLblPos val="nextTo"/>
        <c:crossAx val="93536256"/>
        <c:crosses val="autoZero"/>
        <c:auto val="1"/>
        <c:lblAlgn val="ctr"/>
        <c:lblOffset val="100"/>
      </c:catAx>
      <c:valAx>
        <c:axId val="93536256"/>
        <c:scaling>
          <c:orientation val="minMax"/>
        </c:scaling>
        <c:axPos val="l"/>
        <c:numFmt formatCode="General" sourceLinked="1"/>
        <c:tickLblPos val="nextTo"/>
        <c:crossAx val="92780800"/>
        <c:crosses val="autoZero"/>
        <c:crossBetween val="between"/>
      </c:valAx>
    </c:plotArea>
    <c:dispBlanksAs val="gap"/>
  </c:chart>
  <c:printSettings>
    <c:headerFooter/>
    <c:pageMargins b="0.75000000000000011" l="0.70000000000000007" r="0.70000000000000007" t="0.75000000000000011" header="0.30000000000000004" footer="0.30000000000000004"/>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lang val="fr-FR"/>
  <c:chart>
    <c:title>
      <c:layout>
        <c:manualLayout>
          <c:xMode val="edge"/>
          <c:yMode val="edge"/>
          <c:x val="0.76295262157200849"/>
          <c:y val="0.36386883600289016"/>
        </c:manualLayout>
      </c:layout>
    </c:title>
    <c:plotArea>
      <c:layout>
        <c:manualLayout>
          <c:layoutTarget val="inner"/>
          <c:xMode val="edge"/>
          <c:yMode val="edge"/>
          <c:x val="0.15475775918914719"/>
          <c:y val="0.14219708290486149"/>
          <c:w val="0.52194877015352481"/>
          <c:h val="0.7596359999903346"/>
        </c:manualLayout>
      </c:layout>
      <c:radarChart>
        <c:radarStyle val="marker"/>
        <c:ser>
          <c:idx val="0"/>
          <c:order val="0"/>
          <c:tx>
            <c:strRef>
              <c:f>'Classif. 4 clusters'!$B$130</c:f>
              <c:strCache>
                <c:ptCount val="1"/>
                <c:pt idx="0">
                  <c:v>Cluster 4</c:v>
                </c:pt>
              </c:strCache>
            </c:strRef>
          </c:tx>
          <c:cat>
            <c:strRef>
              <c:f>'Classif. 4 clusters'!$C$76:$L$76</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4 clusters'!$C$130:$L$130</c:f>
              <c:numCache>
                <c:formatCode>0.00</c:formatCode>
                <c:ptCount val="10"/>
                <c:pt idx="0">
                  <c:v>11.200000029343828</c:v>
                </c:pt>
                <c:pt idx="1">
                  <c:v>8.8461538461538378</c:v>
                </c:pt>
                <c:pt idx="2">
                  <c:v>5.8230769084050076</c:v>
                </c:pt>
                <c:pt idx="3">
                  <c:v>5.9384615237896288</c:v>
                </c:pt>
                <c:pt idx="4">
                  <c:v>8.7384614577660216</c:v>
                </c:pt>
                <c:pt idx="5">
                  <c:v>5.1923077106475786</c:v>
                </c:pt>
                <c:pt idx="6">
                  <c:v>14.776923216306246</c:v>
                </c:pt>
                <c:pt idx="7">
                  <c:v>7.9999999816601211</c:v>
                </c:pt>
                <c:pt idx="8">
                  <c:v>5.6769230915949924</c:v>
                </c:pt>
                <c:pt idx="9">
                  <c:v>10.130769179417529</c:v>
                </c:pt>
              </c:numCache>
            </c:numRef>
          </c:val>
        </c:ser>
        <c:dLbls/>
        <c:axId val="123065472"/>
        <c:axId val="123067008"/>
      </c:radarChart>
      <c:catAx>
        <c:axId val="123065472"/>
        <c:scaling>
          <c:orientation val="minMax"/>
        </c:scaling>
        <c:axPos val="b"/>
        <c:majorGridlines/>
        <c:numFmt formatCode="General" sourceLinked="0"/>
        <c:tickLblPos val="nextTo"/>
        <c:crossAx val="123067008"/>
        <c:crosses val="autoZero"/>
        <c:auto val="1"/>
        <c:lblAlgn val="ctr"/>
        <c:lblOffset val="100"/>
      </c:catAx>
      <c:valAx>
        <c:axId val="123067008"/>
        <c:scaling>
          <c:orientation val="minMax"/>
        </c:scaling>
        <c:axPos val="l"/>
        <c:majorGridlines/>
        <c:numFmt formatCode="0.00" sourceLinked="1"/>
        <c:majorTickMark val="none"/>
        <c:tickLblPos val="none"/>
        <c:crossAx val="123065472"/>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lang val="fr-FR"/>
  <c:chart>
    <c:title>
      <c:layout>
        <c:manualLayout>
          <c:xMode val="edge"/>
          <c:yMode val="edge"/>
          <c:x val="0.76295262157200849"/>
          <c:y val="0.36386883600289016"/>
        </c:manualLayout>
      </c:layout>
    </c:title>
    <c:plotArea>
      <c:layout>
        <c:manualLayout>
          <c:layoutTarget val="inner"/>
          <c:xMode val="edge"/>
          <c:yMode val="edge"/>
          <c:x val="0.15475775918914719"/>
          <c:y val="0.14219708290486149"/>
          <c:w val="0.52194877015352481"/>
          <c:h val="0.7596359999903346"/>
        </c:manualLayout>
      </c:layout>
      <c:radarChart>
        <c:radarStyle val="marker"/>
        <c:ser>
          <c:idx val="0"/>
          <c:order val="0"/>
          <c:tx>
            <c:strRef>
              <c:f>'Classif. 5 clusters'!$B$104</c:f>
              <c:strCache>
                <c:ptCount val="1"/>
                <c:pt idx="0">
                  <c:v>Cluster 1</c:v>
                </c:pt>
              </c:strCache>
            </c:strRef>
          </c:tx>
          <c:cat>
            <c:strRef>
              <c:f>'Classif. 5 clusters'!$C$94:$L$94</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5 clusters'!$C$104:$L$104</c:f>
              <c:numCache>
                <c:formatCode>0.00</c:formatCode>
                <c:ptCount val="10"/>
                <c:pt idx="0">
                  <c:v>10.399999830457896</c:v>
                </c:pt>
                <c:pt idx="1">
                  <c:v>14.599999851650665</c:v>
                </c:pt>
                <c:pt idx="2">
                  <c:v>15.988888846503379</c:v>
                </c:pt>
                <c:pt idx="3">
                  <c:v>17.466666751437732</c:v>
                </c:pt>
                <c:pt idx="4">
                  <c:v>12.655555619133848</c:v>
                </c:pt>
                <c:pt idx="5">
                  <c:v>17.500000211927624</c:v>
                </c:pt>
                <c:pt idx="6">
                  <c:v>3.7444445192813856</c:v>
                </c:pt>
                <c:pt idx="7">
                  <c:v>14.411111248864081</c:v>
                </c:pt>
                <c:pt idx="8">
                  <c:v>15.811111132303861</c:v>
                </c:pt>
                <c:pt idx="9">
                  <c:v>5.9444443881511733</c:v>
                </c:pt>
              </c:numCache>
            </c:numRef>
          </c:val>
        </c:ser>
        <c:dLbls/>
        <c:axId val="123100160"/>
        <c:axId val="123138816"/>
      </c:radarChart>
      <c:catAx>
        <c:axId val="123100160"/>
        <c:scaling>
          <c:orientation val="minMax"/>
        </c:scaling>
        <c:axPos val="b"/>
        <c:majorGridlines/>
        <c:numFmt formatCode="General" sourceLinked="0"/>
        <c:tickLblPos val="nextTo"/>
        <c:crossAx val="123138816"/>
        <c:crosses val="autoZero"/>
        <c:auto val="1"/>
        <c:lblAlgn val="ctr"/>
        <c:lblOffset val="100"/>
      </c:catAx>
      <c:valAx>
        <c:axId val="123138816"/>
        <c:scaling>
          <c:orientation val="minMax"/>
        </c:scaling>
        <c:axPos val="l"/>
        <c:majorGridlines/>
        <c:numFmt formatCode="0.00" sourceLinked="1"/>
        <c:majorTickMark val="none"/>
        <c:tickLblPos val="none"/>
        <c:crossAx val="123100160"/>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fr-FR"/>
  <c:chart>
    <c:title>
      <c:layout>
        <c:manualLayout>
          <c:xMode val="edge"/>
          <c:yMode val="edge"/>
          <c:x val="0.76295262157200849"/>
          <c:y val="0.36386883600289016"/>
        </c:manualLayout>
      </c:layout>
    </c:title>
    <c:plotArea>
      <c:layout>
        <c:manualLayout>
          <c:layoutTarget val="inner"/>
          <c:xMode val="edge"/>
          <c:yMode val="edge"/>
          <c:x val="0.15475775918914719"/>
          <c:y val="0.14219708290486149"/>
          <c:w val="0.52194877015352481"/>
          <c:h val="0.7596359999903346"/>
        </c:manualLayout>
      </c:layout>
      <c:radarChart>
        <c:radarStyle val="marker"/>
        <c:ser>
          <c:idx val="0"/>
          <c:order val="0"/>
          <c:tx>
            <c:strRef>
              <c:f>'Classif. 5 clusters'!$B$121</c:f>
              <c:strCache>
                <c:ptCount val="1"/>
                <c:pt idx="0">
                  <c:v>Cluster 2</c:v>
                </c:pt>
              </c:strCache>
            </c:strRef>
          </c:tx>
          <c:cat>
            <c:strRef>
              <c:f>'Classif. 5 clusters'!$C$94:$L$94</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5 clusters'!$C$121:$L$121</c:f>
              <c:numCache>
                <c:formatCode>0.00</c:formatCode>
                <c:ptCount val="10"/>
                <c:pt idx="0">
                  <c:v>13.337499916553501</c:v>
                </c:pt>
                <c:pt idx="1">
                  <c:v>9.8000000417232584</c:v>
                </c:pt>
                <c:pt idx="2">
                  <c:v>12.40624994039535</c:v>
                </c:pt>
                <c:pt idx="3">
                  <c:v>13.56250017881392</c:v>
                </c:pt>
                <c:pt idx="4">
                  <c:v>7.8812501132488295</c:v>
                </c:pt>
                <c:pt idx="5">
                  <c:v>12.725000023841856</c:v>
                </c:pt>
                <c:pt idx="6">
                  <c:v>9.8250000178813899</c:v>
                </c:pt>
                <c:pt idx="7">
                  <c:v>8.1687500029802358</c:v>
                </c:pt>
                <c:pt idx="8">
                  <c:v>12.981249839067454</c:v>
                </c:pt>
                <c:pt idx="9">
                  <c:v>12.325000047683696</c:v>
                </c:pt>
              </c:numCache>
            </c:numRef>
          </c:val>
        </c:ser>
        <c:dLbls/>
        <c:axId val="124473344"/>
        <c:axId val="124474880"/>
      </c:radarChart>
      <c:catAx>
        <c:axId val="124473344"/>
        <c:scaling>
          <c:orientation val="minMax"/>
        </c:scaling>
        <c:axPos val="b"/>
        <c:majorGridlines/>
        <c:numFmt formatCode="General" sourceLinked="0"/>
        <c:tickLblPos val="nextTo"/>
        <c:crossAx val="124474880"/>
        <c:crosses val="autoZero"/>
        <c:auto val="1"/>
        <c:lblAlgn val="ctr"/>
        <c:lblOffset val="100"/>
      </c:catAx>
      <c:valAx>
        <c:axId val="124474880"/>
        <c:scaling>
          <c:orientation val="minMax"/>
        </c:scaling>
        <c:axPos val="l"/>
        <c:majorGridlines/>
        <c:numFmt formatCode="0.00" sourceLinked="1"/>
        <c:majorTickMark val="none"/>
        <c:tickLblPos val="none"/>
        <c:crossAx val="124473344"/>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fr-FR"/>
  <c:chart>
    <c:title>
      <c:layout>
        <c:manualLayout>
          <c:xMode val="edge"/>
          <c:yMode val="edge"/>
          <c:x val="0.76295262157200849"/>
          <c:y val="0.36386883600289016"/>
        </c:manualLayout>
      </c:layout>
    </c:title>
    <c:plotArea>
      <c:layout>
        <c:manualLayout>
          <c:layoutTarget val="inner"/>
          <c:xMode val="edge"/>
          <c:yMode val="edge"/>
          <c:x val="0.15475775918914719"/>
          <c:y val="0.14219708290486149"/>
          <c:w val="0.52194877015352481"/>
          <c:h val="0.7596359999903346"/>
        </c:manualLayout>
      </c:layout>
      <c:radarChart>
        <c:radarStyle val="marker"/>
        <c:ser>
          <c:idx val="0"/>
          <c:order val="0"/>
          <c:tx>
            <c:strRef>
              <c:f>'Classif. 5 clusters'!$B$134</c:f>
              <c:strCache>
                <c:ptCount val="1"/>
                <c:pt idx="0">
                  <c:v>Cluster 3</c:v>
                </c:pt>
              </c:strCache>
            </c:strRef>
          </c:tx>
          <c:cat>
            <c:strRef>
              <c:f>'Classif. 5 clusters'!$C$94:$L$94</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5 clusters'!$C$134:$L$134</c:f>
              <c:numCache>
                <c:formatCode>0.00</c:formatCode>
                <c:ptCount val="10"/>
                <c:pt idx="0">
                  <c:v>6.9833334287007647</c:v>
                </c:pt>
                <c:pt idx="1">
                  <c:v>11.708333333333329</c:v>
                </c:pt>
                <c:pt idx="2">
                  <c:v>7.9916666746139589</c:v>
                </c:pt>
                <c:pt idx="3">
                  <c:v>7.3666667342185974</c:v>
                </c:pt>
                <c:pt idx="4">
                  <c:v>14.1416666507721</c:v>
                </c:pt>
                <c:pt idx="5">
                  <c:v>8.6666666269302315</c:v>
                </c:pt>
                <c:pt idx="6">
                  <c:v>10.908333500226354</c:v>
                </c:pt>
                <c:pt idx="7">
                  <c:v>12.783333333830038</c:v>
                </c:pt>
                <c:pt idx="8">
                  <c:v>11.458333293596906</c:v>
                </c:pt>
                <c:pt idx="9">
                  <c:v>11.383333126703894</c:v>
                </c:pt>
              </c:numCache>
            </c:numRef>
          </c:val>
        </c:ser>
        <c:dLbls/>
        <c:axId val="124503168"/>
        <c:axId val="124504704"/>
      </c:radarChart>
      <c:catAx>
        <c:axId val="124503168"/>
        <c:scaling>
          <c:orientation val="minMax"/>
        </c:scaling>
        <c:axPos val="b"/>
        <c:majorGridlines/>
        <c:numFmt formatCode="General" sourceLinked="0"/>
        <c:tickLblPos val="nextTo"/>
        <c:crossAx val="124504704"/>
        <c:crosses val="autoZero"/>
        <c:auto val="1"/>
        <c:lblAlgn val="ctr"/>
        <c:lblOffset val="100"/>
      </c:catAx>
      <c:valAx>
        <c:axId val="124504704"/>
        <c:scaling>
          <c:orientation val="minMax"/>
        </c:scaling>
        <c:axPos val="l"/>
        <c:majorGridlines/>
        <c:numFmt formatCode="0.00" sourceLinked="1"/>
        <c:majorTickMark val="none"/>
        <c:tickLblPos val="none"/>
        <c:crossAx val="124503168"/>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lang val="fr-FR"/>
  <c:chart>
    <c:title>
      <c:layout>
        <c:manualLayout>
          <c:xMode val="edge"/>
          <c:yMode val="edge"/>
          <c:x val="0.76295262157200849"/>
          <c:y val="0.36386883600289016"/>
        </c:manualLayout>
      </c:layout>
    </c:title>
    <c:plotArea>
      <c:layout>
        <c:manualLayout>
          <c:layoutTarget val="inner"/>
          <c:xMode val="edge"/>
          <c:yMode val="edge"/>
          <c:x val="0.15475775918914719"/>
          <c:y val="0.14219708290486149"/>
          <c:w val="0.52194877015352481"/>
          <c:h val="0.7596359999903346"/>
        </c:manualLayout>
      </c:layout>
      <c:radarChart>
        <c:radarStyle val="marker"/>
        <c:ser>
          <c:idx val="0"/>
          <c:order val="0"/>
          <c:tx>
            <c:strRef>
              <c:f>'Classif. 5 clusters'!$B$140</c:f>
              <c:strCache>
                <c:ptCount val="1"/>
                <c:pt idx="0">
                  <c:v>Cluster 4</c:v>
                </c:pt>
              </c:strCache>
            </c:strRef>
          </c:tx>
          <c:cat>
            <c:strRef>
              <c:f>'Classif. 5 clusters'!$C$94:$L$94</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5 clusters'!$C$140:$L$140</c:f>
              <c:numCache>
                <c:formatCode>0.00</c:formatCode>
                <c:ptCount val="10"/>
                <c:pt idx="0">
                  <c:v>12.4</c:v>
                </c:pt>
                <c:pt idx="1">
                  <c:v>12.059999847412092</c:v>
                </c:pt>
                <c:pt idx="2">
                  <c:v>6.1199999332427986</c:v>
                </c:pt>
                <c:pt idx="3">
                  <c:v>7.7199999809265192</c:v>
                </c:pt>
                <c:pt idx="4">
                  <c:v>11.9</c:v>
                </c:pt>
                <c:pt idx="5">
                  <c:v>5.7800002098083443</c:v>
                </c:pt>
                <c:pt idx="6">
                  <c:v>12.880000305175788</c:v>
                </c:pt>
                <c:pt idx="7">
                  <c:v>4.0999998569488563</c:v>
                </c:pt>
                <c:pt idx="8">
                  <c:v>2.7599999904632559</c:v>
                </c:pt>
                <c:pt idx="9">
                  <c:v>5.1199999809265142</c:v>
                </c:pt>
              </c:numCache>
            </c:numRef>
          </c:val>
        </c:ser>
        <c:dLbls/>
        <c:axId val="124610816"/>
        <c:axId val="124616704"/>
      </c:radarChart>
      <c:catAx>
        <c:axId val="124610816"/>
        <c:scaling>
          <c:orientation val="minMax"/>
        </c:scaling>
        <c:axPos val="b"/>
        <c:majorGridlines/>
        <c:numFmt formatCode="General" sourceLinked="0"/>
        <c:tickLblPos val="nextTo"/>
        <c:crossAx val="124616704"/>
        <c:crosses val="autoZero"/>
        <c:auto val="1"/>
        <c:lblAlgn val="ctr"/>
        <c:lblOffset val="100"/>
      </c:catAx>
      <c:valAx>
        <c:axId val="124616704"/>
        <c:scaling>
          <c:orientation val="minMax"/>
        </c:scaling>
        <c:axPos val="l"/>
        <c:majorGridlines/>
        <c:numFmt formatCode="0.00" sourceLinked="1"/>
        <c:majorTickMark val="none"/>
        <c:tickLblPos val="none"/>
        <c:crossAx val="124610816"/>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lang val="fr-FR"/>
  <c:chart>
    <c:title>
      <c:layout>
        <c:manualLayout>
          <c:xMode val="edge"/>
          <c:yMode val="edge"/>
          <c:x val="0.76295262157200849"/>
          <c:y val="0.36386883600289016"/>
        </c:manualLayout>
      </c:layout>
    </c:title>
    <c:plotArea>
      <c:layout>
        <c:manualLayout>
          <c:layoutTarget val="inner"/>
          <c:xMode val="edge"/>
          <c:yMode val="edge"/>
          <c:x val="0.15475775918914719"/>
          <c:y val="0.14219708290486149"/>
          <c:w val="0.52194877015352481"/>
          <c:h val="0.7596359999903346"/>
        </c:manualLayout>
      </c:layout>
      <c:radarChart>
        <c:radarStyle val="marker"/>
        <c:ser>
          <c:idx val="0"/>
          <c:order val="0"/>
          <c:tx>
            <c:strRef>
              <c:f>'Classif. 5 clusters'!$B$149</c:f>
              <c:strCache>
                <c:ptCount val="1"/>
                <c:pt idx="0">
                  <c:v>Cluster 5</c:v>
                </c:pt>
              </c:strCache>
            </c:strRef>
          </c:tx>
          <c:cat>
            <c:strRef>
              <c:f>'Classif. 5 clusters'!$C$94:$L$94</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5 clusters'!$C$149:$L$149</c:f>
              <c:numCache>
                <c:formatCode>0.00</c:formatCode>
                <c:ptCount val="10"/>
                <c:pt idx="0">
                  <c:v>10.450000047683718</c:v>
                </c:pt>
                <c:pt idx="1">
                  <c:v>6.8375000953674272</c:v>
                </c:pt>
                <c:pt idx="2">
                  <c:v>5.6375000178813881</c:v>
                </c:pt>
                <c:pt idx="3">
                  <c:v>4.8249999880790728</c:v>
                </c:pt>
                <c:pt idx="4">
                  <c:v>6.762499868869785</c:v>
                </c:pt>
                <c:pt idx="5">
                  <c:v>4.8249998986720994</c:v>
                </c:pt>
                <c:pt idx="6">
                  <c:v>15.962500035762783</c:v>
                </c:pt>
                <c:pt idx="7">
                  <c:v>10.437500059604664</c:v>
                </c:pt>
                <c:pt idx="8">
                  <c:v>7.5000000298023259</c:v>
                </c:pt>
                <c:pt idx="9">
                  <c:v>13.262499928474412</c:v>
                </c:pt>
              </c:numCache>
            </c:numRef>
          </c:val>
        </c:ser>
        <c:dLbls/>
        <c:axId val="124624256"/>
        <c:axId val="124646528"/>
      </c:radarChart>
      <c:catAx>
        <c:axId val="124624256"/>
        <c:scaling>
          <c:orientation val="minMax"/>
        </c:scaling>
        <c:axPos val="b"/>
        <c:majorGridlines/>
        <c:numFmt formatCode="General" sourceLinked="0"/>
        <c:tickLblPos val="nextTo"/>
        <c:crossAx val="124646528"/>
        <c:crosses val="autoZero"/>
        <c:auto val="1"/>
        <c:lblAlgn val="ctr"/>
        <c:lblOffset val="100"/>
      </c:catAx>
      <c:valAx>
        <c:axId val="124646528"/>
        <c:scaling>
          <c:orientation val="minMax"/>
        </c:scaling>
        <c:axPos val="l"/>
        <c:majorGridlines/>
        <c:numFmt formatCode="0.00" sourceLinked="1"/>
        <c:majorTickMark val="none"/>
        <c:tickLblPos val="none"/>
        <c:crossAx val="124624256"/>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0.30831382202479291"/>
          <c:y val="4.0478623023361776E-2"/>
          <c:w val="0.4474779094568373"/>
          <c:h val="0.90789939480705406"/>
        </c:manualLayout>
      </c:layout>
      <c:radarChart>
        <c:radarStyle val="marker"/>
        <c:ser>
          <c:idx val="0"/>
          <c:order val="0"/>
          <c:tx>
            <c:strRef>
              <c:f>'Classif. 5 clusters'!$B$104</c:f>
              <c:strCache>
                <c:ptCount val="1"/>
                <c:pt idx="0">
                  <c:v>Cluster 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'Classif. 5 clusters'!$C$94:$L$94</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5 clusters'!$C$104:$L$104</c:f>
              <c:numCache>
                <c:formatCode>0.00</c:formatCode>
                <c:ptCount val="10"/>
                <c:pt idx="0">
                  <c:v>10.399999830457896</c:v>
                </c:pt>
                <c:pt idx="1">
                  <c:v>14.599999851650665</c:v>
                </c:pt>
                <c:pt idx="2">
                  <c:v>15.988888846503379</c:v>
                </c:pt>
                <c:pt idx="3">
                  <c:v>17.466666751437732</c:v>
                </c:pt>
                <c:pt idx="4">
                  <c:v>12.655555619133848</c:v>
                </c:pt>
                <c:pt idx="5">
                  <c:v>17.500000211927624</c:v>
                </c:pt>
                <c:pt idx="6">
                  <c:v>3.7444445192813856</c:v>
                </c:pt>
                <c:pt idx="7">
                  <c:v>14.411111248864081</c:v>
                </c:pt>
                <c:pt idx="8">
                  <c:v>15.811111132303861</c:v>
                </c:pt>
                <c:pt idx="9">
                  <c:v>5.9444443881511733</c:v>
                </c:pt>
              </c:numCache>
            </c:numRef>
          </c:val>
        </c:ser>
        <c:ser>
          <c:idx val="1"/>
          <c:order val="1"/>
          <c:tx>
            <c:strRef>
              <c:f>'Classif. 5 clusters'!$B$121</c:f>
              <c:strCache>
                <c:ptCount val="1"/>
                <c:pt idx="0">
                  <c:v>Cluster 2</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'Classif. 5 clusters'!$C$94:$L$94</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5 clusters'!$C$121:$L$121</c:f>
              <c:numCache>
                <c:formatCode>0.00</c:formatCode>
                <c:ptCount val="10"/>
                <c:pt idx="0">
                  <c:v>13.337499916553501</c:v>
                </c:pt>
                <c:pt idx="1">
                  <c:v>9.8000000417232584</c:v>
                </c:pt>
                <c:pt idx="2">
                  <c:v>12.40624994039535</c:v>
                </c:pt>
                <c:pt idx="3">
                  <c:v>13.56250017881392</c:v>
                </c:pt>
                <c:pt idx="4">
                  <c:v>7.8812501132488295</c:v>
                </c:pt>
                <c:pt idx="5">
                  <c:v>12.725000023841856</c:v>
                </c:pt>
                <c:pt idx="6">
                  <c:v>9.8250000178813899</c:v>
                </c:pt>
                <c:pt idx="7">
                  <c:v>8.1687500029802358</c:v>
                </c:pt>
                <c:pt idx="8">
                  <c:v>12.981249839067454</c:v>
                </c:pt>
                <c:pt idx="9">
                  <c:v>12.325000047683696</c:v>
                </c:pt>
              </c:numCache>
            </c:numRef>
          </c:val>
        </c:ser>
        <c:ser>
          <c:idx val="2"/>
          <c:order val="2"/>
          <c:tx>
            <c:strRef>
              <c:f>'Classif. 5 clusters'!$B$134</c:f>
              <c:strCache>
                <c:ptCount val="1"/>
                <c:pt idx="0">
                  <c:v>Cluster 3</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'Classif. 5 clusters'!$C$94:$L$94</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5 clusters'!$C$134:$L$134</c:f>
              <c:numCache>
                <c:formatCode>0.00</c:formatCode>
                <c:ptCount val="10"/>
                <c:pt idx="0">
                  <c:v>6.9833334287007647</c:v>
                </c:pt>
                <c:pt idx="1">
                  <c:v>11.708333333333329</c:v>
                </c:pt>
                <c:pt idx="2">
                  <c:v>7.9916666746139589</c:v>
                </c:pt>
                <c:pt idx="3">
                  <c:v>7.3666667342185974</c:v>
                </c:pt>
                <c:pt idx="4">
                  <c:v>14.1416666507721</c:v>
                </c:pt>
                <c:pt idx="5">
                  <c:v>8.6666666269302315</c:v>
                </c:pt>
                <c:pt idx="6">
                  <c:v>10.908333500226354</c:v>
                </c:pt>
                <c:pt idx="7">
                  <c:v>12.783333333830038</c:v>
                </c:pt>
                <c:pt idx="8">
                  <c:v>11.458333293596906</c:v>
                </c:pt>
                <c:pt idx="9">
                  <c:v>11.383333126703894</c:v>
                </c:pt>
              </c:numCache>
            </c:numRef>
          </c:val>
        </c:ser>
        <c:ser>
          <c:idx val="3"/>
          <c:order val="3"/>
          <c:tx>
            <c:strRef>
              <c:f>'Classif. 5 clusters'!$B$140</c:f>
              <c:strCache>
                <c:ptCount val="1"/>
                <c:pt idx="0">
                  <c:v>Cluster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'Classif. 5 clusters'!$C$94:$L$94</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5 clusters'!$C$140:$L$140</c:f>
              <c:numCache>
                <c:formatCode>0.00</c:formatCode>
                <c:ptCount val="10"/>
                <c:pt idx="0">
                  <c:v>12.4</c:v>
                </c:pt>
                <c:pt idx="1">
                  <c:v>12.059999847412092</c:v>
                </c:pt>
                <c:pt idx="2">
                  <c:v>6.1199999332427986</c:v>
                </c:pt>
                <c:pt idx="3">
                  <c:v>7.7199999809265192</c:v>
                </c:pt>
                <c:pt idx="4">
                  <c:v>11.9</c:v>
                </c:pt>
                <c:pt idx="5">
                  <c:v>5.7800002098083443</c:v>
                </c:pt>
                <c:pt idx="6">
                  <c:v>12.880000305175788</c:v>
                </c:pt>
                <c:pt idx="7">
                  <c:v>4.0999998569488563</c:v>
                </c:pt>
                <c:pt idx="8">
                  <c:v>2.7599999904632559</c:v>
                </c:pt>
                <c:pt idx="9">
                  <c:v>5.1199999809265142</c:v>
                </c:pt>
              </c:numCache>
            </c:numRef>
          </c:val>
        </c:ser>
        <c:ser>
          <c:idx val="4"/>
          <c:order val="4"/>
          <c:tx>
            <c:strRef>
              <c:f>'Classif. 5 clusters'!$B$149</c:f>
              <c:strCache>
                <c:ptCount val="1"/>
                <c:pt idx="0">
                  <c:v>Cluster 5</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'Classif. 5 clusters'!$C$94:$L$94</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5 clusters'!$C$149:$L$149</c:f>
              <c:numCache>
                <c:formatCode>0.00</c:formatCode>
                <c:ptCount val="10"/>
                <c:pt idx="0">
                  <c:v>10.450000047683718</c:v>
                </c:pt>
                <c:pt idx="1">
                  <c:v>6.8375000953674272</c:v>
                </c:pt>
                <c:pt idx="2">
                  <c:v>5.6375000178813881</c:v>
                </c:pt>
                <c:pt idx="3">
                  <c:v>4.8249999880790728</c:v>
                </c:pt>
                <c:pt idx="4">
                  <c:v>6.762499868869785</c:v>
                </c:pt>
                <c:pt idx="5">
                  <c:v>4.8249998986720994</c:v>
                </c:pt>
                <c:pt idx="6">
                  <c:v>15.962500035762783</c:v>
                </c:pt>
                <c:pt idx="7">
                  <c:v>10.437500059604664</c:v>
                </c:pt>
                <c:pt idx="8">
                  <c:v>7.5000000298023259</c:v>
                </c:pt>
                <c:pt idx="9">
                  <c:v>13.262499928474412</c:v>
                </c:pt>
              </c:numCache>
            </c:numRef>
          </c:val>
        </c:ser>
        <c:dLbls/>
        <c:axId val="124697216"/>
        <c:axId val="124723584"/>
      </c:radarChart>
      <c:catAx>
        <c:axId val="124697216"/>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124723584"/>
        <c:crosses val="autoZero"/>
        <c:auto val="1"/>
        <c:lblAlgn val="ctr"/>
        <c:lblOffset val="100"/>
      </c:catAx>
      <c:valAx>
        <c:axId val="124723584"/>
        <c:scaling>
          <c:orientation val="minMax"/>
        </c:scaling>
        <c:axPos val="l"/>
        <c:majorGridlines>
          <c:spPr>
            <a:ln w="9525" cap="flat" cmpd="sng" algn="ctr">
              <a:solidFill>
                <a:schemeClr val="bg1">
                  <a:lumMod val="75000"/>
                </a:schemeClr>
              </a:solidFill>
              <a:round/>
            </a:ln>
            <a:effectLst/>
          </c:spPr>
        </c:majorGridlines>
        <c:numFmt formatCode="0.00" sourceLinked="1"/>
        <c:maj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4697216"/>
        <c:crosses val="autoZero"/>
        <c:crossBetween val="between"/>
      </c:valAx>
      <c:spPr>
        <a:noFill/>
        <a:ln>
          <a:noFill/>
        </a:ln>
        <a:effectLst/>
      </c:spPr>
    </c:plotArea>
    <c:legend>
      <c:legendPos val="l"/>
      <c:layout>
        <c:manualLayout>
          <c:xMode val="edge"/>
          <c:yMode val="edge"/>
          <c:x val="6.5911431513903218E-2"/>
          <c:y val="0.17590555044653483"/>
          <c:w val="9.5221583398882606E-2"/>
          <c:h val="0.68166149016824051"/>
        </c:manualLayout>
      </c:layout>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fr-FR" sz="2000" b="1"/>
              <a:t>Comparaison des clusters 4 et 5</a:t>
            </a:r>
          </a:p>
        </c:rich>
      </c:tx>
      <c:layout>
        <c:manualLayout>
          <c:xMode val="edge"/>
          <c:yMode val="edge"/>
          <c:x val="4.2382212469342977E-2"/>
          <c:y val="0.10799136069114471"/>
        </c:manualLayout>
      </c:layout>
      <c:spPr>
        <a:noFill/>
        <a:ln>
          <a:noFill/>
        </a:ln>
        <a:effectLst/>
      </c:spPr>
    </c:title>
    <c:plotArea>
      <c:layout>
        <c:manualLayout>
          <c:layoutTarget val="inner"/>
          <c:xMode val="edge"/>
          <c:yMode val="edge"/>
          <c:x val="0.34526494126758756"/>
          <c:y val="6.6141392153194686E-2"/>
          <c:w val="0.41205748999612751"/>
          <c:h val="0.86861362901991468"/>
        </c:manualLayout>
      </c:layout>
      <c:radarChart>
        <c:radarStyle val="marker"/>
        <c:ser>
          <c:idx val="3"/>
          <c:order val="0"/>
          <c:tx>
            <c:strRef>
              <c:f>'Classif. 5 clusters'!$B$140</c:f>
              <c:strCache>
                <c:ptCount val="1"/>
                <c:pt idx="0">
                  <c:v>Cluster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'Classif. 5 clusters'!$C$94:$L$94</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5 clusters'!$C$140:$L$140</c:f>
              <c:numCache>
                <c:formatCode>0.00</c:formatCode>
                <c:ptCount val="10"/>
                <c:pt idx="0">
                  <c:v>12.4</c:v>
                </c:pt>
                <c:pt idx="1">
                  <c:v>12.059999847412092</c:v>
                </c:pt>
                <c:pt idx="2">
                  <c:v>6.1199999332427986</c:v>
                </c:pt>
                <c:pt idx="3">
                  <c:v>7.7199999809265192</c:v>
                </c:pt>
                <c:pt idx="4">
                  <c:v>11.9</c:v>
                </c:pt>
                <c:pt idx="5">
                  <c:v>5.7800002098083443</c:v>
                </c:pt>
                <c:pt idx="6">
                  <c:v>12.880000305175788</c:v>
                </c:pt>
                <c:pt idx="7">
                  <c:v>4.0999998569488563</c:v>
                </c:pt>
                <c:pt idx="8">
                  <c:v>2.7599999904632559</c:v>
                </c:pt>
                <c:pt idx="9">
                  <c:v>5.1199999809265142</c:v>
                </c:pt>
              </c:numCache>
            </c:numRef>
          </c:val>
        </c:ser>
        <c:ser>
          <c:idx val="4"/>
          <c:order val="1"/>
          <c:tx>
            <c:strRef>
              <c:f>'Classif. 5 clusters'!$B$149</c:f>
              <c:strCache>
                <c:ptCount val="1"/>
                <c:pt idx="0">
                  <c:v>Cluster 5</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'Classif. 5 clusters'!$C$94:$L$94</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5 clusters'!$C$149:$L$149</c:f>
              <c:numCache>
                <c:formatCode>0.00</c:formatCode>
                <c:ptCount val="10"/>
                <c:pt idx="0">
                  <c:v>10.450000047683718</c:v>
                </c:pt>
                <c:pt idx="1">
                  <c:v>6.8375000953674272</c:v>
                </c:pt>
                <c:pt idx="2">
                  <c:v>5.6375000178813881</c:v>
                </c:pt>
                <c:pt idx="3">
                  <c:v>4.8249999880790728</c:v>
                </c:pt>
                <c:pt idx="4">
                  <c:v>6.762499868869785</c:v>
                </c:pt>
                <c:pt idx="5">
                  <c:v>4.8249998986720994</c:v>
                </c:pt>
                <c:pt idx="6">
                  <c:v>15.962500035762783</c:v>
                </c:pt>
                <c:pt idx="7">
                  <c:v>10.437500059604664</c:v>
                </c:pt>
                <c:pt idx="8">
                  <c:v>7.5000000298023259</c:v>
                </c:pt>
                <c:pt idx="9">
                  <c:v>13.262499928474412</c:v>
                </c:pt>
              </c:numCache>
            </c:numRef>
          </c:val>
        </c:ser>
        <c:dLbls/>
        <c:axId val="124753024"/>
        <c:axId val="124754560"/>
      </c:radarChart>
      <c:catAx>
        <c:axId val="124753024"/>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124754560"/>
        <c:crosses val="autoZero"/>
        <c:auto val="1"/>
        <c:lblAlgn val="ctr"/>
        <c:lblOffset val="100"/>
      </c:catAx>
      <c:valAx>
        <c:axId val="124754560"/>
        <c:scaling>
          <c:orientation val="minMax"/>
        </c:scaling>
        <c:axPos val="l"/>
        <c:majorGridlines>
          <c:spPr>
            <a:ln w="9525" cap="flat" cmpd="sng" algn="ctr">
              <a:solidFill>
                <a:schemeClr val="tx1">
                  <a:lumMod val="15000"/>
                  <a:lumOff val="85000"/>
                </a:schemeClr>
              </a:solidFill>
              <a:round/>
            </a:ln>
            <a:effectLst/>
          </c:spPr>
        </c:majorGridlines>
        <c:numFmt formatCode="0.00" sourceLinked="1"/>
        <c:maj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4753024"/>
        <c:crosses val="autoZero"/>
        <c:crossBetween val="between"/>
      </c:valAx>
      <c:spPr>
        <a:noFill/>
        <a:ln>
          <a:noFill/>
        </a:ln>
        <a:effectLst/>
      </c:spPr>
    </c:plotArea>
    <c:legend>
      <c:legendPos val="l"/>
      <c:layout>
        <c:manualLayout>
          <c:xMode val="edge"/>
          <c:yMode val="edge"/>
          <c:x val="3.0925976458150428E-2"/>
          <c:y val="0.28748158611045294"/>
          <c:w val="0.10084124912486928"/>
          <c:h val="0.42782600903282703"/>
        </c:manualLayout>
      </c:layout>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0.29635013745169331"/>
          <c:y val="5.2612692774598818E-2"/>
          <c:w val="0.51548138850065373"/>
          <c:h val="0.90014554372517952"/>
        </c:manualLayout>
      </c:layout>
      <c:radarChart>
        <c:radarStyle val="marker"/>
        <c:ser>
          <c:idx val="5"/>
          <c:order val="0"/>
          <c:tx>
            <c:strRef>
              <c:f>'Classif. 8 clusters'!$B$151</c:f>
              <c:strCache>
                <c:ptCount val="1"/>
                <c:pt idx="0">
                  <c:v>Cluster 1</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clusters'!$C$151:$L$151</c:f>
              <c:numCache>
                <c:formatCode>0.00</c:formatCode>
                <c:ptCount val="10"/>
                <c:pt idx="0">
                  <c:v>12.4</c:v>
                </c:pt>
                <c:pt idx="1">
                  <c:v>12.059999847412092</c:v>
                </c:pt>
                <c:pt idx="2">
                  <c:v>6.1199999332427986</c:v>
                </c:pt>
                <c:pt idx="3">
                  <c:v>7.7199999809265192</c:v>
                </c:pt>
                <c:pt idx="4">
                  <c:v>11.9</c:v>
                </c:pt>
                <c:pt idx="5">
                  <c:v>5.7800002098083443</c:v>
                </c:pt>
                <c:pt idx="6">
                  <c:v>12.880000305175788</c:v>
                </c:pt>
                <c:pt idx="7">
                  <c:v>4.0999998569488563</c:v>
                </c:pt>
                <c:pt idx="8">
                  <c:v>2.7599999904632559</c:v>
                </c:pt>
                <c:pt idx="9">
                  <c:v>5.1199999809265142</c:v>
                </c:pt>
              </c:numCache>
            </c:numRef>
          </c:val>
        </c:ser>
        <c:ser>
          <c:idx val="6"/>
          <c:order val="1"/>
          <c:tx>
            <c:strRef>
              <c:f>'Classif. 8 clusters'!$B$160</c:f>
              <c:strCache>
                <c:ptCount val="1"/>
                <c:pt idx="0">
                  <c:v>Cluster 2</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clusters'!$C$160:$L$160</c:f>
              <c:numCache>
                <c:formatCode>0.00</c:formatCode>
                <c:ptCount val="10"/>
                <c:pt idx="0">
                  <c:v>10.450000047683718</c:v>
                </c:pt>
                <c:pt idx="1">
                  <c:v>6.8375000953674272</c:v>
                </c:pt>
                <c:pt idx="2">
                  <c:v>5.6375000178813881</c:v>
                </c:pt>
                <c:pt idx="3">
                  <c:v>4.8249999880790728</c:v>
                </c:pt>
                <c:pt idx="4">
                  <c:v>6.762499868869785</c:v>
                </c:pt>
                <c:pt idx="5">
                  <c:v>4.8249998986720994</c:v>
                </c:pt>
                <c:pt idx="6">
                  <c:v>15.962500035762783</c:v>
                </c:pt>
                <c:pt idx="7">
                  <c:v>10.437500059604664</c:v>
                </c:pt>
                <c:pt idx="8">
                  <c:v>7.5000000298023259</c:v>
                </c:pt>
                <c:pt idx="9">
                  <c:v>13.262499928474412</c:v>
                </c:pt>
              </c:numCache>
            </c:numRef>
          </c:val>
        </c:ser>
        <c:ser>
          <c:idx val="7"/>
          <c:order val="2"/>
          <c:tx>
            <c:strRef>
              <c:f>'Classif. 8 clusters'!$B$167</c:f>
              <c:strCache>
                <c:ptCount val="1"/>
                <c:pt idx="0">
                  <c:v>Cluster 3</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clusters'!$C$167:$L$167</c:f>
              <c:numCache>
                <c:formatCode>0.00</c:formatCode>
                <c:ptCount val="10"/>
                <c:pt idx="0">
                  <c:v>7.7833335399627712</c:v>
                </c:pt>
                <c:pt idx="1">
                  <c:v>13.883333206176749</c:v>
                </c:pt>
                <c:pt idx="2">
                  <c:v>7.3333334128062049</c:v>
                </c:pt>
                <c:pt idx="3">
                  <c:v>8.8333335320154838</c:v>
                </c:pt>
                <c:pt idx="4">
                  <c:v>14.200000127156578</c:v>
                </c:pt>
                <c:pt idx="5">
                  <c:v>9.3833332856496057</c:v>
                </c:pt>
                <c:pt idx="6">
                  <c:v>12.750000317891448</c:v>
                </c:pt>
                <c:pt idx="7">
                  <c:v>17.066666603088382</c:v>
                </c:pt>
                <c:pt idx="8">
                  <c:v>11.049999952316297</c:v>
                </c:pt>
                <c:pt idx="9">
                  <c:v>6.9166666666666687</c:v>
                </c:pt>
              </c:numCache>
            </c:numRef>
          </c:val>
        </c:ser>
        <c:ser>
          <c:idx val="8"/>
          <c:order val="3"/>
          <c:tx>
            <c:strRef>
              <c:f>'Classif. 8 clusters'!$B$174</c:f>
              <c:strCache>
                <c:ptCount val="1"/>
                <c:pt idx="0">
                  <c:v>Cluster 4</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clusters'!$C$174:$L$174</c:f>
              <c:numCache>
                <c:formatCode>0.00</c:formatCode>
                <c:ptCount val="10"/>
                <c:pt idx="0">
                  <c:v>6.1833333174387617</c:v>
                </c:pt>
                <c:pt idx="1">
                  <c:v>9.53333346048991</c:v>
                </c:pt>
                <c:pt idx="2">
                  <c:v>8.6499999364217128</c:v>
                </c:pt>
                <c:pt idx="3">
                  <c:v>5.8999999364217137</c:v>
                </c:pt>
                <c:pt idx="4">
                  <c:v>14.08333317438762</c:v>
                </c:pt>
                <c:pt idx="5">
                  <c:v>7.9499999682108564</c:v>
                </c:pt>
                <c:pt idx="6">
                  <c:v>9.066666682561257</c:v>
                </c:pt>
                <c:pt idx="7">
                  <c:v>8.500000064571692</c:v>
                </c:pt>
                <c:pt idx="8">
                  <c:v>11.866666634877518</c:v>
                </c:pt>
                <c:pt idx="9">
                  <c:v>15.849999586741115</c:v>
                </c:pt>
              </c:numCache>
            </c:numRef>
          </c:val>
        </c:ser>
        <c:ser>
          <c:idx val="9"/>
          <c:order val="4"/>
          <c:tx>
            <c:strRef>
              <c:f>'Classif. 8 clusters'!$B$184</c:f>
              <c:strCache>
                <c:ptCount val="1"/>
                <c:pt idx="0">
                  <c:v>Cluster 5</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clusters'!$C$184:$L$184</c:f>
              <c:numCache>
                <c:formatCode>0.00</c:formatCode>
                <c:ptCount val="10"/>
                <c:pt idx="0">
                  <c:v>11.82222207387289</c:v>
                </c:pt>
                <c:pt idx="1">
                  <c:v>10.600000010596393</c:v>
                </c:pt>
                <c:pt idx="2">
                  <c:v>12.699999915228952</c:v>
                </c:pt>
                <c:pt idx="3">
                  <c:v>12.955555703904865</c:v>
                </c:pt>
                <c:pt idx="4">
                  <c:v>7.7222223281860387</c:v>
                </c:pt>
                <c:pt idx="5">
                  <c:v>12.000000000000004</c:v>
                </c:pt>
                <c:pt idx="6">
                  <c:v>10.777777724795863</c:v>
                </c:pt>
                <c:pt idx="7">
                  <c:v>10.077777809566925</c:v>
                </c:pt>
                <c:pt idx="8">
                  <c:v>15.344444168938525</c:v>
                </c:pt>
                <c:pt idx="9">
                  <c:v>15.744444423251657</c:v>
                </c:pt>
              </c:numCache>
            </c:numRef>
          </c:val>
        </c:ser>
        <c:ser>
          <c:idx val="10"/>
          <c:order val="5"/>
          <c:tx>
            <c:strRef>
              <c:f>'Classif. 8 clusters'!$B$192</c:f>
              <c:strCache>
                <c:ptCount val="1"/>
                <c:pt idx="0">
                  <c:v>Cluster 6</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clusters'!$C$192:$L$192</c:f>
              <c:numCache>
                <c:formatCode>0.00</c:formatCode>
                <c:ptCount val="10"/>
                <c:pt idx="0">
                  <c:v>15.285714285714288</c:v>
                </c:pt>
                <c:pt idx="1">
                  <c:v>8.7714286531720891</c:v>
                </c:pt>
                <c:pt idx="2">
                  <c:v>12.028571401323576</c:v>
                </c:pt>
                <c:pt idx="3">
                  <c:v>14.342857360839844</c:v>
                </c:pt>
                <c:pt idx="4">
                  <c:v>8.0857144083295598</c:v>
                </c:pt>
                <c:pt idx="5">
                  <c:v>13.657142911638525</c:v>
                </c:pt>
                <c:pt idx="6">
                  <c:v>8.6000001089913525</c:v>
                </c:pt>
                <c:pt idx="7">
                  <c:v>5.7142856802259185</c:v>
                </c:pt>
                <c:pt idx="8">
                  <c:v>9.9428571292332268</c:v>
                </c:pt>
                <c:pt idx="9">
                  <c:v>7.9285715648106088</c:v>
                </c:pt>
              </c:numCache>
            </c:numRef>
          </c:val>
        </c:ser>
        <c:ser>
          <c:idx val="11"/>
          <c:order val="6"/>
          <c:tx>
            <c:strRef>
              <c:f>'Classif. 8 clusters'!$B$196</c:f>
              <c:strCache>
                <c:ptCount val="1"/>
                <c:pt idx="0">
                  <c:v>Cluster 7</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clusters'!$C$196:$L$196</c:f>
              <c:numCache>
                <c:formatCode>0.00</c:formatCode>
                <c:ptCount val="10"/>
                <c:pt idx="0">
                  <c:v>8.7333332697550325</c:v>
                </c:pt>
                <c:pt idx="1">
                  <c:v>14.566666603088366</c:v>
                </c:pt>
                <c:pt idx="2">
                  <c:v>13.333333333333334</c:v>
                </c:pt>
                <c:pt idx="3">
                  <c:v>16.866666475931801</c:v>
                </c:pt>
                <c:pt idx="4">
                  <c:v>17.733333269755068</c:v>
                </c:pt>
                <c:pt idx="5">
                  <c:v>17.633333841959665</c:v>
                </c:pt>
                <c:pt idx="6">
                  <c:v>1.7333333194255813</c:v>
                </c:pt>
                <c:pt idx="7">
                  <c:v>19.133333841959665</c:v>
                </c:pt>
                <c:pt idx="8">
                  <c:v>17.4333333969116</c:v>
                </c:pt>
                <c:pt idx="9">
                  <c:v>1.6333333551883709</c:v>
                </c:pt>
              </c:numCache>
            </c:numRef>
          </c:val>
        </c:ser>
        <c:ser>
          <c:idx val="12"/>
          <c:order val="7"/>
          <c:tx>
            <c:strRef>
              <c:f>'Classif. 8 clusters'!$B$203</c:f>
              <c:strCache>
                <c:ptCount val="1"/>
                <c:pt idx="0">
                  <c:v>Cluster 8</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clusters'!$C$203:$L$203</c:f>
              <c:numCache>
                <c:formatCode>0.00</c:formatCode>
                <c:ptCount val="10"/>
                <c:pt idx="0">
                  <c:v>11.233333110809328</c:v>
                </c:pt>
                <c:pt idx="1">
                  <c:v>14.616666475931817</c:v>
                </c:pt>
                <c:pt idx="2">
                  <c:v>17.3166666030884</c:v>
                </c:pt>
                <c:pt idx="3">
                  <c:v>17.766666889190699</c:v>
                </c:pt>
                <c:pt idx="4">
                  <c:v>10.116666793823235</c:v>
                </c:pt>
                <c:pt idx="5">
                  <c:v>17.4333333969116</c:v>
                </c:pt>
                <c:pt idx="6">
                  <c:v>4.7500001192092878</c:v>
                </c:pt>
                <c:pt idx="7">
                  <c:v>12.04999995231629</c:v>
                </c:pt>
                <c:pt idx="8">
                  <c:v>14.999999999999995</c:v>
                </c:pt>
                <c:pt idx="9">
                  <c:v>8.0999999046325737</c:v>
                </c:pt>
              </c:numCache>
            </c:numRef>
          </c:val>
        </c:ser>
        <c:dLbls/>
        <c:axId val="122940800"/>
        <c:axId val="126694528"/>
      </c:radarChart>
      <c:catAx>
        <c:axId val="122940800"/>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126694528"/>
        <c:crosses val="autoZero"/>
        <c:auto val="1"/>
        <c:lblAlgn val="ctr"/>
        <c:lblOffset val="100"/>
      </c:catAx>
      <c:valAx>
        <c:axId val="126694528"/>
        <c:scaling>
          <c:orientation val="minMax"/>
        </c:scaling>
        <c:axPos val="l"/>
        <c:majorGridlines>
          <c:spPr>
            <a:ln w="9525" cap="flat" cmpd="sng" algn="ctr">
              <a:solidFill>
                <a:schemeClr val="bg1">
                  <a:lumMod val="75000"/>
                </a:schemeClr>
              </a:solidFill>
              <a:round/>
            </a:ln>
            <a:effectLst/>
          </c:spPr>
        </c:majorGridlines>
        <c:numFmt formatCode="0.00" sourceLinked="1"/>
        <c:maj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2940800"/>
        <c:crosses val="autoZero"/>
        <c:crossBetween val="between"/>
      </c:valAx>
      <c:spPr>
        <a:noFill/>
        <a:ln>
          <a:noFill/>
        </a:ln>
        <a:effectLst/>
      </c:spPr>
    </c:plotArea>
    <c:legend>
      <c:legendPos val="l"/>
      <c:layout>
        <c:manualLayout>
          <c:xMode val="edge"/>
          <c:yMode val="edge"/>
          <c:x val="2.9272582500221196E-2"/>
          <c:y val="0.10094492408064601"/>
          <c:w val="0.12817871361585412"/>
          <c:h val="0.67966384057359719"/>
        </c:manualLayout>
      </c:layout>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Comparaison des clusters 1 et 2</a:t>
            </a:r>
          </a:p>
        </c:rich>
      </c:tx>
      <c:spPr>
        <a:noFill/>
        <a:ln>
          <a:noFill/>
        </a:ln>
        <a:effectLst/>
      </c:spPr>
    </c:title>
    <c:plotArea>
      <c:layout/>
      <c:radarChart>
        <c:radarStyle val="marker"/>
        <c:ser>
          <c:idx val="0"/>
          <c:order val="0"/>
          <c:tx>
            <c:strRef>
              <c:f>'Classif. 8 clusters'!$B$151</c:f>
              <c:strCache>
                <c:ptCount val="1"/>
                <c:pt idx="0">
                  <c:v>Cluster 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clusters'!$C$151:$L$151</c:f>
              <c:numCache>
                <c:formatCode>0.00</c:formatCode>
                <c:ptCount val="10"/>
                <c:pt idx="0">
                  <c:v>12.4</c:v>
                </c:pt>
                <c:pt idx="1">
                  <c:v>12.059999847412092</c:v>
                </c:pt>
                <c:pt idx="2">
                  <c:v>6.1199999332427986</c:v>
                </c:pt>
                <c:pt idx="3">
                  <c:v>7.7199999809265192</c:v>
                </c:pt>
                <c:pt idx="4">
                  <c:v>11.9</c:v>
                </c:pt>
                <c:pt idx="5">
                  <c:v>5.7800002098083443</c:v>
                </c:pt>
                <c:pt idx="6">
                  <c:v>12.880000305175788</c:v>
                </c:pt>
                <c:pt idx="7">
                  <c:v>4.0999998569488563</c:v>
                </c:pt>
                <c:pt idx="8">
                  <c:v>2.7599999904632559</c:v>
                </c:pt>
                <c:pt idx="9">
                  <c:v>5.1199999809265142</c:v>
                </c:pt>
              </c:numCache>
            </c:numRef>
          </c:val>
        </c:ser>
        <c:ser>
          <c:idx val="1"/>
          <c:order val="1"/>
          <c:tx>
            <c:strRef>
              <c:f>'Classif. 8 clusters'!$B$160</c:f>
              <c:strCache>
                <c:ptCount val="1"/>
                <c:pt idx="0">
                  <c:v>Cluster 2</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clusters'!$C$160:$L$160</c:f>
              <c:numCache>
                <c:formatCode>0.00</c:formatCode>
                <c:ptCount val="10"/>
                <c:pt idx="0">
                  <c:v>10.450000047683718</c:v>
                </c:pt>
                <c:pt idx="1">
                  <c:v>6.8375000953674272</c:v>
                </c:pt>
                <c:pt idx="2">
                  <c:v>5.6375000178813881</c:v>
                </c:pt>
                <c:pt idx="3">
                  <c:v>4.8249999880790728</c:v>
                </c:pt>
                <c:pt idx="4">
                  <c:v>6.762499868869785</c:v>
                </c:pt>
                <c:pt idx="5">
                  <c:v>4.8249998986720994</c:v>
                </c:pt>
                <c:pt idx="6">
                  <c:v>15.962500035762783</c:v>
                </c:pt>
                <c:pt idx="7">
                  <c:v>10.437500059604664</c:v>
                </c:pt>
                <c:pt idx="8">
                  <c:v>7.5000000298023259</c:v>
                </c:pt>
                <c:pt idx="9">
                  <c:v>13.262499928474412</c:v>
                </c:pt>
              </c:numCache>
            </c:numRef>
          </c:val>
        </c:ser>
        <c:dLbls/>
        <c:axId val="126744448"/>
        <c:axId val="126745984"/>
      </c:radarChart>
      <c:catAx>
        <c:axId val="126744448"/>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745984"/>
        <c:crosses val="autoZero"/>
        <c:auto val="1"/>
        <c:lblAlgn val="ctr"/>
        <c:lblOffset val="100"/>
      </c:catAx>
      <c:valAx>
        <c:axId val="126745984"/>
        <c:scaling>
          <c:orientation val="minMax"/>
        </c:scaling>
        <c:axPos val="l"/>
        <c:majorGridlines>
          <c:spPr>
            <a:ln w="9525" cap="flat" cmpd="sng" algn="ctr">
              <a:solidFill>
                <a:schemeClr val="tx1">
                  <a:lumMod val="15000"/>
                  <a:lumOff val="85000"/>
                </a:schemeClr>
              </a:solidFill>
              <a:round/>
            </a:ln>
            <a:effectLst/>
          </c:spPr>
        </c:majorGridlines>
        <c:numFmt formatCode="0.00" sourceLinked="1"/>
        <c:maj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744448"/>
        <c:crosses val="autoZero"/>
        <c:crossBetween val="between"/>
      </c:valAx>
      <c:spPr>
        <a:noFill/>
        <a:ln>
          <a:noFill/>
        </a:ln>
        <a:effectLst/>
      </c:spPr>
    </c:plotArea>
    <c:legend>
      <c:legendPos val="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fr-FR"/>
  <c:chart>
    <c:title/>
    <c:plotArea>
      <c:layout>
        <c:manualLayout>
          <c:layoutTarget val="inner"/>
          <c:xMode val="edge"/>
          <c:yMode val="edge"/>
          <c:x val="8.0967531943064733E-2"/>
          <c:y val="0.11390943868057933"/>
          <c:w val="0.88688633269202144"/>
          <c:h val="0.52776984948366823"/>
        </c:manualLayout>
      </c:layout>
      <c:barChart>
        <c:barDir val="col"/>
        <c:grouping val="clustered"/>
        <c:ser>
          <c:idx val="0"/>
          <c:order val="0"/>
          <c:tx>
            <c:strRef>
              <c:f>'Descrip- Distrib variables'!$B$89</c:f>
              <c:strCache>
                <c:ptCount val="1"/>
                <c:pt idx="0">
                  <c:v>cadre de vie</c:v>
                </c:pt>
              </c:strCache>
            </c:strRef>
          </c:tx>
          <c:spPr>
            <a:ln>
              <a:solidFill>
                <a:schemeClr val="tx1"/>
              </a:solidFill>
            </a:ln>
          </c:spPr>
          <c:cat>
            <c:strRef>
              <c:f>'Descrip- Distrib variables'!$E$90:$E$99</c:f>
              <c:strCache>
                <c:ptCount val="10"/>
                <c:pt idx="0">
                  <c:v>x_&lt;_4,74</c:v>
                </c:pt>
                <c:pt idx="1">
                  <c:v>4,74_=&lt;_x_&lt;_6,38</c:v>
                </c:pt>
                <c:pt idx="2">
                  <c:v>6,38_=&lt;_x_&lt;_8,02</c:v>
                </c:pt>
                <c:pt idx="3">
                  <c:v>8,02_=&lt;_x_&lt;_9,66</c:v>
                </c:pt>
                <c:pt idx="4">
                  <c:v>9,66_=&lt;_x_&lt;_11,30</c:v>
                </c:pt>
                <c:pt idx="5">
                  <c:v>11,30_=&lt;_x_&lt;_12,94</c:v>
                </c:pt>
                <c:pt idx="6">
                  <c:v>12,94_=&lt;_x_&lt;_14,58</c:v>
                </c:pt>
                <c:pt idx="7">
                  <c:v>14,58_=&lt;_x_&lt;_16,22</c:v>
                </c:pt>
                <c:pt idx="8">
                  <c:v>16,22_=&lt;_x_&lt;_17,86</c:v>
                </c:pt>
                <c:pt idx="9">
                  <c:v>x&gt;=_17,86</c:v>
                </c:pt>
              </c:strCache>
            </c:strRef>
          </c:cat>
          <c:val>
            <c:numRef>
              <c:f>'Descrip- Distrib variables'!$F$90:$F$99</c:f>
              <c:numCache>
                <c:formatCode>General</c:formatCode>
                <c:ptCount val="10"/>
                <c:pt idx="0">
                  <c:v>1</c:v>
                </c:pt>
                <c:pt idx="1">
                  <c:v>9</c:v>
                </c:pt>
                <c:pt idx="2">
                  <c:v>5</c:v>
                </c:pt>
                <c:pt idx="3">
                  <c:v>8</c:v>
                </c:pt>
                <c:pt idx="4">
                  <c:v>11</c:v>
                </c:pt>
                <c:pt idx="5">
                  <c:v>3</c:v>
                </c:pt>
                <c:pt idx="6">
                  <c:v>3</c:v>
                </c:pt>
                <c:pt idx="7">
                  <c:v>6</c:v>
                </c:pt>
                <c:pt idx="8">
                  <c:v>0</c:v>
                </c:pt>
                <c:pt idx="9">
                  <c:v>4</c:v>
                </c:pt>
              </c:numCache>
            </c:numRef>
          </c:val>
        </c:ser>
        <c:dLbls/>
        <c:gapWidth val="0"/>
        <c:axId val="93543808"/>
        <c:axId val="93557888"/>
      </c:barChart>
      <c:catAx>
        <c:axId val="93543808"/>
        <c:scaling>
          <c:orientation val="minMax"/>
        </c:scaling>
        <c:axPos val="b"/>
        <c:numFmt formatCode="General" sourceLinked="0"/>
        <c:tickLblPos val="nextTo"/>
        <c:crossAx val="93557888"/>
        <c:crosses val="autoZero"/>
        <c:auto val="1"/>
        <c:lblAlgn val="ctr"/>
        <c:lblOffset val="100"/>
      </c:catAx>
      <c:valAx>
        <c:axId val="93557888"/>
        <c:scaling>
          <c:orientation val="minMax"/>
        </c:scaling>
        <c:axPos val="l"/>
        <c:numFmt formatCode="General" sourceLinked="1"/>
        <c:tickLblPos val="nextTo"/>
        <c:crossAx val="93543808"/>
        <c:crosses val="autoZero"/>
        <c:crossBetween val="between"/>
      </c:valAx>
    </c:plotArea>
    <c:dispBlanksAs val="gap"/>
  </c:chart>
  <c:printSettings>
    <c:headerFooter/>
    <c:pageMargins b="0.75000000000000011" l="0.70000000000000007" r="0.70000000000000007" t="0.75000000000000011" header="0.30000000000000004" footer="0.30000000000000004"/>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lang val="fr-FR"/>
  <c:chart>
    <c:title>
      <c:layout>
        <c:manualLayout>
          <c:xMode val="edge"/>
          <c:yMode val="edge"/>
          <c:x val="0.76295262157200849"/>
          <c:y val="0.36386883600289016"/>
        </c:manualLayout>
      </c:layout>
    </c:title>
    <c:plotArea>
      <c:layout>
        <c:manualLayout>
          <c:layoutTarget val="inner"/>
          <c:xMode val="edge"/>
          <c:yMode val="edge"/>
          <c:x val="0.15475775918914719"/>
          <c:y val="0.14219708290486149"/>
          <c:w val="0.52194877015352481"/>
          <c:h val="0.7596359999903346"/>
        </c:manualLayout>
      </c:layout>
      <c:radarChart>
        <c:radarStyle val="marker"/>
        <c:ser>
          <c:idx val="0"/>
          <c:order val="0"/>
          <c:tx>
            <c:strRef>
              <c:f>'Classif. 8 clusters'!$B$151</c:f>
              <c:strCache>
                <c:ptCount val="1"/>
                <c:pt idx="0">
                  <c:v>Cluster 1</c:v>
                </c:pt>
              </c:strCache>
            </c:strRef>
          </c:tx>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clusters'!$C$151:$L$151</c:f>
              <c:numCache>
                <c:formatCode>0.00</c:formatCode>
                <c:ptCount val="10"/>
                <c:pt idx="0">
                  <c:v>12.4</c:v>
                </c:pt>
                <c:pt idx="1">
                  <c:v>12.059999847412092</c:v>
                </c:pt>
                <c:pt idx="2">
                  <c:v>6.1199999332427986</c:v>
                </c:pt>
                <c:pt idx="3">
                  <c:v>7.7199999809265192</c:v>
                </c:pt>
                <c:pt idx="4">
                  <c:v>11.9</c:v>
                </c:pt>
                <c:pt idx="5">
                  <c:v>5.7800002098083443</c:v>
                </c:pt>
                <c:pt idx="6">
                  <c:v>12.880000305175788</c:v>
                </c:pt>
                <c:pt idx="7">
                  <c:v>4.0999998569488563</c:v>
                </c:pt>
                <c:pt idx="8">
                  <c:v>2.7599999904632559</c:v>
                </c:pt>
                <c:pt idx="9">
                  <c:v>5.1199999809265142</c:v>
                </c:pt>
              </c:numCache>
            </c:numRef>
          </c:val>
        </c:ser>
        <c:dLbls/>
        <c:axId val="126769408"/>
        <c:axId val="126787584"/>
      </c:radarChart>
      <c:catAx>
        <c:axId val="126769408"/>
        <c:scaling>
          <c:orientation val="minMax"/>
        </c:scaling>
        <c:axPos val="b"/>
        <c:majorGridlines/>
        <c:numFmt formatCode="General" sourceLinked="0"/>
        <c:tickLblPos val="nextTo"/>
        <c:crossAx val="126787584"/>
        <c:crosses val="autoZero"/>
        <c:auto val="1"/>
        <c:lblAlgn val="ctr"/>
        <c:lblOffset val="100"/>
      </c:catAx>
      <c:valAx>
        <c:axId val="126787584"/>
        <c:scaling>
          <c:orientation val="minMax"/>
        </c:scaling>
        <c:axPos val="l"/>
        <c:majorGridlines/>
        <c:numFmt formatCode="0.00" sourceLinked="1"/>
        <c:majorTickMark val="none"/>
        <c:tickLblPos val="none"/>
        <c:crossAx val="126769408"/>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lang val="fr-FR"/>
  <c:chart>
    <c:title>
      <c:layout>
        <c:manualLayout>
          <c:xMode val="edge"/>
          <c:yMode val="edge"/>
          <c:x val="0.76295262157200849"/>
          <c:y val="0.36386883600289016"/>
        </c:manualLayout>
      </c:layout>
    </c:title>
    <c:plotArea>
      <c:layout>
        <c:manualLayout>
          <c:layoutTarget val="inner"/>
          <c:xMode val="edge"/>
          <c:yMode val="edge"/>
          <c:x val="0.15475775918914719"/>
          <c:y val="0.14219708290486149"/>
          <c:w val="0.52194877015352481"/>
          <c:h val="0.7596359999903346"/>
        </c:manualLayout>
      </c:layout>
      <c:radarChart>
        <c:radarStyle val="marker"/>
        <c:ser>
          <c:idx val="0"/>
          <c:order val="0"/>
          <c:tx>
            <c:strRef>
              <c:f>'Classif. 8 clusters'!$B$160</c:f>
              <c:strCache>
                <c:ptCount val="1"/>
                <c:pt idx="0">
                  <c:v>Cluster 2</c:v>
                </c:pt>
              </c:strCache>
            </c:strRef>
          </c:tx>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clusters'!$C$160:$L$160</c:f>
              <c:numCache>
                <c:formatCode>0.00</c:formatCode>
                <c:ptCount val="10"/>
                <c:pt idx="0">
                  <c:v>10.450000047683718</c:v>
                </c:pt>
                <c:pt idx="1">
                  <c:v>6.8375000953674272</c:v>
                </c:pt>
                <c:pt idx="2">
                  <c:v>5.6375000178813881</c:v>
                </c:pt>
                <c:pt idx="3">
                  <c:v>4.8249999880790728</c:v>
                </c:pt>
                <c:pt idx="4">
                  <c:v>6.762499868869785</c:v>
                </c:pt>
                <c:pt idx="5">
                  <c:v>4.8249998986720994</c:v>
                </c:pt>
                <c:pt idx="6">
                  <c:v>15.962500035762783</c:v>
                </c:pt>
                <c:pt idx="7">
                  <c:v>10.437500059604664</c:v>
                </c:pt>
                <c:pt idx="8">
                  <c:v>7.5000000298023259</c:v>
                </c:pt>
                <c:pt idx="9">
                  <c:v>13.262499928474412</c:v>
                </c:pt>
              </c:numCache>
            </c:numRef>
          </c:val>
        </c:ser>
        <c:dLbls/>
        <c:axId val="126799232"/>
        <c:axId val="126813312"/>
      </c:radarChart>
      <c:catAx>
        <c:axId val="126799232"/>
        <c:scaling>
          <c:orientation val="minMax"/>
        </c:scaling>
        <c:axPos val="b"/>
        <c:majorGridlines/>
        <c:numFmt formatCode="General" sourceLinked="0"/>
        <c:tickLblPos val="nextTo"/>
        <c:crossAx val="126813312"/>
        <c:crosses val="autoZero"/>
        <c:auto val="1"/>
        <c:lblAlgn val="ctr"/>
        <c:lblOffset val="100"/>
      </c:catAx>
      <c:valAx>
        <c:axId val="126813312"/>
        <c:scaling>
          <c:orientation val="minMax"/>
        </c:scaling>
        <c:axPos val="l"/>
        <c:majorGridlines/>
        <c:numFmt formatCode="0.00" sourceLinked="1"/>
        <c:majorTickMark val="none"/>
        <c:tickLblPos val="none"/>
        <c:crossAx val="126799232"/>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lang val="fr-FR"/>
  <c:chart>
    <c:title>
      <c:layout>
        <c:manualLayout>
          <c:xMode val="edge"/>
          <c:yMode val="edge"/>
          <c:x val="0.76295262157200849"/>
          <c:y val="0.36386883600289016"/>
        </c:manualLayout>
      </c:layout>
    </c:title>
    <c:plotArea>
      <c:layout>
        <c:manualLayout>
          <c:layoutTarget val="inner"/>
          <c:xMode val="edge"/>
          <c:yMode val="edge"/>
          <c:x val="0.15475775918914719"/>
          <c:y val="0.14219708290486149"/>
          <c:w val="0.52194877015352481"/>
          <c:h val="0.7596359999903346"/>
        </c:manualLayout>
      </c:layout>
      <c:radarChart>
        <c:radarStyle val="marker"/>
        <c:ser>
          <c:idx val="0"/>
          <c:order val="0"/>
          <c:tx>
            <c:strRef>
              <c:f>'Classif. 8 clusters'!$B$167</c:f>
              <c:strCache>
                <c:ptCount val="1"/>
                <c:pt idx="0">
                  <c:v>Cluster 3</c:v>
                </c:pt>
              </c:strCache>
            </c:strRef>
          </c:tx>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clusters'!$C$167:$L$167</c:f>
              <c:numCache>
                <c:formatCode>0.00</c:formatCode>
                <c:ptCount val="10"/>
                <c:pt idx="0">
                  <c:v>7.7833335399627712</c:v>
                </c:pt>
                <c:pt idx="1">
                  <c:v>13.883333206176749</c:v>
                </c:pt>
                <c:pt idx="2">
                  <c:v>7.3333334128062049</c:v>
                </c:pt>
                <c:pt idx="3">
                  <c:v>8.8333335320154838</c:v>
                </c:pt>
                <c:pt idx="4">
                  <c:v>14.200000127156578</c:v>
                </c:pt>
                <c:pt idx="5">
                  <c:v>9.3833332856496057</c:v>
                </c:pt>
                <c:pt idx="6">
                  <c:v>12.750000317891448</c:v>
                </c:pt>
                <c:pt idx="7">
                  <c:v>17.066666603088382</c:v>
                </c:pt>
                <c:pt idx="8">
                  <c:v>11.049999952316297</c:v>
                </c:pt>
                <c:pt idx="9">
                  <c:v>6.9166666666666687</c:v>
                </c:pt>
              </c:numCache>
            </c:numRef>
          </c:val>
        </c:ser>
        <c:dLbls/>
        <c:axId val="126849792"/>
        <c:axId val="126851328"/>
      </c:radarChart>
      <c:catAx>
        <c:axId val="126849792"/>
        <c:scaling>
          <c:orientation val="minMax"/>
        </c:scaling>
        <c:axPos val="b"/>
        <c:majorGridlines/>
        <c:numFmt formatCode="General" sourceLinked="0"/>
        <c:tickLblPos val="nextTo"/>
        <c:crossAx val="126851328"/>
        <c:crosses val="autoZero"/>
        <c:auto val="1"/>
        <c:lblAlgn val="ctr"/>
        <c:lblOffset val="100"/>
      </c:catAx>
      <c:valAx>
        <c:axId val="126851328"/>
        <c:scaling>
          <c:orientation val="minMax"/>
        </c:scaling>
        <c:axPos val="l"/>
        <c:majorGridlines/>
        <c:numFmt formatCode="0.00" sourceLinked="1"/>
        <c:majorTickMark val="none"/>
        <c:tickLblPos val="none"/>
        <c:crossAx val="126849792"/>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lang val="fr-FR"/>
  <c:chart>
    <c:title>
      <c:layout>
        <c:manualLayout>
          <c:xMode val="edge"/>
          <c:yMode val="edge"/>
          <c:x val="0.76295262157200849"/>
          <c:y val="0.36386883600289016"/>
        </c:manualLayout>
      </c:layout>
    </c:title>
    <c:plotArea>
      <c:layout>
        <c:manualLayout>
          <c:layoutTarget val="inner"/>
          <c:xMode val="edge"/>
          <c:yMode val="edge"/>
          <c:x val="0.15475775918914719"/>
          <c:y val="0.14219708290486149"/>
          <c:w val="0.52194877015352481"/>
          <c:h val="0.7596359999903346"/>
        </c:manualLayout>
      </c:layout>
      <c:radarChart>
        <c:radarStyle val="marker"/>
        <c:ser>
          <c:idx val="0"/>
          <c:order val="0"/>
          <c:tx>
            <c:strRef>
              <c:f>'Classif. 8 clusters'!$B$174</c:f>
              <c:strCache>
                <c:ptCount val="1"/>
                <c:pt idx="0">
                  <c:v>Cluster 4</c:v>
                </c:pt>
              </c:strCache>
            </c:strRef>
          </c:tx>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clusters'!$C$174:$L$174</c:f>
              <c:numCache>
                <c:formatCode>0.00</c:formatCode>
                <c:ptCount val="10"/>
                <c:pt idx="0">
                  <c:v>6.1833333174387617</c:v>
                </c:pt>
                <c:pt idx="1">
                  <c:v>9.53333346048991</c:v>
                </c:pt>
                <c:pt idx="2">
                  <c:v>8.6499999364217128</c:v>
                </c:pt>
                <c:pt idx="3">
                  <c:v>5.8999999364217137</c:v>
                </c:pt>
                <c:pt idx="4">
                  <c:v>14.08333317438762</c:v>
                </c:pt>
                <c:pt idx="5">
                  <c:v>7.9499999682108564</c:v>
                </c:pt>
                <c:pt idx="6">
                  <c:v>9.066666682561257</c:v>
                </c:pt>
                <c:pt idx="7">
                  <c:v>8.500000064571692</c:v>
                </c:pt>
                <c:pt idx="8">
                  <c:v>11.866666634877518</c:v>
                </c:pt>
                <c:pt idx="9">
                  <c:v>15.849999586741115</c:v>
                </c:pt>
              </c:numCache>
            </c:numRef>
          </c:val>
        </c:ser>
        <c:dLbls/>
        <c:axId val="126867712"/>
        <c:axId val="126877696"/>
      </c:radarChart>
      <c:catAx>
        <c:axId val="126867712"/>
        <c:scaling>
          <c:orientation val="minMax"/>
        </c:scaling>
        <c:axPos val="b"/>
        <c:majorGridlines/>
        <c:numFmt formatCode="General" sourceLinked="0"/>
        <c:tickLblPos val="nextTo"/>
        <c:crossAx val="126877696"/>
        <c:crosses val="autoZero"/>
        <c:auto val="1"/>
        <c:lblAlgn val="ctr"/>
        <c:lblOffset val="100"/>
      </c:catAx>
      <c:valAx>
        <c:axId val="126877696"/>
        <c:scaling>
          <c:orientation val="minMax"/>
        </c:scaling>
        <c:axPos val="l"/>
        <c:majorGridlines/>
        <c:numFmt formatCode="0.00" sourceLinked="1"/>
        <c:majorTickMark val="none"/>
        <c:tickLblPos val="none"/>
        <c:crossAx val="126867712"/>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lang val="fr-FR"/>
  <c:chart>
    <c:title>
      <c:layout>
        <c:manualLayout>
          <c:xMode val="edge"/>
          <c:yMode val="edge"/>
          <c:x val="0.76295262157200849"/>
          <c:y val="0.36386883600289016"/>
        </c:manualLayout>
      </c:layout>
    </c:title>
    <c:plotArea>
      <c:layout>
        <c:manualLayout>
          <c:layoutTarget val="inner"/>
          <c:xMode val="edge"/>
          <c:yMode val="edge"/>
          <c:x val="0.15475775918914719"/>
          <c:y val="0.14219708290486149"/>
          <c:w val="0.52194877015352481"/>
          <c:h val="0.7596359999903346"/>
        </c:manualLayout>
      </c:layout>
      <c:radarChart>
        <c:radarStyle val="marker"/>
        <c:ser>
          <c:idx val="0"/>
          <c:order val="0"/>
          <c:tx>
            <c:strRef>
              <c:f>'Classif. 8 clusters'!$B$184</c:f>
              <c:strCache>
                <c:ptCount val="1"/>
                <c:pt idx="0">
                  <c:v>Cluster 5</c:v>
                </c:pt>
              </c:strCache>
            </c:strRef>
          </c:tx>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clusters'!$C$184:$L$184</c:f>
              <c:numCache>
                <c:formatCode>0.00</c:formatCode>
                <c:ptCount val="10"/>
                <c:pt idx="0">
                  <c:v>11.82222207387289</c:v>
                </c:pt>
                <c:pt idx="1">
                  <c:v>10.600000010596393</c:v>
                </c:pt>
                <c:pt idx="2">
                  <c:v>12.699999915228952</c:v>
                </c:pt>
                <c:pt idx="3">
                  <c:v>12.955555703904865</c:v>
                </c:pt>
                <c:pt idx="4">
                  <c:v>7.7222223281860387</c:v>
                </c:pt>
                <c:pt idx="5">
                  <c:v>12.000000000000004</c:v>
                </c:pt>
                <c:pt idx="6">
                  <c:v>10.777777724795863</c:v>
                </c:pt>
                <c:pt idx="7">
                  <c:v>10.077777809566925</c:v>
                </c:pt>
                <c:pt idx="8">
                  <c:v>15.344444168938525</c:v>
                </c:pt>
                <c:pt idx="9">
                  <c:v>15.744444423251657</c:v>
                </c:pt>
              </c:numCache>
            </c:numRef>
          </c:val>
        </c:ser>
        <c:dLbls/>
        <c:axId val="126901632"/>
        <c:axId val="126911616"/>
      </c:radarChart>
      <c:catAx>
        <c:axId val="126901632"/>
        <c:scaling>
          <c:orientation val="minMax"/>
        </c:scaling>
        <c:axPos val="b"/>
        <c:majorGridlines/>
        <c:numFmt formatCode="General" sourceLinked="0"/>
        <c:tickLblPos val="nextTo"/>
        <c:crossAx val="126911616"/>
        <c:crosses val="autoZero"/>
        <c:auto val="1"/>
        <c:lblAlgn val="ctr"/>
        <c:lblOffset val="100"/>
      </c:catAx>
      <c:valAx>
        <c:axId val="126911616"/>
        <c:scaling>
          <c:orientation val="minMax"/>
        </c:scaling>
        <c:axPos val="l"/>
        <c:majorGridlines/>
        <c:numFmt formatCode="0.00" sourceLinked="1"/>
        <c:majorTickMark val="none"/>
        <c:tickLblPos val="none"/>
        <c:crossAx val="126901632"/>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lang val="fr-FR"/>
  <c:chart>
    <c:title>
      <c:layout>
        <c:manualLayout>
          <c:xMode val="edge"/>
          <c:yMode val="edge"/>
          <c:x val="0.76295262157200849"/>
          <c:y val="0.36386883600289016"/>
        </c:manualLayout>
      </c:layout>
    </c:title>
    <c:plotArea>
      <c:layout>
        <c:manualLayout>
          <c:layoutTarget val="inner"/>
          <c:xMode val="edge"/>
          <c:yMode val="edge"/>
          <c:x val="0.15475775918914719"/>
          <c:y val="0.14219708290486149"/>
          <c:w val="0.52194877015352481"/>
          <c:h val="0.7596359999903346"/>
        </c:manualLayout>
      </c:layout>
      <c:radarChart>
        <c:radarStyle val="marker"/>
        <c:ser>
          <c:idx val="0"/>
          <c:order val="0"/>
          <c:tx>
            <c:strRef>
              <c:f>'Classif. 8 clusters'!$B$192</c:f>
              <c:strCache>
                <c:ptCount val="1"/>
                <c:pt idx="0">
                  <c:v>Cluster 6</c:v>
                </c:pt>
              </c:strCache>
            </c:strRef>
          </c:tx>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clusters'!$C$192:$L$192</c:f>
              <c:numCache>
                <c:formatCode>0.00</c:formatCode>
                <c:ptCount val="10"/>
                <c:pt idx="0">
                  <c:v>15.285714285714288</c:v>
                </c:pt>
                <c:pt idx="1">
                  <c:v>8.7714286531720891</c:v>
                </c:pt>
                <c:pt idx="2">
                  <c:v>12.028571401323576</c:v>
                </c:pt>
                <c:pt idx="3">
                  <c:v>14.342857360839844</c:v>
                </c:pt>
                <c:pt idx="4">
                  <c:v>8.0857144083295598</c:v>
                </c:pt>
                <c:pt idx="5">
                  <c:v>13.657142911638525</c:v>
                </c:pt>
                <c:pt idx="6">
                  <c:v>8.6000001089913525</c:v>
                </c:pt>
                <c:pt idx="7">
                  <c:v>5.7142856802259185</c:v>
                </c:pt>
                <c:pt idx="8">
                  <c:v>9.9428571292332268</c:v>
                </c:pt>
                <c:pt idx="9">
                  <c:v>7.9285715648106088</c:v>
                </c:pt>
              </c:numCache>
            </c:numRef>
          </c:val>
        </c:ser>
        <c:dLbls/>
        <c:axId val="127214336"/>
        <c:axId val="127215872"/>
      </c:radarChart>
      <c:catAx>
        <c:axId val="127214336"/>
        <c:scaling>
          <c:orientation val="minMax"/>
        </c:scaling>
        <c:axPos val="b"/>
        <c:majorGridlines/>
        <c:numFmt formatCode="General" sourceLinked="0"/>
        <c:tickLblPos val="nextTo"/>
        <c:crossAx val="127215872"/>
        <c:crosses val="autoZero"/>
        <c:auto val="1"/>
        <c:lblAlgn val="ctr"/>
        <c:lblOffset val="100"/>
      </c:catAx>
      <c:valAx>
        <c:axId val="127215872"/>
        <c:scaling>
          <c:orientation val="minMax"/>
        </c:scaling>
        <c:axPos val="l"/>
        <c:majorGridlines/>
        <c:numFmt formatCode="0.00" sourceLinked="1"/>
        <c:majorTickMark val="none"/>
        <c:tickLblPos val="none"/>
        <c:crossAx val="127214336"/>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lang val="fr-FR"/>
  <c:chart>
    <c:title>
      <c:layout>
        <c:manualLayout>
          <c:xMode val="edge"/>
          <c:yMode val="edge"/>
          <c:x val="0.76295262157200849"/>
          <c:y val="0.36386883600289016"/>
        </c:manualLayout>
      </c:layout>
    </c:title>
    <c:plotArea>
      <c:layout>
        <c:manualLayout>
          <c:layoutTarget val="inner"/>
          <c:xMode val="edge"/>
          <c:yMode val="edge"/>
          <c:x val="0.15475775918914719"/>
          <c:y val="0.14219708290486149"/>
          <c:w val="0.52194877015352481"/>
          <c:h val="0.7596359999903346"/>
        </c:manualLayout>
      </c:layout>
      <c:radarChart>
        <c:radarStyle val="marker"/>
        <c:ser>
          <c:idx val="0"/>
          <c:order val="0"/>
          <c:tx>
            <c:strRef>
              <c:f>'Classif. 8 clusters'!$B$196</c:f>
              <c:strCache>
                <c:ptCount val="1"/>
                <c:pt idx="0">
                  <c:v>Cluster 7</c:v>
                </c:pt>
              </c:strCache>
            </c:strRef>
          </c:tx>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clusters'!$C$196:$L$196</c:f>
              <c:numCache>
                <c:formatCode>0.00</c:formatCode>
                <c:ptCount val="10"/>
                <c:pt idx="0">
                  <c:v>8.7333332697550325</c:v>
                </c:pt>
                <c:pt idx="1">
                  <c:v>14.566666603088366</c:v>
                </c:pt>
                <c:pt idx="2">
                  <c:v>13.333333333333334</c:v>
                </c:pt>
                <c:pt idx="3">
                  <c:v>16.866666475931801</c:v>
                </c:pt>
                <c:pt idx="4">
                  <c:v>17.733333269755068</c:v>
                </c:pt>
                <c:pt idx="5">
                  <c:v>17.633333841959665</c:v>
                </c:pt>
                <c:pt idx="6">
                  <c:v>1.7333333194255813</c:v>
                </c:pt>
                <c:pt idx="7">
                  <c:v>19.133333841959665</c:v>
                </c:pt>
                <c:pt idx="8">
                  <c:v>17.4333333969116</c:v>
                </c:pt>
                <c:pt idx="9">
                  <c:v>1.6333333551883709</c:v>
                </c:pt>
              </c:numCache>
            </c:numRef>
          </c:val>
        </c:ser>
        <c:dLbls/>
        <c:axId val="127240064"/>
        <c:axId val="127241600"/>
      </c:radarChart>
      <c:catAx>
        <c:axId val="127240064"/>
        <c:scaling>
          <c:orientation val="minMax"/>
        </c:scaling>
        <c:axPos val="b"/>
        <c:majorGridlines/>
        <c:numFmt formatCode="General" sourceLinked="0"/>
        <c:tickLblPos val="nextTo"/>
        <c:crossAx val="127241600"/>
        <c:crosses val="autoZero"/>
        <c:auto val="1"/>
        <c:lblAlgn val="ctr"/>
        <c:lblOffset val="100"/>
      </c:catAx>
      <c:valAx>
        <c:axId val="127241600"/>
        <c:scaling>
          <c:orientation val="minMax"/>
        </c:scaling>
        <c:axPos val="l"/>
        <c:majorGridlines/>
        <c:numFmt formatCode="0.00" sourceLinked="1"/>
        <c:majorTickMark val="none"/>
        <c:tickLblPos val="none"/>
        <c:crossAx val="127240064"/>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lang val="fr-FR"/>
  <c:chart>
    <c:title>
      <c:layout>
        <c:manualLayout>
          <c:xMode val="edge"/>
          <c:yMode val="edge"/>
          <c:x val="0.76295262157200849"/>
          <c:y val="0.36386883600289016"/>
        </c:manualLayout>
      </c:layout>
    </c:title>
    <c:plotArea>
      <c:layout>
        <c:manualLayout>
          <c:layoutTarget val="inner"/>
          <c:xMode val="edge"/>
          <c:yMode val="edge"/>
          <c:x val="0.15475775918914719"/>
          <c:y val="0.14219708290486149"/>
          <c:w val="0.52194877015352481"/>
          <c:h val="0.7596359999903346"/>
        </c:manualLayout>
      </c:layout>
      <c:radarChart>
        <c:radarStyle val="marker"/>
        <c:ser>
          <c:idx val="0"/>
          <c:order val="0"/>
          <c:tx>
            <c:strRef>
              <c:f>'Classif. 8 clusters'!$B$203</c:f>
              <c:strCache>
                <c:ptCount val="1"/>
                <c:pt idx="0">
                  <c:v>Cluster 8</c:v>
                </c:pt>
              </c:strCache>
            </c:strRef>
          </c:tx>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clusters'!$C$203:$L$203</c:f>
              <c:numCache>
                <c:formatCode>0.00</c:formatCode>
                <c:ptCount val="10"/>
                <c:pt idx="0">
                  <c:v>11.233333110809328</c:v>
                </c:pt>
                <c:pt idx="1">
                  <c:v>14.616666475931817</c:v>
                </c:pt>
                <c:pt idx="2">
                  <c:v>17.3166666030884</c:v>
                </c:pt>
                <c:pt idx="3">
                  <c:v>17.766666889190699</c:v>
                </c:pt>
                <c:pt idx="4">
                  <c:v>10.116666793823235</c:v>
                </c:pt>
                <c:pt idx="5">
                  <c:v>17.4333333969116</c:v>
                </c:pt>
                <c:pt idx="6">
                  <c:v>4.7500001192092878</c:v>
                </c:pt>
                <c:pt idx="7">
                  <c:v>12.04999995231629</c:v>
                </c:pt>
                <c:pt idx="8">
                  <c:v>14.999999999999995</c:v>
                </c:pt>
                <c:pt idx="9">
                  <c:v>8.0999999046325737</c:v>
                </c:pt>
              </c:numCache>
            </c:numRef>
          </c:val>
        </c:ser>
        <c:dLbls/>
        <c:axId val="127261696"/>
        <c:axId val="127279872"/>
      </c:radarChart>
      <c:catAx>
        <c:axId val="127261696"/>
        <c:scaling>
          <c:orientation val="minMax"/>
        </c:scaling>
        <c:axPos val="b"/>
        <c:majorGridlines/>
        <c:numFmt formatCode="General" sourceLinked="0"/>
        <c:tickLblPos val="nextTo"/>
        <c:crossAx val="127279872"/>
        <c:crosses val="autoZero"/>
        <c:auto val="1"/>
        <c:lblAlgn val="ctr"/>
        <c:lblOffset val="100"/>
      </c:catAx>
      <c:valAx>
        <c:axId val="127279872"/>
        <c:scaling>
          <c:orientation val="minMax"/>
        </c:scaling>
        <c:axPos val="l"/>
        <c:majorGridlines/>
        <c:numFmt formatCode="0.00" sourceLinked="1"/>
        <c:majorTickMark val="none"/>
        <c:tickLblPos val="none"/>
        <c:crossAx val="127261696"/>
        <c:crosses val="autoZero"/>
        <c:crossBetween val="between"/>
      </c:valAx>
    </c:plotArea>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Comparaison des clusters 3 et 4</a:t>
            </a:r>
          </a:p>
        </c:rich>
      </c:tx>
      <c:spPr>
        <a:noFill/>
        <a:ln>
          <a:noFill/>
        </a:ln>
        <a:effectLst/>
      </c:spPr>
    </c:title>
    <c:plotArea>
      <c:layout/>
      <c:radarChart>
        <c:radarStyle val="marker"/>
        <c:ser>
          <c:idx val="0"/>
          <c:order val="0"/>
          <c:tx>
            <c:strRef>
              <c:f>'Classif. 8 clusters'!$B$167</c:f>
              <c:strCache>
                <c:ptCount val="1"/>
                <c:pt idx="0">
                  <c:v>Cluster 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clusters'!$C$167:$L$167</c:f>
              <c:numCache>
                <c:formatCode>0.00</c:formatCode>
                <c:ptCount val="10"/>
                <c:pt idx="0">
                  <c:v>7.7833335399627712</c:v>
                </c:pt>
                <c:pt idx="1">
                  <c:v>13.883333206176749</c:v>
                </c:pt>
                <c:pt idx="2">
                  <c:v>7.3333334128062049</c:v>
                </c:pt>
                <c:pt idx="3">
                  <c:v>8.8333335320154838</c:v>
                </c:pt>
                <c:pt idx="4">
                  <c:v>14.200000127156578</c:v>
                </c:pt>
                <c:pt idx="5">
                  <c:v>9.3833332856496057</c:v>
                </c:pt>
                <c:pt idx="6">
                  <c:v>12.750000317891448</c:v>
                </c:pt>
                <c:pt idx="7">
                  <c:v>17.066666603088382</c:v>
                </c:pt>
                <c:pt idx="8">
                  <c:v>11.049999952316297</c:v>
                </c:pt>
                <c:pt idx="9">
                  <c:v>6.9166666666666687</c:v>
                </c:pt>
              </c:numCache>
            </c:numRef>
          </c:val>
        </c:ser>
        <c:ser>
          <c:idx val="1"/>
          <c:order val="1"/>
          <c:tx>
            <c:strRef>
              <c:f>'Classif. 8 clusters'!$B$174</c:f>
              <c:strCache>
                <c:ptCount val="1"/>
                <c:pt idx="0">
                  <c:v>Cluster 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clusters'!$C$174:$L$174</c:f>
              <c:numCache>
                <c:formatCode>0.00</c:formatCode>
                <c:ptCount val="10"/>
                <c:pt idx="0">
                  <c:v>6.1833333174387617</c:v>
                </c:pt>
                <c:pt idx="1">
                  <c:v>9.53333346048991</c:v>
                </c:pt>
                <c:pt idx="2">
                  <c:v>8.6499999364217128</c:v>
                </c:pt>
                <c:pt idx="3">
                  <c:v>5.8999999364217137</c:v>
                </c:pt>
                <c:pt idx="4">
                  <c:v>14.08333317438762</c:v>
                </c:pt>
                <c:pt idx="5">
                  <c:v>7.9499999682108564</c:v>
                </c:pt>
                <c:pt idx="6">
                  <c:v>9.066666682561257</c:v>
                </c:pt>
                <c:pt idx="7">
                  <c:v>8.500000064571692</c:v>
                </c:pt>
                <c:pt idx="8">
                  <c:v>11.866666634877518</c:v>
                </c:pt>
                <c:pt idx="9">
                  <c:v>15.849999586741115</c:v>
                </c:pt>
              </c:numCache>
            </c:numRef>
          </c:val>
        </c:ser>
        <c:dLbls/>
        <c:axId val="127330944"/>
        <c:axId val="127340928"/>
      </c:radarChart>
      <c:catAx>
        <c:axId val="127330944"/>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7340928"/>
        <c:crosses val="autoZero"/>
        <c:auto val="1"/>
        <c:lblAlgn val="ctr"/>
        <c:lblOffset val="100"/>
      </c:catAx>
      <c:valAx>
        <c:axId val="127340928"/>
        <c:scaling>
          <c:orientation val="minMax"/>
        </c:scaling>
        <c:axPos val="l"/>
        <c:majorGridlines>
          <c:spPr>
            <a:ln w="9525" cap="flat" cmpd="sng" algn="ctr">
              <a:solidFill>
                <a:schemeClr val="tx1">
                  <a:lumMod val="15000"/>
                  <a:lumOff val="85000"/>
                </a:schemeClr>
              </a:solidFill>
              <a:round/>
            </a:ln>
            <a:effectLst/>
          </c:spPr>
        </c:majorGridlines>
        <c:numFmt formatCode="0.00" sourceLinked="1"/>
        <c:maj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7330944"/>
        <c:crosses val="autoZero"/>
        <c:crossBetween val="between"/>
      </c:valAx>
      <c:spPr>
        <a:noFill/>
        <a:ln>
          <a:noFill/>
        </a:ln>
        <a:effectLst/>
      </c:spPr>
    </c:plotArea>
    <c:legend>
      <c:legendPos val="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Comparaison des clusters 5 et 6</a:t>
            </a:r>
          </a:p>
        </c:rich>
      </c:tx>
      <c:spPr>
        <a:noFill/>
        <a:ln>
          <a:noFill/>
        </a:ln>
        <a:effectLst/>
      </c:spPr>
    </c:title>
    <c:plotArea>
      <c:layout/>
      <c:radarChart>
        <c:radarStyle val="marker"/>
        <c:ser>
          <c:idx val="0"/>
          <c:order val="0"/>
          <c:tx>
            <c:strRef>
              <c:f>'Classif. 8 clusters'!$B$184</c:f>
              <c:strCache>
                <c:ptCount val="1"/>
                <c:pt idx="0">
                  <c:v>Cluster 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clusters'!$C$184:$L$184</c:f>
              <c:numCache>
                <c:formatCode>0.00</c:formatCode>
                <c:ptCount val="10"/>
                <c:pt idx="0">
                  <c:v>11.82222207387289</c:v>
                </c:pt>
                <c:pt idx="1">
                  <c:v>10.600000010596393</c:v>
                </c:pt>
                <c:pt idx="2">
                  <c:v>12.699999915228952</c:v>
                </c:pt>
                <c:pt idx="3">
                  <c:v>12.955555703904865</c:v>
                </c:pt>
                <c:pt idx="4">
                  <c:v>7.7222223281860387</c:v>
                </c:pt>
                <c:pt idx="5">
                  <c:v>12.000000000000004</c:v>
                </c:pt>
                <c:pt idx="6">
                  <c:v>10.777777724795863</c:v>
                </c:pt>
                <c:pt idx="7">
                  <c:v>10.077777809566925</c:v>
                </c:pt>
                <c:pt idx="8">
                  <c:v>15.344444168938525</c:v>
                </c:pt>
                <c:pt idx="9">
                  <c:v>15.744444423251657</c:v>
                </c:pt>
              </c:numCache>
            </c:numRef>
          </c:val>
        </c:ser>
        <c:ser>
          <c:idx val="1"/>
          <c:order val="1"/>
          <c:tx>
            <c:strRef>
              <c:f>'Classif. 8 clusters'!$B$192</c:f>
              <c:strCache>
                <c:ptCount val="1"/>
                <c:pt idx="0">
                  <c:v>Cluster 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clusters'!$C$192:$L$192</c:f>
              <c:numCache>
                <c:formatCode>0.00</c:formatCode>
                <c:ptCount val="10"/>
                <c:pt idx="0">
                  <c:v>15.285714285714288</c:v>
                </c:pt>
                <c:pt idx="1">
                  <c:v>8.7714286531720891</c:v>
                </c:pt>
                <c:pt idx="2">
                  <c:v>12.028571401323576</c:v>
                </c:pt>
                <c:pt idx="3">
                  <c:v>14.342857360839844</c:v>
                </c:pt>
                <c:pt idx="4">
                  <c:v>8.0857144083295598</c:v>
                </c:pt>
                <c:pt idx="5">
                  <c:v>13.657142911638525</c:v>
                </c:pt>
                <c:pt idx="6">
                  <c:v>8.6000001089913525</c:v>
                </c:pt>
                <c:pt idx="7">
                  <c:v>5.7142856802259185</c:v>
                </c:pt>
                <c:pt idx="8">
                  <c:v>9.9428571292332268</c:v>
                </c:pt>
                <c:pt idx="9">
                  <c:v>7.9285715648106088</c:v>
                </c:pt>
              </c:numCache>
            </c:numRef>
          </c:val>
        </c:ser>
        <c:dLbls/>
        <c:axId val="127374848"/>
        <c:axId val="127376384"/>
      </c:radarChart>
      <c:catAx>
        <c:axId val="127374848"/>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7376384"/>
        <c:crosses val="autoZero"/>
        <c:auto val="1"/>
        <c:lblAlgn val="ctr"/>
        <c:lblOffset val="100"/>
      </c:catAx>
      <c:valAx>
        <c:axId val="127376384"/>
        <c:scaling>
          <c:orientation val="minMax"/>
        </c:scaling>
        <c:axPos val="l"/>
        <c:majorGridlines>
          <c:spPr>
            <a:ln w="9525" cap="flat" cmpd="sng" algn="ctr">
              <a:solidFill>
                <a:schemeClr val="tx1">
                  <a:lumMod val="15000"/>
                  <a:lumOff val="85000"/>
                </a:schemeClr>
              </a:solidFill>
              <a:round/>
            </a:ln>
            <a:effectLst/>
          </c:spPr>
        </c:majorGridlines>
        <c:numFmt formatCode="0.00" sourceLinked="1"/>
        <c:maj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7374848"/>
        <c:crosses val="autoZero"/>
        <c:crossBetween val="between"/>
      </c:valAx>
      <c:spPr>
        <a:noFill/>
        <a:ln>
          <a:noFill/>
        </a:ln>
        <a:effectLst/>
      </c:spPr>
    </c:plotArea>
    <c:legend>
      <c:legendPos val="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fr-FR"/>
  <c:chart>
    <c:title/>
    <c:plotArea>
      <c:layout>
        <c:manualLayout>
          <c:layoutTarget val="inner"/>
          <c:xMode val="edge"/>
          <c:yMode val="edge"/>
          <c:x val="8.0967531943064733E-2"/>
          <c:y val="0.11390943868057933"/>
          <c:w val="0.88688633269202144"/>
          <c:h val="0.59623551829268284"/>
        </c:manualLayout>
      </c:layout>
      <c:barChart>
        <c:barDir val="col"/>
        <c:grouping val="clustered"/>
        <c:ser>
          <c:idx val="0"/>
          <c:order val="0"/>
          <c:tx>
            <c:strRef>
              <c:f>'Descrip- Distrib variables'!$B$100</c:f>
              <c:strCache>
                <c:ptCount val="1"/>
                <c:pt idx="0">
                  <c:v>culture</c:v>
                </c:pt>
              </c:strCache>
            </c:strRef>
          </c:tx>
          <c:spPr>
            <a:ln>
              <a:solidFill>
                <a:schemeClr val="tx1"/>
              </a:solidFill>
            </a:ln>
          </c:spPr>
          <c:cat>
            <c:strRef>
              <c:f>'Descrip- Distrib variables'!$E$101:$E$110</c:f>
              <c:strCache>
                <c:ptCount val="10"/>
                <c:pt idx="0">
                  <c:v>x_&lt;_3,33</c:v>
                </c:pt>
                <c:pt idx="1">
                  <c:v>3,33_=&lt;_x_&lt;_5,16</c:v>
                </c:pt>
                <c:pt idx="2">
                  <c:v>5,16_=&lt;_x_&lt;_6,99</c:v>
                </c:pt>
                <c:pt idx="3">
                  <c:v>6,99_=&lt;_x_&lt;_8,82</c:v>
                </c:pt>
                <c:pt idx="4">
                  <c:v>8,82_=&lt;_x_&lt;_10,65</c:v>
                </c:pt>
                <c:pt idx="5">
                  <c:v>10,65_=&lt;_x_&lt;_12,48</c:v>
                </c:pt>
                <c:pt idx="6">
                  <c:v>12,48_=&lt;_x_&lt;_14,31</c:v>
                </c:pt>
                <c:pt idx="7">
                  <c:v>14,31_=&lt;_x_&lt;_16,14</c:v>
                </c:pt>
                <c:pt idx="8">
                  <c:v>16,14_=&lt;_x_&lt;_17,97</c:v>
                </c:pt>
                <c:pt idx="9">
                  <c:v>x&gt;=_17,97</c:v>
                </c:pt>
              </c:strCache>
            </c:strRef>
          </c:cat>
          <c:val>
            <c:numRef>
              <c:f>'Descrip- Distrib variables'!$F$101:$F$110</c:f>
              <c:numCache>
                <c:formatCode>General</c:formatCode>
                <c:ptCount val="10"/>
                <c:pt idx="0">
                  <c:v>3</c:v>
                </c:pt>
                <c:pt idx="1">
                  <c:v>6</c:v>
                </c:pt>
                <c:pt idx="2">
                  <c:v>4</c:v>
                </c:pt>
                <c:pt idx="3">
                  <c:v>7</c:v>
                </c:pt>
                <c:pt idx="4">
                  <c:v>6</c:v>
                </c:pt>
                <c:pt idx="5">
                  <c:v>7</c:v>
                </c:pt>
                <c:pt idx="6">
                  <c:v>4</c:v>
                </c:pt>
                <c:pt idx="7">
                  <c:v>2</c:v>
                </c:pt>
                <c:pt idx="8">
                  <c:v>7</c:v>
                </c:pt>
                <c:pt idx="9">
                  <c:v>4</c:v>
                </c:pt>
              </c:numCache>
            </c:numRef>
          </c:val>
        </c:ser>
        <c:dLbls/>
        <c:gapWidth val="0"/>
        <c:axId val="93577984"/>
        <c:axId val="93579520"/>
      </c:barChart>
      <c:catAx>
        <c:axId val="93577984"/>
        <c:scaling>
          <c:orientation val="minMax"/>
        </c:scaling>
        <c:axPos val="b"/>
        <c:numFmt formatCode="General" sourceLinked="0"/>
        <c:tickLblPos val="nextTo"/>
        <c:crossAx val="93579520"/>
        <c:crosses val="autoZero"/>
        <c:auto val="1"/>
        <c:lblAlgn val="ctr"/>
        <c:lblOffset val="100"/>
      </c:catAx>
      <c:valAx>
        <c:axId val="93579520"/>
        <c:scaling>
          <c:orientation val="minMax"/>
        </c:scaling>
        <c:axPos val="l"/>
        <c:numFmt formatCode="General" sourceLinked="1"/>
        <c:tickLblPos val="nextTo"/>
        <c:crossAx val="93577984"/>
        <c:crosses val="autoZero"/>
        <c:crossBetween val="between"/>
      </c:valAx>
    </c:plotArea>
    <c:dispBlanksAs val="gap"/>
  </c:chart>
  <c:printSettings>
    <c:headerFooter/>
    <c:pageMargins b="0.75000000000000011" l="0.70000000000000007" r="0.70000000000000007" t="0.75000000000000011" header="0.30000000000000004" footer="0.30000000000000004"/>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Comparaison des clusters 7 et 8</a:t>
            </a:r>
          </a:p>
        </c:rich>
      </c:tx>
      <c:spPr>
        <a:noFill/>
        <a:ln>
          <a:noFill/>
        </a:ln>
        <a:effectLst/>
      </c:spPr>
    </c:title>
    <c:plotArea>
      <c:layout/>
      <c:radarChart>
        <c:radarStyle val="marker"/>
        <c:ser>
          <c:idx val="0"/>
          <c:order val="0"/>
          <c:tx>
            <c:strRef>
              <c:f>'Classif. 8 clusters'!$B$196</c:f>
              <c:strCache>
                <c:ptCount val="1"/>
                <c:pt idx="0">
                  <c:v>Cluster 7</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clusters'!$C$196:$L$196</c:f>
              <c:numCache>
                <c:formatCode>0.00</c:formatCode>
                <c:ptCount val="10"/>
                <c:pt idx="0">
                  <c:v>8.7333332697550325</c:v>
                </c:pt>
                <c:pt idx="1">
                  <c:v>14.566666603088366</c:v>
                </c:pt>
                <c:pt idx="2">
                  <c:v>13.333333333333334</c:v>
                </c:pt>
                <c:pt idx="3">
                  <c:v>16.866666475931801</c:v>
                </c:pt>
                <c:pt idx="4">
                  <c:v>17.733333269755068</c:v>
                </c:pt>
                <c:pt idx="5">
                  <c:v>17.633333841959665</c:v>
                </c:pt>
                <c:pt idx="6">
                  <c:v>1.7333333194255813</c:v>
                </c:pt>
                <c:pt idx="7">
                  <c:v>19.133333841959665</c:v>
                </c:pt>
                <c:pt idx="8">
                  <c:v>17.4333333969116</c:v>
                </c:pt>
                <c:pt idx="9">
                  <c:v>1.6333333551883709</c:v>
                </c:pt>
              </c:numCache>
            </c:numRef>
          </c:val>
        </c:ser>
        <c:ser>
          <c:idx val="1"/>
          <c:order val="1"/>
          <c:tx>
            <c:strRef>
              <c:f>'Classif. 8 clusters'!$B$203</c:f>
              <c:strCache>
                <c:ptCount val="1"/>
                <c:pt idx="0">
                  <c:v>Cluster 8</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clusters'!$C$203:$L$203</c:f>
              <c:numCache>
                <c:formatCode>0.00</c:formatCode>
                <c:ptCount val="10"/>
                <c:pt idx="0">
                  <c:v>11.233333110809328</c:v>
                </c:pt>
                <c:pt idx="1">
                  <c:v>14.616666475931817</c:v>
                </c:pt>
                <c:pt idx="2">
                  <c:v>17.3166666030884</c:v>
                </c:pt>
                <c:pt idx="3">
                  <c:v>17.766666889190699</c:v>
                </c:pt>
                <c:pt idx="4">
                  <c:v>10.116666793823235</c:v>
                </c:pt>
                <c:pt idx="5">
                  <c:v>17.4333333969116</c:v>
                </c:pt>
                <c:pt idx="6">
                  <c:v>4.7500001192092878</c:v>
                </c:pt>
                <c:pt idx="7">
                  <c:v>12.04999995231629</c:v>
                </c:pt>
                <c:pt idx="8">
                  <c:v>14.999999999999995</c:v>
                </c:pt>
                <c:pt idx="9">
                  <c:v>8.0999999046325737</c:v>
                </c:pt>
              </c:numCache>
            </c:numRef>
          </c:val>
        </c:ser>
        <c:dLbls/>
        <c:axId val="127447040"/>
        <c:axId val="127448576"/>
      </c:radarChart>
      <c:catAx>
        <c:axId val="127447040"/>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7448576"/>
        <c:crosses val="autoZero"/>
        <c:auto val="1"/>
        <c:lblAlgn val="ctr"/>
        <c:lblOffset val="100"/>
      </c:catAx>
      <c:valAx>
        <c:axId val="127448576"/>
        <c:scaling>
          <c:orientation val="minMax"/>
        </c:scaling>
        <c:axPos val="l"/>
        <c:majorGridlines>
          <c:spPr>
            <a:ln w="9525" cap="flat" cmpd="sng" algn="ctr">
              <a:solidFill>
                <a:schemeClr val="tx1">
                  <a:lumMod val="15000"/>
                  <a:lumOff val="85000"/>
                </a:schemeClr>
              </a:solidFill>
              <a:round/>
            </a:ln>
            <a:effectLst/>
          </c:spPr>
        </c:majorGridlines>
        <c:numFmt formatCode="0.00" sourceLinked="1"/>
        <c:maj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7447040"/>
        <c:crosses val="autoZero"/>
        <c:crossBetween val="between"/>
      </c:valAx>
      <c:spPr>
        <a:noFill/>
        <a:ln>
          <a:noFill/>
        </a:ln>
        <a:effectLst/>
      </c:spPr>
    </c:plotArea>
    <c:legend>
      <c:legendPos val="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lang val="fr-FR"/>
  <c:chart>
    <c:title/>
    <c:plotArea>
      <c:layout/>
      <c:radarChart>
        <c:radarStyle val="marker"/>
        <c:ser>
          <c:idx val="0"/>
          <c:order val="0"/>
          <c:tx>
            <c:strRef>
              <c:f>'Classif. 8 clusters'!$B$206</c:f>
              <c:strCache>
                <c:ptCount val="1"/>
                <c:pt idx="0">
                  <c:v>Cluster 7 et 8</c:v>
                </c:pt>
              </c:strCache>
            </c:strRef>
          </c:tx>
          <c:cat>
            <c:strRef>
              <c:f>'Classif. 8 clusters'!$C$145:$L$145</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'Classif. 8 clusters'!$C$206:$L$206</c:f>
              <c:numCache>
                <c:formatCode>0.00</c:formatCode>
                <c:ptCount val="10"/>
                <c:pt idx="0">
                  <c:v>10.399999830457896</c:v>
                </c:pt>
                <c:pt idx="1">
                  <c:v>14.599999851650669</c:v>
                </c:pt>
                <c:pt idx="2">
                  <c:v>15.988888846503379</c:v>
                </c:pt>
                <c:pt idx="3">
                  <c:v>17.466666751437735</c:v>
                </c:pt>
                <c:pt idx="4">
                  <c:v>12.655555619133846</c:v>
                </c:pt>
                <c:pt idx="5">
                  <c:v>17.500000211927624</c:v>
                </c:pt>
                <c:pt idx="6">
                  <c:v>3.7444445192813856</c:v>
                </c:pt>
                <c:pt idx="7">
                  <c:v>14.411111248864081</c:v>
                </c:pt>
                <c:pt idx="8">
                  <c:v>15.811111132303861</c:v>
                </c:pt>
                <c:pt idx="9">
                  <c:v>5.9444443881511724</c:v>
                </c:pt>
              </c:numCache>
            </c:numRef>
          </c:val>
        </c:ser>
        <c:dLbls/>
        <c:axId val="127472000"/>
        <c:axId val="127473536"/>
      </c:radarChart>
      <c:catAx>
        <c:axId val="127472000"/>
        <c:scaling>
          <c:orientation val="minMax"/>
        </c:scaling>
        <c:axPos val="b"/>
        <c:majorGridlines/>
        <c:numFmt formatCode="General" sourceLinked="0"/>
        <c:tickLblPos val="nextTo"/>
        <c:crossAx val="127473536"/>
        <c:crosses val="autoZero"/>
        <c:auto val="1"/>
        <c:lblAlgn val="ctr"/>
        <c:lblOffset val="100"/>
      </c:catAx>
      <c:valAx>
        <c:axId val="127473536"/>
        <c:scaling>
          <c:orientation val="minMax"/>
        </c:scaling>
        <c:axPos val="l"/>
        <c:majorGridlines/>
        <c:numFmt formatCode="0.00" sourceLinked="1"/>
        <c:majorTickMark val="cross"/>
        <c:tickLblPos val="none"/>
        <c:crossAx val="127472000"/>
        <c:crosses val="autoZero"/>
        <c:crossBetween val="between"/>
      </c:valAx>
    </c:plotArea>
    <c:legend>
      <c:legendPos val="r"/>
    </c:legend>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lang val="fr-FR"/>
  <c:chart>
    <c:title>
      <c:tx>
        <c:strRef>
          <c:f>'ACP et Classif. 4 cluster'!$D$6</c:f>
          <c:strCache>
            <c:ptCount val="1"/>
            <c:pt idx="0">
              <c:v>Projection des villes groupées sur les axes 1 et 2</c:v>
            </c:pt>
          </c:strCache>
        </c:strRef>
      </c:tx>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plotArea>
      <c:layout/>
      <c:scatterChart>
        <c:scatterStyle val="lineMarker"/>
        <c:ser>
          <c:idx val="0"/>
          <c:order val="0"/>
          <c:tx>
            <c:v>Cluster 1</c:v>
          </c:tx>
          <c:spPr>
            <a:ln w="28575" cap="rnd">
              <a:noFill/>
              <a:round/>
            </a:ln>
            <a:effectLst/>
          </c:spPr>
          <c:marker>
            <c:symbol val="circle"/>
            <c:size val="5"/>
            <c:spPr>
              <a:solidFill>
                <a:schemeClr val="accent1">
                  <a:lumMod val="75000"/>
                </a:schemeClr>
              </a:solidFill>
              <a:ln w="9525">
                <a:solidFill>
                  <a:schemeClr val="accent1">
                    <a:lumMod val="75000"/>
                  </a:schemeClr>
                </a:solidFill>
              </a:ln>
              <a:effectLst/>
            </c:spPr>
          </c:marker>
          <c:dLbls>
            <c:dLbl>
              <c:idx val="0"/>
              <c:tx>
                <c:rich>
                  <a:bodyPr/>
                  <a:lstStyle/>
                  <a:p>
                    <a:r>
                      <a:rPr lang="en-US"/>
                      <a:t>lyon</a:t>
                    </a:r>
                  </a:p>
                </c:rich>
              </c:tx>
              <c:showVal val="1"/>
              <c:extLst>
                <c:ext xmlns:c15="http://schemas.microsoft.com/office/drawing/2012/chart" uri="{CE6537A1-D6FC-4f65-9D91-7224C49458BB}">
                  <c15:layout/>
                </c:ext>
              </c:extLst>
            </c:dLbl>
            <c:dLbl>
              <c:idx val="1"/>
              <c:tx>
                <c:rich>
                  <a:bodyPr/>
                  <a:lstStyle/>
                  <a:p>
                    <a:r>
                      <a:rPr lang="en-US"/>
                      <a:t>nantes</a:t>
                    </a:r>
                  </a:p>
                </c:rich>
              </c:tx>
              <c:showVal val="1"/>
              <c:extLst>
                <c:ext xmlns:c15="http://schemas.microsoft.com/office/drawing/2012/chart" uri="{CE6537A1-D6FC-4f65-9D91-7224C49458BB}">
                  <c15:layout/>
                </c:ext>
              </c:extLst>
            </c:dLbl>
            <c:dLbl>
              <c:idx val="2"/>
              <c:tx>
                <c:rich>
                  <a:bodyPr/>
                  <a:lstStyle/>
                  <a:p>
                    <a:r>
                      <a:rPr lang="en-US"/>
                      <a:t>rennes</a:t>
                    </a:r>
                  </a:p>
                </c:rich>
              </c:tx>
              <c:showVal val="1"/>
              <c:extLst>
                <c:ext xmlns:c15="http://schemas.microsoft.com/office/drawing/2012/chart" uri="{CE6537A1-D6FC-4f65-9D91-7224C49458BB}">
                  <c15:layout/>
                </c:ext>
              </c:extLst>
            </c:dLbl>
            <c:dLbl>
              <c:idx val="3"/>
              <c:tx>
                <c:rich>
                  <a:bodyPr/>
                  <a:lstStyle/>
                  <a:p>
                    <a:r>
                      <a:rPr lang="en-US"/>
                      <a:t>marseille</a:t>
                    </a:r>
                  </a:p>
                </c:rich>
              </c:tx>
              <c:showVal val="1"/>
              <c:extLst>
                <c:ext xmlns:c15="http://schemas.microsoft.com/office/drawing/2012/chart" uri="{CE6537A1-D6FC-4f65-9D91-7224C49458BB}">
                  <c15:layout/>
                </c:ext>
              </c:extLst>
            </c:dLbl>
            <c:dLbl>
              <c:idx val="4"/>
              <c:tx>
                <c:rich>
                  <a:bodyPr/>
                  <a:lstStyle/>
                  <a:p>
                    <a:r>
                      <a:rPr lang="en-US"/>
                      <a:t>grenoble</a:t>
                    </a:r>
                  </a:p>
                </c:rich>
              </c:tx>
              <c:showVal val="1"/>
              <c:extLst>
                <c:ext xmlns:c15="http://schemas.microsoft.com/office/drawing/2012/chart" uri="{CE6537A1-D6FC-4f65-9D91-7224C49458BB}">
                  <c15:layout/>
                </c:ext>
              </c:extLst>
            </c:dLbl>
            <c:dLbl>
              <c:idx val="5"/>
              <c:layout>
                <c:manualLayout>
                  <c:x val="-3.2755758442149181E-2"/>
                  <c:y val="-2.232973314738116E-2"/>
                </c:manualLayout>
              </c:layout>
              <c:tx>
                <c:rich>
                  <a:bodyPr/>
                  <a:lstStyle/>
                  <a:p>
                    <a:r>
                      <a:rPr lang="en-US"/>
                      <a:t>bordeaux</a:t>
                    </a:r>
                  </a:p>
                </c:rich>
              </c:tx>
              <c:showVal val="1"/>
              <c:extLst>
                <c:ext xmlns:c15="http://schemas.microsoft.com/office/drawing/2012/chart" uri="{CE6537A1-D6FC-4f65-9D91-7224C49458BB}">
                  <c15:layout/>
                </c:ext>
              </c:extLst>
            </c:dLbl>
            <c:dLbl>
              <c:idx val="6"/>
              <c:tx>
                <c:rich>
                  <a:bodyPr/>
                  <a:lstStyle/>
                  <a:p>
                    <a:r>
                      <a:rPr lang="en-US"/>
                      <a:t>montpellier</a:t>
                    </a:r>
                  </a:p>
                </c:rich>
              </c:tx>
              <c:showVal val="1"/>
              <c:extLst>
                <c:ext xmlns:c15="http://schemas.microsoft.com/office/drawing/2012/chart" uri="{CE6537A1-D6FC-4f65-9D91-7224C49458BB}">
                  <c15:layout/>
                </c:ext>
              </c:extLst>
            </c:dLbl>
            <c:dLbl>
              <c:idx val="7"/>
              <c:tx>
                <c:rich>
                  <a:bodyPr/>
                  <a:lstStyle/>
                  <a:p>
                    <a:r>
                      <a:rPr lang="en-US"/>
                      <a:t>nice</a:t>
                    </a:r>
                  </a:p>
                </c:rich>
              </c:tx>
              <c:showVal val="1"/>
              <c:extLst>
                <c:ext xmlns:c15="http://schemas.microsoft.com/office/drawing/2012/chart" uri="{CE6537A1-D6FC-4f65-9D91-7224C49458BB}">
                  <c15:layout/>
                </c:ext>
              </c:extLst>
            </c:dLbl>
            <c:dLbl>
              <c:idx val="8"/>
              <c:tx>
                <c:rich>
                  <a:bodyPr/>
                  <a:lstStyle/>
                  <a:p>
                    <a:r>
                      <a:rPr lang="en-US"/>
                      <a:t>toulouse</a:t>
                    </a:r>
                  </a:p>
                </c:rich>
              </c:tx>
              <c:showVal val="1"/>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4 cluster'!$E$8:$E$16</c:f>
              <c:numCache>
                <c:formatCode>General</c:formatCode>
                <c:ptCount val="9"/>
                <c:pt idx="0">
                  <c:v>-3.4597468376159699</c:v>
                </c:pt>
                <c:pt idx="1">
                  <c:v>-2.36976099014282</c:v>
                </c:pt>
                <c:pt idx="2">
                  <c:v>-2.7210171222686799</c:v>
                </c:pt>
                <c:pt idx="3">
                  <c:v>-4.3491473197937003</c:v>
                </c:pt>
                <c:pt idx="4">
                  <c:v>-2.5094301700592001</c:v>
                </c:pt>
                <c:pt idx="5">
                  <c:v>-3.1337091922760001</c:v>
                </c:pt>
                <c:pt idx="6">
                  <c:v>-3.1227107048034699</c:v>
                </c:pt>
                <c:pt idx="7">
                  <c:v>-3.5967772006988499</c:v>
                </c:pt>
                <c:pt idx="8">
                  <c:v>-3.6753914356231698</c:v>
                </c:pt>
              </c:numCache>
            </c:numRef>
          </c:xVal>
          <c:yVal>
            <c:numRef>
              <c:f>'ACP et Classif. 4 cluster'!$F$8:$F$16</c:f>
              <c:numCache>
                <c:formatCode>General</c:formatCode>
                <c:ptCount val="9"/>
                <c:pt idx="0">
                  <c:v>1.34876072406769</c:v>
                </c:pt>
                <c:pt idx="1">
                  <c:v>1.0271897315978999</c:v>
                </c:pt>
                <c:pt idx="2">
                  <c:v>1.4347167015075699</c:v>
                </c:pt>
                <c:pt idx="3">
                  <c:v>-1.7262277603149401</c:v>
                </c:pt>
                <c:pt idx="4">
                  <c:v>-6.9717802107334102E-3</c:v>
                </c:pt>
                <c:pt idx="5">
                  <c:v>4.0136113762855502E-2</c:v>
                </c:pt>
                <c:pt idx="6">
                  <c:v>-1.7867842912673999</c:v>
                </c:pt>
                <c:pt idx="7">
                  <c:v>-2.4598679542541499</c:v>
                </c:pt>
                <c:pt idx="8">
                  <c:v>-0.79006886482238803</c:v>
                </c:pt>
              </c:numCache>
            </c:numRef>
          </c:yVal>
        </c:ser>
        <c:ser>
          <c:idx val="1"/>
          <c:order val="1"/>
          <c:tx>
            <c:v>Cluster 2</c:v>
          </c:tx>
          <c:spPr>
            <a:ln w="25400" cap="rnd">
              <a:noFill/>
              <a:round/>
            </a:ln>
            <a:effectLst/>
          </c:spPr>
          <c:marker>
            <c:symbol val="square"/>
            <c:size val="5"/>
            <c:spPr>
              <a:solidFill>
                <a:schemeClr val="accent2"/>
              </a:solidFill>
              <a:ln w="9525">
                <a:solidFill>
                  <a:schemeClr val="accent2"/>
                </a:solidFill>
              </a:ln>
              <a:effectLst/>
            </c:spPr>
          </c:marker>
          <c:dLbls>
            <c:dLbl>
              <c:idx val="0"/>
              <c:tx>
                <c:rich>
                  <a:bodyPr/>
                  <a:lstStyle/>
                  <a:p>
                    <a:r>
                      <a:rPr lang="en-US"/>
                      <a:t>Lille</a:t>
                    </a:r>
                  </a:p>
                </c:rich>
              </c:tx>
              <c:showVal val="1"/>
              <c:extLst>
                <c:ext xmlns:c15="http://schemas.microsoft.com/office/drawing/2012/chart" uri="{CE6537A1-D6FC-4f65-9D91-7224C49458BB}">
                  <c15:layout/>
                </c:ext>
              </c:extLst>
            </c:dLbl>
            <c:dLbl>
              <c:idx val="1"/>
              <c:layout>
                <c:manualLayout>
                  <c:x val="-8.5449804631693438E-3"/>
                  <c:y val="1.5630813203166821E-2"/>
                </c:manualLayout>
              </c:layout>
              <c:tx>
                <c:rich>
                  <a:bodyPr/>
                  <a:lstStyle/>
                  <a:p>
                    <a:r>
                      <a:rPr lang="en-US"/>
                      <a:t>rouen</a:t>
                    </a:r>
                  </a:p>
                </c:rich>
              </c:tx>
              <c:showVal val="1"/>
              <c:extLst>
                <c:ext xmlns:c15="http://schemas.microsoft.com/office/drawing/2012/chart" uri="{CE6537A1-D6FC-4f65-9D91-7224C49458BB}">
                  <c15:layout/>
                </c:ext>
              </c:extLst>
            </c:dLbl>
            <c:dLbl>
              <c:idx val="2"/>
              <c:layout>
                <c:manualLayout>
                  <c:x val="-4.5573229136903169E-2"/>
                  <c:y val="-1.5630813203166821E-2"/>
                </c:manualLayout>
              </c:layout>
              <c:tx>
                <c:rich>
                  <a:bodyPr/>
                  <a:lstStyle/>
                  <a:p>
                    <a:r>
                      <a:rPr lang="en-US"/>
                      <a:t>strasbourg</a:t>
                    </a:r>
                  </a:p>
                </c:rich>
              </c:tx>
              <c:showVal val="1"/>
              <c:extLst>
                <c:ext xmlns:c15="http://schemas.microsoft.com/office/drawing/2012/chart" uri="{CE6537A1-D6FC-4f65-9D91-7224C49458BB}">
                  <c15:layout/>
                </c:ext>
              </c:extLst>
            </c:dLbl>
            <c:dLbl>
              <c:idx val="3"/>
              <c:tx>
                <c:rich>
                  <a:bodyPr/>
                  <a:lstStyle/>
                  <a:p>
                    <a:r>
                      <a:rPr lang="en-US"/>
                      <a:t>tours</a:t>
                    </a:r>
                  </a:p>
                </c:rich>
              </c:tx>
              <c:showVal val="1"/>
              <c:extLst>
                <c:ext xmlns:c15="http://schemas.microsoft.com/office/drawing/2012/chart" uri="{CE6537A1-D6FC-4f65-9D91-7224C49458BB}">
                  <c15:layout/>
                </c:ext>
              </c:extLst>
            </c:dLbl>
            <c:dLbl>
              <c:idx val="4"/>
              <c:tx>
                <c:rich>
                  <a:bodyPr/>
                  <a:lstStyle/>
                  <a:p>
                    <a:r>
                      <a:rPr lang="en-US"/>
                      <a:t>reims</a:t>
                    </a:r>
                  </a:p>
                </c:rich>
              </c:tx>
              <c:showVal val="1"/>
              <c:extLst>
                <c:ext xmlns:c15="http://schemas.microsoft.com/office/drawing/2012/chart" uri="{CE6537A1-D6FC-4f65-9D91-7224C49458BB}">
                  <c15:layout/>
                </c:ext>
              </c:extLst>
            </c:dLbl>
            <c:dLbl>
              <c:idx val="5"/>
              <c:tx>
                <c:rich>
                  <a:bodyPr/>
                  <a:lstStyle/>
                  <a:p>
                    <a:r>
                      <a:rPr lang="en-US"/>
                      <a:t>orléans</a:t>
                    </a:r>
                  </a:p>
                </c:rich>
              </c:tx>
              <c:showVal val="1"/>
              <c:extLst>
                <c:ext xmlns:c15="http://schemas.microsoft.com/office/drawing/2012/chart" uri="{CE6537A1-D6FC-4f65-9D91-7224C49458BB}">
                  <c15:layout/>
                </c:ext>
              </c:extLst>
            </c:dLbl>
            <c:dLbl>
              <c:idx val="6"/>
              <c:tx>
                <c:rich>
                  <a:bodyPr/>
                  <a:lstStyle/>
                  <a:p>
                    <a:r>
                      <a:rPr lang="en-US"/>
                      <a:t>metz</a:t>
                    </a:r>
                  </a:p>
                </c:rich>
              </c:tx>
              <c:showVal val="1"/>
              <c:extLst>
                <c:ext xmlns:c15="http://schemas.microsoft.com/office/drawing/2012/chart" uri="{CE6537A1-D6FC-4f65-9D91-7224C49458BB}">
                  <c15:layout/>
                </c:ext>
              </c:extLst>
            </c:dLbl>
            <c:dLbl>
              <c:idx val="7"/>
              <c:layout>
                <c:manualLayout>
                  <c:x val="-8.5449804631693438E-3"/>
                  <c:y val="2.232973314738116E-2"/>
                </c:manualLayout>
              </c:layout>
              <c:tx>
                <c:rich>
                  <a:bodyPr/>
                  <a:lstStyle/>
                  <a:p>
                    <a:r>
                      <a:rPr lang="en-US"/>
                      <a:t>amiens</a:t>
                    </a:r>
                  </a:p>
                </c:rich>
              </c:tx>
              <c:showVal val="1"/>
              <c:extLst>
                <c:ext xmlns:c15="http://schemas.microsoft.com/office/drawing/2012/chart" uri="{CE6537A1-D6FC-4f65-9D91-7224C49458BB}">
                  <c15:layout/>
                </c:ext>
              </c:extLst>
            </c:dLbl>
            <c:dLbl>
              <c:idx val="8"/>
              <c:tx>
                <c:rich>
                  <a:bodyPr/>
                  <a:lstStyle/>
                  <a:p>
                    <a:r>
                      <a:rPr lang="en-US"/>
                      <a:t>nancy</a:t>
                    </a:r>
                  </a:p>
                </c:rich>
              </c:tx>
              <c:showVal val="1"/>
              <c:extLst>
                <c:ext xmlns:c15="http://schemas.microsoft.com/office/drawing/2012/chart" uri="{CE6537A1-D6FC-4f65-9D91-7224C49458BB}">
                  <c15:layout/>
                </c:ext>
              </c:extLst>
            </c:dLbl>
            <c:dLbl>
              <c:idx val="9"/>
              <c:layout>
                <c:manualLayout>
                  <c:x val="-4.9845719368487806E-2"/>
                  <c:y val="-2.232973314738116E-2"/>
                </c:manualLayout>
              </c:layout>
              <c:tx>
                <c:rich>
                  <a:bodyPr/>
                  <a:lstStyle/>
                  <a:p>
                    <a:r>
                      <a:rPr lang="en-US"/>
                      <a:t>angers</a:t>
                    </a:r>
                  </a:p>
                </c:rich>
              </c:tx>
              <c:showVal val="1"/>
              <c:extLst>
                <c:ext xmlns:c15="http://schemas.microsoft.com/office/drawing/2012/chart" uri="{CE6537A1-D6FC-4f65-9D91-7224C49458BB}">
                  <c15:layout/>
                </c:ext>
              </c:extLst>
            </c:dLbl>
            <c:dLbl>
              <c:idx val="10"/>
              <c:tx>
                <c:rich>
                  <a:bodyPr/>
                  <a:lstStyle/>
                  <a:p>
                    <a:r>
                      <a:rPr lang="en-US"/>
                      <a:t>dijon</a:t>
                    </a:r>
                  </a:p>
                </c:rich>
              </c:tx>
              <c:showVal val="1"/>
              <c:extLst>
                <c:ext xmlns:c15="http://schemas.microsoft.com/office/drawing/2012/chart" uri="{CE6537A1-D6FC-4f65-9D91-7224C49458BB}">
                  <c15:layout/>
                </c:ext>
              </c:extLst>
            </c:dLbl>
            <c:dLbl>
              <c:idx val="11"/>
              <c:tx>
                <c:rich>
                  <a:bodyPr/>
                  <a:lstStyle/>
                  <a:p>
                    <a:r>
                      <a:rPr lang="en-US"/>
                      <a:t>caen</a:t>
                    </a:r>
                  </a:p>
                </c:rich>
              </c:tx>
              <c:showVal val="1"/>
              <c:extLst>
                <c:ext xmlns:c15="http://schemas.microsoft.com/office/drawing/2012/chart" uri="{CE6537A1-D6FC-4f65-9D91-7224C49458BB}">
                  <c15:layout/>
                </c:ext>
              </c:extLst>
            </c:dLbl>
            <c:dLbl>
              <c:idx val="12"/>
              <c:layout>
                <c:manualLayout>
                  <c:x val="-6.6935680294826466E-2"/>
                  <c:y val="2.232973314738116E-2"/>
                </c:manualLayout>
              </c:layout>
              <c:tx>
                <c:rich>
                  <a:bodyPr/>
                  <a:lstStyle/>
                  <a:p>
                    <a:r>
                      <a:rPr lang="en-US"/>
                      <a:t>clermont ferrand</a:t>
                    </a:r>
                  </a:p>
                </c:rich>
              </c:tx>
              <c:showVal val="1"/>
              <c:extLst>
                <c:ext xmlns:c15="http://schemas.microsoft.com/office/drawing/2012/chart" uri="{CE6537A1-D6FC-4f65-9D91-7224C49458BB}">
                  <c15:layout/>
                </c:ext>
              </c:extLst>
            </c:dLbl>
            <c:dLbl>
              <c:idx val="13"/>
              <c:tx>
                <c:rich>
                  <a:bodyPr/>
                  <a:lstStyle/>
                  <a:p>
                    <a:r>
                      <a:rPr lang="en-US"/>
                      <a:t>limoges</a:t>
                    </a:r>
                  </a:p>
                </c:rich>
              </c:tx>
              <c:showVal val="1"/>
              <c:extLst>
                <c:ext xmlns:c15="http://schemas.microsoft.com/office/drawing/2012/chart" uri="{CE6537A1-D6FC-4f65-9D91-7224C49458BB}">
                  <c15:layout/>
                </c:ext>
              </c:extLst>
            </c:dLbl>
            <c:dLbl>
              <c:idx val="14"/>
              <c:layout>
                <c:manualLayout>
                  <c:x val="-2.8483268210564485E-2"/>
                  <c:y val="-2.0096759832642995E-2"/>
                </c:manualLayout>
              </c:layout>
              <c:tx>
                <c:rich>
                  <a:bodyPr/>
                  <a:lstStyle/>
                  <a:p>
                    <a:r>
                      <a:rPr lang="en-US"/>
                      <a:t>poitiers </a:t>
                    </a:r>
                  </a:p>
                </c:rich>
              </c:tx>
              <c:showVal val="1"/>
              <c:extLst>
                <c:ext xmlns:c15="http://schemas.microsoft.com/office/drawing/2012/chart" uri="{CE6537A1-D6FC-4f65-9D91-7224C49458BB}">
                  <c15:layout/>
                </c:ext>
              </c:extLst>
            </c:dLbl>
            <c:dLbl>
              <c:idx val="15"/>
              <c:layout>
                <c:manualLayout>
                  <c:x val="-3.1331595031620925E-2"/>
                  <c:y val="2.232973314738116E-2"/>
                </c:manualLayout>
              </c:layout>
              <c:tx>
                <c:rich>
                  <a:bodyPr/>
                  <a:lstStyle/>
                  <a:p>
                    <a:r>
                      <a:rPr lang="en-US"/>
                      <a:t>besançon</a:t>
                    </a:r>
                  </a:p>
                </c:rich>
              </c:tx>
              <c:showVal val="1"/>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4 cluster'!$E$17:$E$32</c:f>
              <c:numCache>
                <c:formatCode>General</c:formatCode>
                <c:ptCount val="16"/>
                <c:pt idx="0">
                  <c:v>-1.8039183616638199</c:v>
                </c:pt>
                <c:pt idx="1">
                  <c:v>-1.5112284421920801</c:v>
                </c:pt>
                <c:pt idx="2">
                  <c:v>-1.6869417428970299</c:v>
                </c:pt>
                <c:pt idx="3">
                  <c:v>-0.727528035640717</c:v>
                </c:pt>
                <c:pt idx="4">
                  <c:v>5.5381648242473602E-2</c:v>
                </c:pt>
                <c:pt idx="5">
                  <c:v>-0.42371088266372697</c:v>
                </c:pt>
                <c:pt idx="6">
                  <c:v>0.35468572378158603</c:v>
                </c:pt>
                <c:pt idx="7">
                  <c:v>0.30625027418136602</c:v>
                </c:pt>
                <c:pt idx="8">
                  <c:v>-0.28093805909156799</c:v>
                </c:pt>
                <c:pt idx="9">
                  <c:v>-8.4367707371711703E-2</c:v>
                </c:pt>
                <c:pt idx="10">
                  <c:v>-0.51488000154495195</c:v>
                </c:pt>
                <c:pt idx="11">
                  <c:v>-1.18989777565002</c:v>
                </c:pt>
                <c:pt idx="12">
                  <c:v>-0.54559993743896495</c:v>
                </c:pt>
                <c:pt idx="13">
                  <c:v>0.83920681476592995</c:v>
                </c:pt>
                <c:pt idx="14">
                  <c:v>0.220748111605644</c:v>
                </c:pt>
                <c:pt idx="15">
                  <c:v>0.31654617190361001</c:v>
                </c:pt>
              </c:numCache>
            </c:numRef>
          </c:xVal>
          <c:yVal>
            <c:numRef>
              <c:f>'ACP et Classif. 4 cluster'!$F$17:$F$32</c:f>
              <c:numCache>
                <c:formatCode>General</c:formatCode>
                <c:ptCount val="16"/>
                <c:pt idx="0">
                  <c:v>2.14127516746521</c:v>
                </c:pt>
                <c:pt idx="1">
                  <c:v>1.6296843290328999</c:v>
                </c:pt>
                <c:pt idx="2">
                  <c:v>1.67537677288055</c:v>
                </c:pt>
                <c:pt idx="3">
                  <c:v>1.5462024211883501</c:v>
                </c:pt>
                <c:pt idx="4">
                  <c:v>1.7379115819930999</c:v>
                </c:pt>
                <c:pt idx="5">
                  <c:v>2.0079116821289098</c:v>
                </c:pt>
                <c:pt idx="6">
                  <c:v>2.4802083969116202</c:v>
                </c:pt>
                <c:pt idx="7">
                  <c:v>0.82988846302032504</c:v>
                </c:pt>
                <c:pt idx="8">
                  <c:v>2.3027551174163801</c:v>
                </c:pt>
                <c:pt idx="9">
                  <c:v>0.91071718931198098</c:v>
                </c:pt>
                <c:pt idx="10">
                  <c:v>1.6231061220169101</c:v>
                </c:pt>
                <c:pt idx="11">
                  <c:v>0.66039425134658802</c:v>
                </c:pt>
                <c:pt idx="12">
                  <c:v>0.47402071952819802</c:v>
                </c:pt>
                <c:pt idx="13">
                  <c:v>0.70057553052902199</c:v>
                </c:pt>
                <c:pt idx="14">
                  <c:v>0.81358069181442305</c:v>
                </c:pt>
                <c:pt idx="15">
                  <c:v>0.48384103178978</c:v>
                </c:pt>
              </c:numCache>
            </c:numRef>
          </c:yVal>
        </c:ser>
        <c:ser>
          <c:idx val="2"/>
          <c:order val="2"/>
          <c:tx>
            <c:v>Cluster 3</c:v>
          </c:tx>
          <c:spPr>
            <a:ln w="25400" cap="rnd">
              <a:noFill/>
              <a:round/>
            </a:ln>
            <a:effectLst/>
          </c:spPr>
          <c:marker>
            <c:symbol val="triangle"/>
            <c:size val="5"/>
            <c:spPr>
              <a:solidFill>
                <a:schemeClr val="accent3"/>
              </a:solidFill>
              <a:ln w="9525">
                <a:solidFill>
                  <a:schemeClr val="accent3"/>
                </a:solidFill>
              </a:ln>
              <a:effectLst/>
            </c:spPr>
          </c:marker>
          <c:dLbls>
            <c:dLbl>
              <c:idx val="0"/>
              <c:tx>
                <c:rich>
                  <a:bodyPr/>
                  <a:lstStyle/>
                  <a:p>
                    <a:r>
                      <a:rPr lang="en-US"/>
                      <a:t>toulon</a:t>
                    </a:r>
                  </a:p>
                </c:rich>
              </c:tx>
              <c:showVal val="1"/>
              <c:extLst>
                <c:ext xmlns:c15="http://schemas.microsoft.com/office/drawing/2012/chart" uri="{CE6537A1-D6FC-4f65-9D91-7224C49458BB}">
                  <c15:layout/>
                </c:ext>
              </c:extLst>
            </c:dLbl>
            <c:dLbl>
              <c:idx val="1"/>
              <c:tx>
                <c:rich>
                  <a:bodyPr/>
                  <a:lstStyle/>
                  <a:p>
                    <a:r>
                      <a:rPr lang="en-US"/>
                      <a:t>avignon</a:t>
                    </a:r>
                  </a:p>
                </c:rich>
              </c:tx>
              <c:showVal val="1"/>
              <c:extLst>
                <c:ext xmlns:c15="http://schemas.microsoft.com/office/drawing/2012/chart" uri="{CE6537A1-D6FC-4f65-9D91-7224C49458BB}">
                  <c15:layout/>
                </c:ext>
              </c:extLst>
            </c:dLbl>
            <c:dLbl>
              <c:idx val="2"/>
              <c:tx>
                <c:rich>
                  <a:bodyPr/>
                  <a:lstStyle/>
                  <a:p>
                    <a:r>
                      <a:rPr lang="en-US"/>
                      <a:t>saint etienne</a:t>
                    </a:r>
                  </a:p>
                </c:rich>
              </c:tx>
              <c:showVal val="1"/>
              <c:extLst>
                <c:ext xmlns:c15="http://schemas.microsoft.com/office/drawing/2012/chart" uri="{CE6537A1-D6FC-4f65-9D91-7224C49458BB}">
                  <c15:layout/>
                </c:ext>
              </c:extLst>
            </c:dLbl>
            <c:dLbl>
              <c:idx val="3"/>
              <c:tx>
                <c:rich>
                  <a:bodyPr/>
                  <a:lstStyle/>
                  <a:p>
                    <a:r>
                      <a:rPr lang="en-US"/>
                      <a:t>brest</a:t>
                    </a:r>
                  </a:p>
                </c:rich>
              </c:tx>
              <c:showVal val="1"/>
              <c:extLst>
                <c:ext xmlns:c15="http://schemas.microsoft.com/office/drawing/2012/chart" uri="{CE6537A1-D6FC-4f65-9D91-7224C49458BB}">
                  <c15:layout/>
                </c:ext>
              </c:extLst>
            </c:dLbl>
            <c:dLbl>
              <c:idx val="4"/>
              <c:tx>
                <c:rich>
                  <a:bodyPr/>
                  <a:lstStyle/>
                  <a:p>
                    <a:r>
                      <a:rPr lang="en-US"/>
                      <a:t>perpignan</a:t>
                    </a:r>
                  </a:p>
                </c:rich>
              </c:tx>
              <c:showVal val="1"/>
              <c:extLst>
                <c:ext xmlns:c15="http://schemas.microsoft.com/office/drawing/2012/chart" uri="{CE6537A1-D6FC-4f65-9D91-7224C49458BB}">
                  <c15:layout/>
                </c:ext>
              </c:extLst>
            </c:dLbl>
            <c:dLbl>
              <c:idx val="5"/>
              <c:layout>
                <c:manualLayout>
                  <c:x val="-7.1208170526411169E-3"/>
                  <c:y val="-1.7863786517905017E-2"/>
                </c:manualLayout>
              </c:layout>
              <c:tx>
                <c:rich>
                  <a:bodyPr/>
                  <a:lstStyle/>
                  <a:p>
                    <a:r>
                      <a:rPr lang="en-US"/>
                      <a:t>rochelle</a:t>
                    </a:r>
                  </a:p>
                </c:rich>
              </c:tx>
              <c:showVal val="1"/>
              <c:extLst>
                <c:ext xmlns:c15="http://schemas.microsoft.com/office/drawing/2012/chart" uri="{CE6537A1-D6FC-4f65-9D91-7224C49458BB}">
                  <c15:layout/>
                </c:ext>
              </c:extLst>
            </c:dLbl>
            <c:dLbl>
              <c:idx val="6"/>
              <c:tx>
                <c:rich>
                  <a:bodyPr/>
                  <a:lstStyle/>
                  <a:p>
                    <a:r>
                      <a:rPr lang="en-US"/>
                      <a:t>nîmes</a:t>
                    </a:r>
                  </a:p>
                </c:rich>
              </c:tx>
              <c:showVal val="1"/>
              <c:extLst>
                <c:ext xmlns:c15="http://schemas.microsoft.com/office/drawing/2012/chart" uri="{CE6537A1-D6FC-4f65-9D91-7224C49458BB}">
                  <c15:layout/>
                </c:ext>
              </c:extLst>
            </c:dLbl>
            <c:dLbl>
              <c:idx val="7"/>
              <c:tx>
                <c:rich>
                  <a:bodyPr/>
                  <a:lstStyle/>
                  <a:p>
                    <a:r>
                      <a:rPr lang="en-US"/>
                      <a:t>saint nazaire</a:t>
                    </a:r>
                  </a:p>
                </c:rich>
              </c:tx>
              <c:showVal val="1"/>
              <c:extLst>
                <c:ext xmlns:c15="http://schemas.microsoft.com/office/drawing/2012/chart" uri="{CE6537A1-D6FC-4f65-9D91-7224C49458BB}">
                  <c15:layout/>
                </c:ext>
              </c:extLst>
            </c:dLbl>
            <c:dLbl>
              <c:idx val="8"/>
              <c:layout>
                <c:manualLayout>
                  <c:x val="-5.696653642112897E-3"/>
                  <c:y val="1.5630813203166821E-2"/>
                </c:manualLayout>
              </c:layout>
              <c:tx>
                <c:rich>
                  <a:bodyPr/>
                  <a:lstStyle/>
                  <a:p>
                    <a:r>
                      <a:rPr lang="en-US"/>
                      <a:t>bayonne</a:t>
                    </a:r>
                  </a:p>
                </c:rich>
              </c:tx>
              <c:showVal val="1"/>
              <c:extLst>
                <c:ext xmlns:c15="http://schemas.microsoft.com/office/drawing/2012/chart" uri="{CE6537A1-D6FC-4f65-9D91-7224C49458BB}">
                  <c15:layout/>
                </c:ext>
              </c:extLst>
            </c:dLbl>
            <c:dLbl>
              <c:idx val="9"/>
              <c:tx>
                <c:rich>
                  <a:bodyPr/>
                  <a:lstStyle/>
                  <a:p>
                    <a:r>
                      <a:rPr lang="en-US"/>
                      <a:t>lorient</a:t>
                    </a:r>
                  </a:p>
                </c:rich>
              </c:tx>
              <c:showVal val="1"/>
              <c:extLst>
                <c:ext xmlns:c15="http://schemas.microsoft.com/office/drawing/2012/chart" uri="{CE6537A1-D6FC-4f65-9D91-7224C49458BB}">
                  <c15:layout/>
                </c:ext>
              </c:extLst>
            </c:dLbl>
            <c:dLbl>
              <c:idx val="10"/>
              <c:tx>
                <c:rich>
                  <a:bodyPr/>
                  <a:lstStyle/>
                  <a:p>
                    <a:r>
                      <a:rPr lang="en-US"/>
                      <a:t>annecy</a:t>
                    </a:r>
                  </a:p>
                </c:rich>
              </c:tx>
              <c:showVal val="1"/>
              <c:extLst>
                <c:ext xmlns:c15="http://schemas.microsoft.com/office/drawing/2012/chart" uri="{CE6537A1-D6FC-4f65-9D91-7224C49458BB}">
                  <c15:layout/>
                </c:ext>
              </c:extLst>
            </c:dLbl>
            <c:dLbl>
              <c:idx val="11"/>
              <c:tx>
                <c:rich>
                  <a:bodyPr/>
                  <a:lstStyle/>
                  <a:p>
                    <a:r>
                      <a:rPr lang="en-US"/>
                      <a:t>pau</a:t>
                    </a:r>
                  </a:p>
                </c:rich>
              </c:tx>
              <c:showVal val="1"/>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4 cluster'!$E$33:$E$44</c:f>
              <c:numCache>
                <c:formatCode>General</c:formatCode>
                <c:ptCount val="12"/>
                <c:pt idx="0">
                  <c:v>-1.7001595497131301</c:v>
                </c:pt>
                <c:pt idx="1">
                  <c:v>-0.90803337097168002</c:v>
                </c:pt>
                <c:pt idx="2">
                  <c:v>0.420725107192993</c:v>
                </c:pt>
                <c:pt idx="3">
                  <c:v>1.8999208211898799</c:v>
                </c:pt>
                <c:pt idx="4">
                  <c:v>9.1068163514137296E-2</c:v>
                </c:pt>
                <c:pt idx="5">
                  <c:v>0.106091246008873</c:v>
                </c:pt>
                <c:pt idx="6">
                  <c:v>0.18910861015319799</c:v>
                </c:pt>
                <c:pt idx="7">
                  <c:v>1.4265787601470901</c:v>
                </c:pt>
                <c:pt idx="8">
                  <c:v>0.39818605780601501</c:v>
                </c:pt>
                <c:pt idx="9">
                  <c:v>2.6580355167388898</c:v>
                </c:pt>
                <c:pt idx="10">
                  <c:v>0.428414046764374</c:v>
                </c:pt>
                <c:pt idx="11">
                  <c:v>1.0237889289855999</c:v>
                </c:pt>
              </c:numCache>
            </c:numRef>
          </c:xVal>
          <c:yVal>
            <c:numRef>
              <c:f>'ACP et Classif. 4 cluster'!$F$33:$F$44</c:f>
              <c:numCache>
                <c:formatCode>General</c:formatCode>
                <c:ptCount val="12"/>
                <c:pt idx="0">
                  <c:v>-2.5632891654968302</c:v>
                </c:pt>
                <c:pt idx="1">
                  <c:v>-1.5296379327773999</c:v>
                </c:pt>
                <c:pt idx="2">
                  <c:v>-0.55202955007553101</c:v>
                </c:pt>
                <c:pt idx="3">
                  <c:v>-0.155922040343285</c:v>
                </c:pt>
                <c:pt idx="4">
                  <c:v>-3.1420974731445299</c:v>
                </c:pt>
                <c:pt idx="5">
                  <c:v>-1.99948334693909</c:v>
                </c:pt>
                <c:pt idx="6">
                  <c:v>-2.84732961654663</c:v>
                </c:pt>
                <c:pt idx="7">
                  <c:v>-2.1324050426483199</c:v>
                </c:pt>
                <c:pt idx="8">
                  <c:v>-2.04673051834106</c:v>
                </c:pt>
                <c:pt idx="9">
                  <c:v>-1.2660895586013801</c:v>
                </c:pt>
                <c:pt idx="10">
                  <c:v>-0.78221774101257302</c:v>
                </c:pt>
                <c:pt idx="11">
                  <c:v>-1.07000148296356</c:v>
                </c:pt>
              </c:numCache>
            </c:numRef>
          </c:yVal>
        </c:ser>
        <c:ser>
          <c:idx val="3"/>
          <c:order val="3"/>
          <c:tx>
            <c:v>Cluster 4</c:v>
          </c:tx>
          <c:spPr>
            <a:ln w="25400" cap="rnd">
              <a:noFill/>
              <a:round/>
            </a:ln>
            <a:effectLst/>
          </c:spPr>
          <c:marker>
            <c:symbol val="diamond"/>
            <c:size val="5"/>
            <c:spPr>
              <a:solidFill>
                <a:schemeClr val="tx1"/>
              </a:solidFill>
              <a:ln w="9525">
                <a:solidFill>
                  <a:schemeClr val="tx1"/>
                </a:solidFill>
              </a:ln>
              <a:effectLst/>
            </c:spPr>
          </c:marker>
          <c:dLbls>
            <c:dLbl>
              <c:idx val="0"/>
              <c:layout>
                <c:manualLayout>
                  <c:x val="-7.1208170526411169E-3"/>
                  <c:y val="-2.009675983264304E-2"/>
                </c:manualLayout>
              </c:layout>
              <c:tx>
                <c:rich>
                  <a:bodyPr/>
                  <a:lstStyle/>
                  <a:p>
                    <a:r>
                      <a:rPr lang="en-US"/>
                      <a:t>douai-lens</a:t>
                    </a:r>
                  </a:p>
                </c:rich>
              </c:tx>
              <c:showVal val="1"/>
              <c:extLst>
                <c:ext xmlns:c15="http://schemas.microsoft.com/office/drawing/2012/chart" uri="{CE6537A1-D6FC-4f65-9D91-7224C49458BB}">
                  <c15:layout/>
                </c:ext>
              </c:extLst>
            </c:dLbl>
            <c:dLbl>
              <c:idx val="1"/>
              <c:tx>
                <c:rich>
                  <a:bodyPr/>
                  <a:lstStyle/>
                  <a:p>
                    <a:r>
                      <a:rPr lang="en-US"/>
                      <a:t>mans</a:t>
                    </a:r>
                  </a:p>
                </c:rich>
              </c:tx>
              <c:showVal val="1"/>
              <c:extLst>
                <c:ext xmlns:c15="http://schemas.microsoft.com/office/drawing/2012/chart" uri="{CE6537A1-D6FC-4f65-9D91-7224C49458BB}">
                  <c15:layout/>
                </c:ext>
              </c:extLst>
            </c:dLbl>
            <c:dLbl>
              <c:idx val="2"/>
              <c:tx>
                <c:rich>
                  <a:bodyPr/>
                  <a:lstStyle/>
                  <a:p>
                    <a:r>
                      <a:rPr lang="en-US"/>
                      <a:t>béthune</a:t>
                    </a:r>
                  </a:p>
                </c:rich>
              </c:tx>
              <c:showVal val="1"/>
              <c:extLst>
                <c:ext xmlns:c15="http://schemas.microsoft.com/office/drawing/2012/chart" uri="{CE6537A1-D6FC-4f65-9D91-7224C49458BB}">
                  <c15:layout/>
                </c:ext>
              </c:extLst>
            </c:dLbl>
            <c:dLbl>
              <c:idx val="3"/>
              <c:tx>
                <c:rich>
                  <a:bodyPr/>
                  <a:lstStyle/>
                  <a:p>
                    <a:r>
                      <a:rPr lang="en-US"/>
                      <a:t>dunkerque</a:t>
                    </a:r>
                  </a:p>
                </c:rich>
              </c:tx>
              <c:showVal val="1"/>
              <c:extLst>
                <c:ext xmlns:c15="http://schemas.microsoft.com/office/drawing/2012/chart" uri="{CE6537A1-D6FC-4f65-9D91-7224C49458BB}">
                  <c15:layout/>
                </c:ext>
              </c:extLst>
            </c:dLbl>
            <c:dLbl>
              <c:idx val="4"/>
              <c:layout>
                <c:manualLayout>
                  <c:x val="-7.5480660757995865E-2"/>
                  <c:y val="-1.786378651790493E-2"/>
                </c:manualLayout>
              </c:layout>
              <c:tx>
                <c:rich>
                  <a:bodyPr/>
                  <a:lstStyle/>
                  <a:p>
                    <a:r>
                      <a:rPr lang="en-US"/>
                      <a:t>valenciennes</a:t>
                    </a:r>
                  </a:p>
                </c:rich>
              </c:tx>
              <c:showVal val="1"/>
              <c:extLst>
                <c:ext xmlns:c15="http://schemas.microsoft.com/office/drawing/2012/chart" uri="{CE6537A1-D6FC-4f65-9D91-7224C49458BB}">
                  <c15:layout/>
                </c:ext>
              </c:extLst>
            </c:dLbl>
            <c:dLbl>
              <c:idx val="5"/>
              <c:tx>
                <c:rich>
                  <a:bodyPr/>
                  <a:lstStyle/>
                  <a:p>
                    <a:r>
                      <a:rPr lang="en-US"/>
                      <a:t>mulhouse</a:t>
                    </a:r>
                  </a:p>
                </c:rich>
              </c:tx>
              <c:showVal val="1"/>
              <c:extLst>
                <c:ext xmlns:c15="http://schemas.microsoft.com/office/drawing/2012/chart" uri="{CE6537A1-D6FC-4f65-9D91-7224C49458BB}">
                  <c15:layout/>
                </c:ext>
              </c:extLst>
            </c:dLbl>
            <c:dLbl>
              <c:idx val="6"/>
              <c:layout>
                <c:manualLayout>
                  <c:x val="-1.4241634105282239E-2"/>
                  <c:y val="-2.232973314738116E-2"/>
                </c:manualLayout>
              </c:layout>
              <c:tx>
                <c:rich>
                  <a:bodyPr/>
                  <a:lstStyle/>
                  <a:p>
                    <a:r>
                      <a:rPr lang="en-US"/>
                      <a:t>havre</a:t>
                    </a:r>
                  </a:p>
                </c:rich>
              </c:tx>
              <c:showVal val="1"/>
              <c:extLst>
                <c:ext xmlns:c15="http://schemas.microsoft.com/office/drawing/2012/chart" uri="{CE6537A1-D6FC-4f65-9D91-7224C49458BB}">
                  <c15:layout/>
                </c:ext>
              </c:extLst>
            </c:dLbl>
            <c:dLbl>
              <c:idx val="7"/>
              <c:tx>
                <c:rich>
                  <a:bodyPr/>
                  <a:lstStyle/>
                  <a:p>
                    <a:r>
                      <a:rPr lang="en-US"/>
                      <a:t>annemasse</a:t>
                    </a:r>
                  </a:p>
                </c:rich>
              </c:tx>
              <c:showVal val="1"/>
              <c:extLst>
                <c:ext xmlns:c15="http://schemas.microsoft.com/office/drawing/2012/chart" uri="{CE6537A1-D6FC-4f65-9D91-7224C49458BB}">
                  <c15:layout/>
                </c:ext>
              </c:extLst>
            </c:dLbl>
            <c:dLbl>
              <c:idx val="8"/>
              <c:tx>
                <c:rich>
                  <a:bodyPr/>
                  <a:lstStyle/>
                  <a:p>
                    <a:r>
                      <a:rPr lang="en-US"/>
                      <a:t>troyes</a:t>
                    </a:r>
                  </a:p>
                </c:rich>
              </c:tx>
              <c:showVal val="1"/>
              <c:extLst>
                <c:ext xmlns:c15="http://schemas.microsoft.com/office/drawing/2012/chart" uri="{CE6537A1-D6FC-4f65-9D91-7224C49458BB}">
                  <c15:layout/>
                </c:ext>
              </c:extLst>
            </c:dLbl>
            <c:dLbl>
              <c:idx val="9"/>
              <c:tx>
                <c:rich>
                  <a:bodyPr/>
                  <a:lstStyle/>
                  <a:p>
                    <a:r>
                      <a:rPr lang="en-US"/>
                      <a:t>thionville</a:t>
                    </a:r>
                  </a:p>
                </c:rich>
              </c:tx>
              <c:showVal val="1"/>
              <c:extLst>
                <c:ext xmlns:c15="http://schemas.microsoft.com/office/drawing/2012/chart" uri="{CE6537A1-D6FC-4f65-9D91-7224C49458BB}">
                  <c15:layout/>
                </c:ext>
              </c:extLst>
            </c:dLbl>
            <c:dLbl>
              <c:idx val="10"/>
              <c:tx>
                <c:rich>
                  <a:bodyPr/>
                  <a:lstStyle/>
                  <a:p>
                    <a:r>
                      <a:rPr lang="en-US"/>
                      <a:t>angoulême</a:t>
                    </a:r>
                  </a:p>
                </c:rich>
              </c:tx>
              <c:showVal val="1"/>
              <c:extLst>
                <c:ext xmlns:c15="http://schemas.microsoft.com/office/drawing/2012/chart" uri="{CE6537A1-D6FC-4f65-9D91-7224C49458BB}">
                  <c15:layout/>
                </c:ext>
              </c:extLst>
            </c:dLbl>
            <c:dLbl>
              <c:idx val="11"/>
              <c:tx>
                <c:rich>
                  <a:bodyPr/>
                  <a:lstStyle/>
                  <a:p>
                    <a:r>
                      <a:rPr lang="en-US"/>
                      <a:t>valence</a:t>
                    </a:r>
                  </a:p>
                </c:rich>
              </c:tx>
              <c:showVal val="1"/>
              <c:extLst>
                <c:ext xmlns:c15="http://schemas.microsoft.com/office/drawing/2012/chart" uri="{CE6537A1-D6FC-4f65-9D91-7224C49458BB}">
                  <c15:layout/>
                </c:ext>
              </c:extLst>
            </c:dLbl>
            <c:dLbl>
              <c:idx val="12"/>
              <c:tx>
                <c:rich>
                  <a:bodyPr/>
                  <a:lstStyle/>
                  <a:p>
                    <a:r>
                      <a:rPr lang="en-US"/>
                      <a:t>montbeliard</a:t>
                    </a:r>
                  </a:p>
                </c:rich>
              </c:tx>
              <c:showVal val="1"/>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4 cluster'!$E$45:$E$57</c:f>
              <c:numCache>
                <c:formatCode>General</c:formatCode>
                <c:ptCount val="13"/>
                <c:pt idx="0">
                  <c:v>0.64096421003341697</c:v>
                </c:pt>
                <c:pt idx="1">
                  <c:v>2.0293135643005402</c:v>
                </c:pt>
                <c:pt idx="2">
                  <c:v>2.8966970443725599</c:v>
                </c:pt>
                <c:pt idx="3">
                  <c:v>2.1035778522491499</c:v>
                </c:pt>
                <c:pt idx="4">
                  <c:v>0.75386697053909302</c:v>
                </c:pt>
                <c:pt idx="5">
                  <c:v>2.6593682765960698</c:v>
                </c:pt>
                <c:pt idx="6">
                  <c:v>1.3289829492569001</c:v>
                </c:pt>
                <c:pt idx="7">
                  <c:v>2.2181477546691899</c:v>
                </c:pt>
                <c:pt idx="8">
                  <c:v>2.80573678016663</c:v>
                </c:pt>
                <c:pt idx="9">
                  <c:v>3.5169532299041699</c:v>
                </c:pt>
                <c:pt idx="10">
                  <c:v>3.0571093559265101</c:v>
                </c:pt>
                <c:pt idx="11">
                  <c:v>1.8489305973053001</c:v>
                </c:pt>
                <c:pt idx="12">
                  <c:v>3.7205104827880899</c:v>
                </c:pt>
              </c:numCache>
            </c:numRef>
          </c:xVal>
          <c:yVal>
            <c:numRef>
              <c:f>'ACP et Classif. 4 cluster'!$F$45:$F$57</c:f>
              <c:numCache>
                <c:formatCode>General</c:formatCode>
                <c:ptCount val="13"/>
                <c:pt idx="0">
                  <c:v>0.88597929477691695</c:v>
                </c:pt>
                <c:pt idx="1">
                  <c:v>1.7185074090957599</c:v>
                </c:pt>
                <c:pt idx="2">
                  <c:v>6.1231143772602102E-2</c:v>
                </c:pt>
                <c:pt idx="3">
                  <c:v>-0.72941625118255604</c:v>
                </c:pt>
                <c:pt idx="4">
                  <c:v>-0.41298383474349998</c:v>
                </c:pt>
                <c:pt idx="5">
                  <c:v>1.1525306701660201</c:v>
                </c:pt>
                <c:pt idx="6">
                  <c:v>-0.37076240777969399</c:v>
                </c:pt>
                <c:pt idx="7">
                  <c:v>-0.48269873857498202</c:v>
                </c:pt>
                <c:pt idx="8">
                  <c:v>0.69019371271133401</c:v>
                </c:pt>
                <c:pt idx="9">
                  <c:v>0.75219416618347201</c:v>
                </c:pt>
                <c:pt idx="10">
                  <c:v>-0.50161445140838601</c:v>
                </c:pt>
                <c:pt idx="11">
                  <c:v>-1.0632977485656701</c:v>
                </c:pt>
                <c:pt idx="12">
                  <c:v>-0.71096229553222701</c:v>
                </c:pt>
              </c:numCache>
            </c:numRef>
          </c:yVal>
        </c:ser>
        <c:ser>
          <c:idx val="4"/>
          <c:order val="4"/>
          <c:tx>
            <c:v>G Cluster 1</c:v>
          </c:tx>
          <c:spPr>
            <a:ln w="28575">
              <a:noFill/>
            </a:ln>
          </c:spPr>
          <c:marker>
            <c:symbol val="circle"/>
            <c:size val="12"/>
            <c:spPr>
              <a:solidFill>
                <a:schemeClr val="accent1">
                  <a:lumMod val="75000"/>
                </a:schemeClr>
              </a:solidFill>
              <a:ln>
                <a:solidFill>
                  <a:schemeClr val="accent1">
                    <a:lumMod val="75000"/>
                  </a:schemeClr>
                </a:solidFill>
              </a:ln>
            </c:spPr>
          </c:marker>
          <c:xVal>
            <c:numRef>
              <c:f>'ACP et Classif. 4 cluster'!$G$16</c:f>
              <c:numCache>
                <c:formatCode>General</c:formatCode>
                <c:ptCount val="1"/>
                <c:pt idx="0">
                  <c:v>-3.2152989970313177</c:v>
                </c:pt>
              </c:numCache>
            </c:numRef>
          </c:xVal>
          <c:yVal>
            <c:numRef>
              <c:f>'ACP et Classif. 4 cluster'!$H$16</c:f>
              <c:numCache>
                <c:formatCode>General</c:formatCode>
                <c:ptCount val="1"/>
                <c:pt idx="0">
                  <c:v>-0.3243463755481773</c:v>
                </c:pt>
              </c:numCache>
            </c:numRef>
          </c:yVal>
        </c:ser>
        <c:ser>
          <c:idx val="5"/>
          <c:order val="5"/>
          <c:tx>
            <c:v>G Cluster 2</c:v>
          </c:tx>
          <c:spPr>
            <a:ln w="28575">
              <a:noFill/>
            </a:ln>
          </c:spPr>
          <c:marker>
            <c:symbol val="square"/>
            <c:size val="12"/>
            <c:spPr>
              <a:solidFill>
                <a:schemeClr val="accent2"/>
              </a:solidFill>
              <a:ln>
                <a:solidFill>
                  <a:schemeClr val="accent2"/>
                </a:solidFill>
              </a:ln>
            </c:spPr>
          </c:marker>
          <c:xVal>
            <c:numRef>
              <c:f>'ACP et Classif. 4 cluster'!$G$32</c:f>
              <c:numCache>
                <c:formatCode>General</c:formatCode>
                <c:ptCount val="1"/>
                <c:pt idx="0">
                  <c:v>-0.41726201260462381</c:v>
                </c:pt>
              </c:numCache>
            </c:numRef>
          </c:xVal>
          <c:yVal>
            <c:numRef>
              <c:f>'ACP et Classif. 4 cluster'!$H$32</c:f>
              <c:numCache>
                <c:formatCode>General</c:formatCode>
                <c:ptCount val="1"/>
                <c:pt idx="0">
                  <c:v>1.3760905917733905</c:v>
                </c:pt>
              </c:numCache>
            </c:numRef>
          </c:yVal>
        </c:ser>
        <c:ser>
          <c:idx val="6"/>
          <c:order val="6"/>
          <c:tx>
            <c:v>G Cluster 3</c:v>
          </c:tx>
          <c:spPr>
            <a:ln w="28575">
              <a:noFill/>
            </a:ln>
          </c:spPr>
          <c:marker>
            <c:symbol val="triangle"/>
            <c:size val="12"/>
            <c:spPr>
              <a:solidFill>
                <a:schemeClr val="accent3"/>
              </a:solidFill>
              <a:ln>
                <a:solidFill>
                  <a:schemeClr val="accent3"/>
                </a:solidFill>
              </a:ln>
            </c:spPr>
          </c:marker>
          <c:xVal>
            <c:numRef>
              <c:f>'ACP et Classif. 4 cluster'!$G$44</c:f>
              <c:numCache>
                <c:formatCode>General</c:formatCode>
                <c:ptCount val="1"/>
                <c:pt idx="0">
                  <c:v>0.50281036148468672</c:v>
                </c:pt>
              </c:numCache>
            </c:numRef>
          </c:xVal>
          <c:yVal>
            <c:numRef>
              <c:f>'ACP et Classif. 4 cluster'!$H$44</c:f>
              <c:numCache>
                <c:formatCode>General</c:formatCode>
                <c:ptCount val="1"/>
                <c:pt idx="0">
                  <c:v>-1.6739361224075155</c:v>
                </c:pt>
              </c:numCache>
            </c:numRef>
          </c:yVal>
        </c:ser>
        <c:ser>
          <c:idx val="7"/>
          <c:order val="7"/>
          <c:tx>
            <c:v>G Cluster 4</c:v>
          </c:tx>
          <c:spPr>
            <a:ln w="28575">
              <a:noFill/>
            </a:ln>
          </c:spPr>
          <c:marker>
            <c:symbol val="diamond"/>
            <c:size val="12"/>
            <c:spPr>
              <a:solidFill>
                <a:schemeClr val="tx1"/>
              </a:solidFill>
              <a:ln>
                <a:solidFill>
                  <a:schemeClr val="tx1"/>
                </a:solidFill>
              </a:ln>
            </c:spPr>
          </c:marker>
          <c:xVal>
            <c:numRef>
              <c:f>'ACP et Classif. 4 cluster'!$G$57</c:f>
              <c:numCache>
                <c:formatCode>General</c:formatCode>
                <c:ptCount val="1"/>
                <c:pt idx="0">
                  <c:v>2.2753968513928942</c:v>
                </c:pt>
              </c:numCache>
            </c:numRef>
          </c:xVal>
          <c:yVal>
            <c:numRef>
              <c:f>'ACP et Classif. 4 cluster'!$H$57</c:f>
              <c:numCache>
                <c:formatCode>General</c:formatCode>
                <c:ptCount val="1"/>
                <c:pt idx="0">
                  <c:v>7.606928222454544E-2</c:v>
                </c:pt>
              </c:numCache>
            </c:numRef>
          </c:yVal>
        </c:ser>
        <c:dLbls/>
        <c:axId val="132383104"/>
        <c:axId val="132384640"/>
      </c:scatterChart>
      <c:valAx>
        <c:axId val="132383104"/>
        <c:scaling>
          <c:orientation val="minMax"/>
        </c:scaling>
        <c:axPos val="b"/>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2384640"/>
        <c:crosses val="autoZero"/>
        <c:crossBetween val="midCat"/>
      </c:valAx>
      <c:valAx>
        <c:axId val="132384640"/>
        <c:scaling>
          <c:orientation val="minMax"/>
        </c:scaling>
        <c:axPos val="l"/>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2383104"/>
        <c:crosses val="autoZero"/>
        <c:crossBetween val="midCat"/>
      </c:valAx>
      <c:spPr>
        <a:noFill/>
        <a:ln>
          <a:noFill/>
        </a:ln>
        <a:effectLst/>
      </c:spPr>
    </c:plotArea>
    <c:legend>
      <c:legendPos val="t"/>
      <c:legendEntry>
        <c:idx val="4"/>
        <c:delete val="1"/>
      </c:legendEntry>
      <c:legendEntry>
        <c:idx val="5"/>
        <c:delete val="1"/>
      </c:legendEntry>
      <c:legendEntry>
        <c:idx val="6"/>
        <c:delete val="1"/>
      </c:legendEntry>
      <c:legendEntry>
        <c:idx val="7"/>
        <c:delete val="1"/>
      </c:legendEntry>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lang val="fr-FR"/>
  <c:chart>
    <c:title>
      <c:tx>
        <c:strRef>
          <c:f>'ACP et Classif. 4 cluster'!$D$59</c:f>
          <c:strCache>
            <c:ptCount val="1"/>
            <c:pt idx="0">
              <c:v>Projection des variables sur les axes 1 et 2</c:v>
            </c:pt>
          </c:strCache>
        </c:strRef>
      </c:tx>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plotArea>
      <c:layout>
        <c:manualLayout>
          <c:layoutTarget val="inner"/>
          <c:xMode val="edge"/>
          <c:yMode val="edge"/>
          <c:x val="3.4107633509119377E-2"/>
          <c:y val="8.8194444444444534E-2"/>
          <c:w val="0.93627477878784227"/>
          <c:h val="0.87946759259259288"/>
        </c:manualLayout>
      </c:layout>
      <c:scatterChart>
        <c:scatterStyle val="smoothMarker"/>
        <c:ser>
          <c:idx val="0"/>
          <c:order val="0"/>
          <c:tx>
            <c:v>Cercle</c:v>
          </c:tx>
          <c:spPr>
            <a:ln w="19050" cap="rnd">
              <a:solidFill>
                <a:schemeClr val="accent1"/>
              </a:solidFill>
              <a:round/>
            </a:ln>
            <a:effectLst/>
          </c:spPr>
          <c:marker>
            <c:symbol val="none"/>
          </c:marker>
          <c:xVal>
            <c:numRef>
              <c:f>Conf!$C$4:$C$104</c:f>
              <c:numCache>
                <c:formatCode>General</c:formatCode>
                <c:ptCount val="101"/>
                <c:pt idx="0">
                  <c:v>1</c:v>
                </c:pt>
                <c:pt idx="1">
                  <c:v>0.99802672842827156</c:v>
                </c:pt>
                <c:pt idx="2">
                  <c:v>0.99211470131447788</c:v>
                </c:pt>
                <c:pt idx="3">
                  <c:v>0.98228725072868872</c:v>
                </c:pt>
                <c:pt idx="4">
                  <c:v>0.96858316112863108</c:v>
                </c:pt>
                <c:pt idx="5">
                  <c:v>0.95105651629515353</c:v>
                </c:pt>
                <c:pt idx="6">
                  <c:v>0.92977648588825146</c:v>
                </c:pt>
                <c:pt idx="7">
                  <c:v>0.90482705246601958</c:v>
                </c:pt>
                <c:pt idx="8">
                  <c:v>0.87630668004386358</c:v>
                </c:pt>
                <c:pt idx="9">
                  <c:v>0.84432792550201508</c:v>
                </c:pt>
                <c:pt idx="10">
                  <c:v>0.80901699437494745</c:v>
                </c:pt>
                <c:pt idx="11">
                  <c:v>0.77051324277578925</c:v>
                </c:pt>
                <c:pt idx="12">
                  <c:v>0.72896862742141155</c:v>
                </c:pt>
                <c:pt idx="13">
                  <c:v>0.68454710592868862</c:v>
                </c:pt>
                <c:pt idx="14">
                  <c:v>0.63742398974868975</c:v>
                </c:pt>
                <c:pt idx="15">
                  <c:v>0.58778525229247325</c:v>
                </c:pt>
                <c:pt idx="16">
                  <c:v>0.53582679497899655</c:v>
                </c:pt>
                <c:pt idx="17">
                  <c:v>0.48175367410171516</c:v>
                </c:pt>
                <c:pt idx="18">
                  <c:v>0.42577929156507266</c:v>
                </c:pt>
                <c:pt idx="19">
                  <c:v>0.36812455268467809</c:v>
                </c:pt>
                <c:pt idx="20">
                  <c:v>0.30901699437494745</c:v>
                </c:pt>
                <c:pt idx="21">
                  <c:v>0.24868988716485474</c:v>
                </c:pt>
                <c:pt idx="22">
                  <c:v>0.18738131458572474</c:v>
                </c:pt>
                <c:pt idx="23">
                  <c:v>0.12533323356430448</c:v>
                </c:pt>
                <c:pt idx="24">
                  <c:v>6.2790519529313527E-2</c:v>
                </c:pt>
                <c:pt idx="25">
                  <c:v>6.1257422745431001E-17</c:v>
                </c:pt>
                <c:pt idx="26">
                  <c:v>-6.2790519529313402E-2</c:v>
                </c:pt>
                <c:pt idx="27">
                  <c:v>-0.12533323356430415</c:v>
                </c:pt>
                <c:pt idx="28">
                  <c:v>-0.1873813145857246</c:v>
                </c:pt>
                <c:pt idx="29">
                  <c:v>-0.24868988716485485</c:v>
                </c:pt>
                <c:pt idx="30">
                  <c:v>-0.30901699437494712</c:v>
                </c:pt>
                <c:pt idx="31">
                  <c:v>-0.36812455268467775</c:v>
                </c:pt>
                <c:pt idx="32">
                  <c:v>-0.42577929156507272</c:v>
                </c:pt>
                <c:pt idx="33">
                  <c:v>-0.48175367410171543</c:v>
                </c:pt>
                <c:pt idx="34">
                  <c:v>-0.53582679497899688</c:v>
                </c:pt>
                <c:pt idx="35">
                  <c:v>-0.58778525229247303</c:v>
                </c:pt>
                <c:pt idx="36">
                  <c:v>-0.63742398974868975</c:v>
                </c:pt>
                <c:pt idx="37">
                  <c:v>-0.68454710592868873</c:v>
                </c:pt>
                <c:pt idx="38">
                  <c:v>-0.72896862742141133</c:v>
                </c:pt>
                <c:pt idx="39">
                  <c:v>-0.77051324277578914</c:v>
                </c:pt>
                <c:pt idx="40">
                  <c:v>-0.80901699437494734</c:v>
                </c:pt>
                <c:pt idx="41">
                  <c:v>-0.84432792550201485</c:v>
                </c:pt>
                <c:pt idx="42">
                  <c:v>-0.87630668004386358</c:v>
                </c:pt>
                <c:pt idx="43">
                  <c:v>-0.90482705246601935</c:v>
                </c:pt>
                <c:pt idx="44">
                  <c:v>-0.92977648588825135</c:v>
                </c:pt>
                <c:pt idx="45">
                  <c:v>-0.95105651629515353</c:v>
                </c:pt>
                <c:pt idx="46">
                  <c:v>-0.96858316112863097</c:v>
                </c:pt>
                <c:pt idx="47">
                  <c:v>-0.98228725072868872</c:v>
                </c:pt>
                <c:pt idx="48">
                  <c:v>-0.99211470131447776</c:v>
                </c:pt>
                <c:pt idx="49">
                  <c:v>-0.99802672842827156</c:v>
                </c:pt>
                <c:pt idx="50">
                  <c:v>-1</c:v>
                </c:pt>
                <c:pt idx="51">
                  <c:v>-0.99802672842827156</c:v>
                </c:pt>
                <c:pt idx="52">
                  <c:v>-0.99211470131447788</c:v>
                </c:pt>
                <c:pt idx="53">
                  <c:v>-0.98228725072868861</c:v>
                </c:pt>
                <c:pt idx="54">
                  <c:v>-0.96858316112863119</c:v>
                </c:pt>
                <c:pt idx="55">
                  <c:v>-0.95105651629515364</c:v>
                </c:pt>
                <c:pt idx="56">
                  <c:v>-0.92977648588825146</c:v>
                </c:pt>
                <c:pt idx="57">
                  <c:v>-0.90482705246601969</c:v>
                </c:pt>
                <c:pt idx="58">
                  <c:v>-0.87630668004386347</c:v>
                </c:pt>
                <c:pt idx="59">
                  <c:v>-0.84432792550201519</c:v>
                </c:pt>
                <c:pt idx="60">
                  <c:v>-0.80901699437494778</c:v>
                </c:pt>
                <c:pt idx="61">
                  <c:v>-0.77051324277578925</c:v>
                </c:pt>
                <c:pt idx="62">
                  <c:v>-0.72896862742141177</c:v>
                </c:pt>
                <c:pt idx="63">
                  <c:v>-0.68454710592868862</c:v>
                </c:pt>
                <c:pt idx="64">
                  <c:v>-0.63742398974868952</c:v>
                </c:pt>
                <c:pt idx="65">
                  <c:v>-0.58778525229247325</c:v>
                </c:pt>
                <c:pt idx="66">
                  <c:v>-0.53582679497899632</c:v>
                </c:pt>
                <c:pt idx="67">
                  <c:v>-0.48175367410171527</c:v>
                </c:pt>
                <c:pt idx="68">
                  <c:v>-0.42577929156507216</c:v>
                </c:pt>
                <c:pt idx="69">
                  <c:v>-0.36812455268467781</c:v>
                </c:pt>
                <c:pt idx="70">
                  <c:v>-0.30901699437494756</c:v>
                </c:pt>
                <c:pt idx="71">
                  <c:v>-0.24868988716485443</c:v>
                </c:pt>
                <c:pt idx="72">
                  <c:v>-0.18738131458572463</c:v>
                </c:pt>
                <c:pt idx="73">
                  <c:v>-0.12533323356430459</c:v>
                </c:pt>
                <c:pt idx="74">
                  <c:v>-6.2790519529313207E-2</c:v>
                </c:pt>
                <c:pt idx="75">
                  <c:v>-1.83772268236293E-16</c:v>
                </c:pt>
                <c:pt idx="76">
                  <c:v>6.2790519529312833E-2</c:v>
                </c:pt>
                <c:pt idx="77">
                  <c:v>0.12533323356430423</c:v>
                </c:pt>
                <c:pt idx="78">
                  <c:v>0.18738131458572427</c:v>
                </c:pt>
                <c:pt idx="79">
                  <c:v>0.24868988716485493</c:v>
                </c:pt>
                <c:pt idx="80">
                  <c:v>0.30901699437494723</c:v>
                </c:pt>
                <c:pt idx="81">
                  <c:v>0.36812455268467742</c:v>
                </c:pt>
                <c:pt idx="82">
                  <c:v>0.42577929156507183</c:v>
                </c:pt>
                <c:pt idx="83">
                  <c:v>0.48175367410171571</c:v>
                </c:pt>
                <c:pt idx="84">
                  <c:v>0.53582679497899677</c:v>
                </c:pt>
                <c:pt idx="85">
                  <c:v>0.58778525229247292</c:v>
                </c:pt>
                <c:pt idx="86">
                  <c:v>0.6374239897486893</c:v>
                </c:pt>
                <c:pt idx="87">
                  <c:v>0.68454710592868795</c:v>
                </c:pt>
                <c:pt idx="88">
                  <c:v>0.72896862742141122</c:v>
                </c:pt>
                <c:pt idx="89">
                  <c:v>0.77051324277578936</c:v>
                </c:pt>
                <c:pt idx="90">
                  <c:v>0.80901699437494734</c:v>
                </c:pt>
                <c:pt idx="91">
                  <c:v>0.84432792550201474</c:v>
                </c:pt>
                <c:pt idx="92">
                  <c:v>0.87630668004386314</c:v>
                </c:pt>
                <c:pt idx="93">
                  <c:v>0.90482705246601935</c:v>
                </c:pt>
                <c:pt idx="94">
                  <c:v>0.92977648588825146</c:v>
                </c:pt>
                <c:pt idx="95">
                  <c:v>0.95105651629515353</c:v>
                </c:pt>
                <c:pt idx="96">
                  <c:v>0.96858316112863097</c:v>
                </c:pt>
                <c:pt idx="97">
                  <c:v>0.98228725072868872</c:v>
                </c:pt>
                <c:pt idx="98">
                  <c:v>0.99211470131447776</c:v>
                </c:pt>
                <c:pt idx="99">
                  <c:v>0.99802672842827156</c:v>
                </c:pt>
                <c:pt idx="100">
                  <c:v>1</c:v>
                </c:pt>
              </c:numCache>
            </c:numRef>
          </c:xVal>
          <c:yVal>
            <c:numRef>
              <c:f>Conf!$D$4:$D$104</c:f>
              <c:numCache>
                <c:formatCode>General</c:formatCode>
                <c:ptCount val="101"/>
                <c:pt idx="0">
                  <c:v>0</c:v>
                </c:pt>
                <c:pt idx="1">
                  <c:v>6.2790519529313374E-2</c:v>
                </c:pt>
                <c:pt idx="2">
                  <c:v>0.12533323356430426</c:v>
                </c:pt>
                <c:pt idx="3">
                  <c:v>0.1873813145857246</c:v>
                </c:pt>
                <c:pt idx="4">
                  <c:v>0.24868988716485479</c:v>
                </c:pt>
                <c:pt idx="5">
                  <c:v>0.3090169943749474</c:v>
                </c:pt>
                <c:pt idx="6">
                  <c:v>0.36812455268467792</c:v>
                </c:pt>
                <c:pt idx="7">
                  <c:v>0.42577929156507266</c:v>
                </c:pt>
                <c:pt idx="8">
                  <c:v>0.48175367410171532</c:v>
                </c:pt>
                <c:pt idx="9">
                  <c:v>0.53582679497899666</c:v>
                </c:pt>
                <c:pt idx="10">
                  <c:v>0.58778525229247314</c:v>
                </c:pt>
                <c:pt idx="11">
                  <c:v>0.63742398974868963</c:v>
                </c:pt>
                <c:pt idx="12">
                  <c:v>0.68454710592868862</c:v>
                </c:pt>
                <c:pt idx="13">
                  <c:v>0.72896862742141155</c:v>
                </c:pt>
                <c:pt idx="14">
                  <c:v>0.77051324277578925</c:v>
                </c:pt>
                <c:pt idx="15">
                  <c:v>0.80901699437494734</c:v>
                </c:pt>
                <c:pt idx="16">
                  <c:v>0.84432792550201508</c:v>
                </c:pt>
                <c:pt idx="17">
                  <c:v>0.87630668004386369</c:v>
                </c:pt>
                <c:pt idx="18">
                  <c:v>0.90482705246601958</c:v>
                </c:pt>
                <c:pt idx="19">
                  <c:v>0.92977648588825135</c:v>
                </c:pt>
                <c:pt idx="20">
                  <c:v>0.95105651629515353</c:v>
                </c:pt>
                <c:pt idx="21">
                  <c:v>0.96858316112863108</c:v>
                </c:pt>
                <c:pt idx="22">
                  <c:v>0.98228725072868861</c:v>
                </c:pt>
                <c:pt idx="23">
                  <c:v>0.99211470131447776</c:v>
                </c:pt>
                <c:pt idx="24">
                  <c:v>0.99802672842827156</c:v>
                </c:pt>
                <c:pt idx="25">
                  <c:v>1</c:v>
                </c:pt>
                <c:pt idx="26">
                  <c:v>0.99802672842827156</c:v>
                </c:pt>
                <c:pt idx="27">
                  <c:v>0.99211470131447788</c:v>
                </c:pt>
                <c:pt idx="28">
                  <c:v>0.98228725072868872</c:v>
                </c:pt>
                <c:pt idx="29">
                  <c:v>0.96858316112863108</c:v>
                </c:pt>
                <c:pt idx="30">
                  <c:v>0.95105651629515364</c:v>
                </c:pt>
                <c:pt idx="31">
                  <c:v>0.92977648588825146</c:v>
                </c:pt>
                <c:pt idx="32">
                  <c:v>0.90482705246601947</c:v>
                </c:pt>
                <c:pt idx="33">
                  <c:v>0.87630668004386347</c:v>
                </c:pt>
                <c:pt idx="34">
                  <c:v>0.84432792550201496</c:v>
                </c:pt>
                <c:pt idx="35">
                  <c:v>0.80901699437494745</c:v>
                </c:pt>
                <c:pt idx="36">
                  <c:v>0.77051324277578925</c:v>
                </c:pt>
                <c:pt idx="37">
                  <c:v>0.72896862742141144</c:v>
                </c:pt>
                <c:pt idx="38">
                  <c:v>0.68454710592868884</c:v>
                </c:pt>
                <c:pt idx="39">
                  <c:v>0.63742398974868986</c:v>
                </c:pt>
                <c:pt idx="40">
                  <c:v>0.58778525229247325</c:v>
                </c:pt>
                <c:pt idx="41">
                  <c:v>0.53582679497899699</c:v>
                </c:pt>
                <c:pt idx="42">
                  <c:v>0.48175367410171521</c:v>
                </c:pt>
                <c:pt idx="43">
                  <c:v>0.42577929156507288</c:v>
                </c:pt>
                <c:pt idx="44">
                  <c:v>0.36812455268467814</c:v>
                </c:pt>
                <c:pt idx="45">
                  <c:v>0.30901699437494751</c:v>
                </c:pt>
                <c:pt idx="46">
                  <c:v>0.24868988716485524</c:v>
                </c:pt>
                <c:pt idx="47">
                  <c:v>0.18738131458572457</c:v>
                </c:pt>
                <c:pt idx="48">
                  <c:v>0.12533323356430454</c:v>
                </c:pt>
                <c:pt idx="49">
                  <c:v>6.2790519529313582E-2</c:v>
                </c:pt>
                <c:pt idx="50">
                  <c:v>1.22514845490862E-16</c:v>
                </c:pt>
                <c:pt idx="51">
                  <c:v>-6.2790519529313346E-2</c:v>
                </c:pt>
                <c:pt idx="52">
                  <c:v>-0.12533323356430429</c:v>
                </c:pt>
                <c:pt idx="53">
                  <c:v>-0.18738131458572477</c:v>
                </c:pt>
                <c:pt idx="54">
                  <c:v>-0.24868988716485457</c:v>
                </c:pt>
                <c:pt idx="55">
                  <c:v>-0.30901699437494728</c:v>
                </c:pt>
                <c:pt idx="56">
                  <c:v>-0.36812455268467792</c:v>
                </c:pt>
                <c:pt idx="57">
                  <c:v>-0.42577929156507227</c:v>
                </c:pt>
                <c:pt idx="58">
                  <c:v>-0.48175367410171538</c:v>
                </c:pt>
                <c:pt idx="59">
                  <c:v>-0.53582679497899643</c:v>
                </c:pt>
                <c:pt idx="60">
                  <c:v>-0.58778525229247269</c:v>
                </c:pt>
                <c:pt idx="61">
                  <c:v>-0.63742398974868963</c:v>
                </c:pt>
                <c:pt idx="62">
                  <c:v>-0.68454710592868839</c:v>
                </c:pt>
                <c:pt idx="63">
                  <c:v>-0.72896862742141155</c:v>
                </c:pt>
                <c:pt idx="64">
                  <c:v>-0.77051324277578936</c:v>
                </c:pt>
                <c:pt idx="65">
                  <c:v>-0.80901699437494734</c:v>
                </c:pt>
                <c:pt idx="66">
                  <c:v>-0.8443279255020153</c:v>
                </c:pt>
                <c:pt idx="67">
                  <c:v>-0.87630668004386358</c:v>
                </c:pt>
                <c:pt idx="68">
                  <c:v>-0.9048270524660198</c:v>
                </c:pt>
                <c:pt idx="69">
                  <c:v>-0.92977648588825146</c:v>
                </c:pt>
                <c:pt idx="70">
                  <c:v>-0.95105651629515353</c:v>
                </c:pt>
                <c:pt idx="71">
                  <c:v>-0.96858316112863119</c:v>
                </c:pt>
                <c:pt idx="72">
                  <c:v>-0.98228725072868872</c:v>
                </c:pt>
                <c:pt idx="73">
                  <c:v>-0.99211470131447776</c:v>
                </c:pt>
                <c:pt idx="74">
                  <c:v>-0.99802672842827156</c:v>
                </c:pt>
                <c:pt idx="75">
                  <c:v>-1</c:v>
                </c:pt>
                <c:pt idx="76">
                  <c:v>-0.99802672842827156</c:v>
                </c:pt>
                <c:pt idx="77">
                  <c:v>-0.99211470131447788</c:v>
                </c:pt>
                <c:pt idx="78">
                  <c:v>-0.98228725072868872</c:v>
                </c:pt>
                <c:pt idx="79">
                  <c:v>-0.96858316112863108</c:v>
                </c:pt>
                <c:pt idx="80">
                  <c:v>-0.95105651629515364</c:v>
                </c:pt>
                <c:pt idx="81">
                  <c:v>-0.92977648588825157</c:v>
                </c:pt>
                <c:pt idx="82">
                  <c:v>-0.90482705246601991</c:v>
                </c:pt>
                <c:pt idx="83">
                  <c:v>-0.87630668004386336</c:v>
                </c:pt>
                <c:pt idx="84">
                  <c:v>-0.84432792550201496</c:v>
                </c:pt>
                <c:pt idx="85">
                  <c:v>-0.80901699437494756</c:v>
                </c:pt>
                <c:pt idx="86">
                  <c:v>-0.77051324277578959</c:v>
                </c:pt>
                <c:pt idx="87">
                  <c:v>-0.72896862742141211</c:v>
                </c:pt>
                <c:pt idx="88">
                  <c:v>-0.68454710592868895</c:v>
                </c:pt>
                <c:pt idx="89">
                  <c:v>-0.63742398974868963</c:v>
                </c:pt>
                <c:pt idx="90">
                  <c:v>-0.58778525229247336</c:v>
                </c:pt>
                <c:pt idx="91">
                  <c:v>-0.5358267949789971</c:v>
                </c:pt>
                <c:pt idx="92">
                  <c:v>-0.4817536741017161</c:v>
                </c:pt>
                <c:pt idx="93">
                  <c:v>-0.42577929156507299</c:v>
                </c:pt>
                <c:pt idx="94">
                  <c:v>-0.36812455268467786</c:v>
                </c:pt>
                <c:pt idx="95">
                  <c:v>-0.30901699437494762</c:v>
                </c:pt>
                <c:pt idx="96">
                  <c:v>-0.24868988716485535</c:v>
                </c:pt>
                <c:pt idx="97">
                  <c:v>-0.18738131458572468</c:v>
                </c:pt>
                <c:pt idx="98">
                  <c:v>-0.12533323356430465</c:v>
                </c:pt>
                <c:pt idx="99">
                  <c:v>-6.2790519529313263E-2</c:v>
                </c:pt>
                <c:pt idx="100">
                  <c:v>-2.45029690981724E-16</c:v>
                </c:pt>
              </c:numCache>
            </c:numRef>
          </c:yVal>
          <c:smooth val="1"/>
        </c:ser>
        <c:ser>
          <c:idx val="2"/>
          <c:order val="2"/>
          <c:tx>
            <c:strRef>
              <c:f>'ACP et Classif. 4 cluster'!$D$61</c:f>
              <c:strCache>
                <c:ptCount val="1"/>
                <c:pt idx="0">
                  <c:v>accessibilite</c:v>
                </c:pt>
              </c:strCache>
            </c:strRef>
          </c:tx>
          <c:spPr>
            <a:ln w="15875">
              <a:solidFill>
                <a:schemeClr val="accent3">
                  <a:lumMod val="75000"/>
                </a:schemeClr>
              </a:solidFill>
            </a:ln>
          </c:spPr>
          <c:marker>
            <c:symbol val="none"/>
          </c:marker>
          <c:xVal>
            <c:numRef>
              <c:f>('ACP et Classif. 4 cluster'!$E$61,'ACP et Classif. 4 cluster'!$E$72)</c:f>
              <c:numCache>
                <c:formatCode>General</c:formatCode>
                <c:ptCount val="2"/>
                <c:pt idx="0">
                  <c:v>-0.11643000000000001</c:v>
                </c:pt>
                <c:pt idx="1">
                  <c:v>0</c:v>
                </c:pt>
              </c:numCache>
            </c:numRef>
          </c:xVal>
          <c:yVal>
            <c:numRef>
              <c:f>('ACP et Classif. 4 cluster'!$F$61,'ACP et Classif. 4 cluster'!$F$72)</c:f>
              <c:numCache>
                <c:formatCode>General</c:formatCode>
                <c:ptCount val="2"/>
                <c:pt idx="0">
                  <c:v>0.80625000000000002</c:v>
                </c:pt>
                <c:pt idx="1">
                  <c:v>0</c:v>
                </c:pt>
              </c:numCache>
            </c:numRef>
          </c:yVal>
          <c:smooth val="1"/>
        </c:ser>
        <c:ser>
          <c:idx val="3"/>
          <c:order val="3"/>
          <c:tx>
            <c:strRef>
              <c:f>'ACP et Classif. 4 cluster'!$D$62</c:f>
              <c:strCache>
                <c:ptCount val="1"/>
                <c:pt idx="0">
                  <c:v>dynamisme economique</c:v>
                </c:pt>
              </c:strCache>
            </c:strRef>
          </c:tx>
          <c:spPr>
            <a:ln w="15875">
              <a:solidFill>
                <a:schemeClr val="accent3">
                  <a:lumMod val="75000"/>
                </a:schemeClr>
              </a:solidFill>
            </a:ln>
          </c:spPr>
          <c:marker>
            <c:symbol val="none"/>
          </c:marker>
          <c:xVal>
            <c:numRef>
              <c:f>('ACP et Classif. 4 cluster'!$E$62,'ACP et Classif. 4 cluster'!$E$72)</c:f>
              <c:numCache>
                <c:formatCode>General</c:formatCode>
                <c:ptCount val="2"/>
                <c:pt idx="0">
                  <c:v>-0.64849999999999997</c:v>
                </c:pt>
                <c:pt idx="1">
                  <c:v>0</c:v>
                </c:pt>
              </c:numCache>
            </c:numRef>
          </c:xVal>
          <c:yVal>
            <c:numRef>
              <c:f>('ACP et Classif. 4 cluster'!$F$62,'ACP et Classif. 4 cluster'!$F$72)</c:f>
              <c:numCache>
                <c:formatCode>General</c:formatCode>
                <c:ptCount val="2"/>
                <c:pt idx="0">
                  <c:v>-0.36828</c:v>
                </c:pt>
                <c:pt idx="1">
                  <c:v>0</c:v>
                </c:pt>
              </c:numCache>
            </c:numRef>
          </c:yVal>
          <c:smooth val="1"/>
        </c:ser>
        <c:ser>
          <c:idx val="4"/>
          <c:order val="4"/>
          <c:tx>
            <c:strRef>
              <c:f>'ACP et Classif. 4 cluster'!$D$63</c:f>
              <c:strCache>
                <c:ptCount val="1"/>
                <c:pt idx="0">
                  <c:v>emploi</c:v>
                </c:pt>
              </c:strCache>
            </c:strRef>
          </c:tx>
          <c:spPr>
            <a:ln w="15875">
              <a:solidFill>
                <a:schemeClr val="accent3">
                  <a:lumMod val="75000"/>
                </a:schemeClr>
              </a:solidFill>
            </a:ln>
          </c:spPr>
          <c:marker>
            <c:symbol val="none"/>
          </c:marker>
          <c:xVal>
            <c:numRef>
              <c:f>('ACP et Classif. 4 cluster'!$E$63,'ACP et Classif. 4 cluster'!$E$72)</c:f>
              <c:numCache>
                <c:formatCode>General</c:formatCode>
                <c:ptCount val="2"/>
                <c:pt idx="0">
                  <c:v>-0.80417000000000005</c:v>
                </c:pt>
                <c:pt idx="1">
                  <c:v>0</c:v>
                </c:pt>
              </c:numCache>
            </c:numRef>
          </c:xVal>
          <c:yVal>
            <c:numRef>
              <c:f>('ACP et Classif. 4 cluster'!$F$63,'ACP et Classif. 4 cluster'!$F$72)</c:f>
              <c:numCache>
                <c:formatCode>General</c:formatCode>
                <c:ptCount val="2"/>
                <c:pt idx="0">
                  <c:v>0.41315000000000002</c:v>
                </c:pt>
                <c:pt idx="1">
                  <c:v>0</c:v>
                </c:pt>
              </c:numCache>
            </c:numRef>
          </c:yVal>
          <c:smooth val="1"/>
        </c:ser>
        <c:ser>
          <c:idx val="5"/>
          <c:order val="5"/>
          <c:tx>
            <c:strRef>
              <c:f>'ACP et Classif. 4 cluster'!$D$64</c:f>
              <c:strCache>
                <c:ptCount val="1"/>
                <c:pt idx="0">
                  <c:v>taille</c:v>
                </c:pt>
              </c:strCache>
            </c:strRef>
          </c:tx>
          <c:spPr>
            <a:ln w="15875">
              <a:solidFill>
                <a:schemeClr val="accent3">
                  <a:lumMod val="75000"/>
                </a:schemeClr>
              </a:solidFill>
            </a:ln>
          </c:spPr>
          <c:marker>
            <c:symbol val="none"/>
          </c:marker>
          <c:xVal>
            <c:numRef>
              <c:f>('ACP et Classif. 4 cluster'!$E$64,'ACP et Classif. 4 cluster'!$E$72)</c:f>
              <c:numCache>
                <c:formatCode>General</c:formatCode>
                <c:ptCount val="2"/>
                <c:pt idx="0">
                  <c:v>-0.88836000000000004</c:v>
                </c:pt>
                <c:pt idx="1">
                  <c:v>0</c:v>
                </c:pt>
              </c:numCache>
            </c:numRef>
          </c:xVal>
          <c:yVal>
            <c:numRef>
              <c:f>('ACP et Classif. 4 cluster'!$F$64,'ACP et Classif. 4 cluster'!$F$72)</c:f>
              <c:numCache>
                <c:formatCode>General</c:formatCode>
                <c:ptCount val="2"/>
                <c:pt idx="0">
                  <c:v>0.34584999999999999</c:v>
                </c:pt>
                <c:pt idx="1">
                  <c:v>0</c:v>
                </c:pt>
              </c:numCache>
            </c:numRef>
          </c:yVal>
          <c:smooth val="1"/>
        </c:ser>
        <c:ser>
          <c:idx val="6"/>
          <c:order val="6"/>
          <c:tx>
            <c:strRef>
              <c:f>'ACP et Classif. 4 cluster'!$D$65</c:f>
              <c:strCache>
                <c:ptCount val="1"/>
                <c:pt idx="0">
                  <c:v>cadre de vie</c:v>
                </c:pt>
              </c:strCache>
            </c:strRef>
          </c:tx>
          <c:spPr>
            <a:ln w="15875">
              <a:solidFill>
                <a:schemeClr val="accent3">
                  <a:lumMod val="75000"/>
                </a:schemeClr>
              </a:solidFill>
            </a:ln>
          </c:spPr>
          <c:marker>
            <c:symbol val="none"/>
          </c:marker>
          <c:xVal>
            <c:numRef>
              <c:f>('ACP et Classif. 4 cluster'!$E$65,'ACP et Classif. 4 cluster'!$E$72)</c:f>
              <c:numCache>
                <c:formatCode>General</c:formatCode>
                <c:ptCount val="2"/>
                <c:pt idx="0">
                  <c:v>-0.29804999999999998</c:v>
                </c:pt>
                <c:pt idx="1">
                  <c:v>0</c:v>
                </c:pt>
              </c:numCache>
            </c:numRef>
          </c:xVal>
          <c:yVal>
            <c:numRef>
              <c:f>('ACP et Classif. 4 cluster'!$F$65,'ACP et Classif. 4 cluster'!$F$72)</c:f>
              <c:numCache>
                <c:formatCode>General</c:formatCode>
                <c:ptCount val="2"/>
                <c:pt idx="0">
                  <c:v>-0.76490000000000002</c:v>
                </c:pt>
                <c:pt idx="1">
                  <c:v>0</c:v>
                </c:pt>
              </c:numCache>
            </c:numRef>
          </c:yVal>
          <c:smooth val="1"/>
        </c:ser>
        <c:ser>
          <c:idx val="7"/>
          <c:order val="7"/>
          <c:tx>
            <c:strRef>
              <c:f>'ACP et Classif. 4 cluster'!$D$66</c:f>
              <c:strCache>
                <c:ptCount val="1"/>
                <c:pt idx="0">
                  <c:v>culture</c:v>
                </c:pt>
              </c:strCache>
            </c:strRef>
          </c:tx>
          <c:spPr>
            <a:ln w="15875">
              <a:solidFill>
                <a:schemeClr val="accent3">
                  <a:lumMod val="75000"/>
                </a:schemeClr>
              </a:solidFill>
            </a:ln>
          </c:spPr>
          <c:marker>
            <c:symbol val="none"/>
          </c:marker>
          <c:xVal>
            <c:numRef>
              <c:f>('ACP et Classif. 4 cluster'!$E$66,'ACP et Classif. 4 cluster'!$E$72)</c:f>
              <c:numCache>
                <c:formatCode>General</c:formatCode>
                <c:ptCount val="2"/>
                <c:pt idx="0">
                  <c:v>-0.89702999999999999</c:v>
                </c:pt>
                <c:pt idx="1">
                  <c:v>0</c:v>
                </c:pt>
              </c:numCache>
            </c:numRef>
          </c:xVal>
          <c:yVal>
            <c:numRef>
              <c:f>('ACP et Classif. 4 cluster'!$F$66,'ACP et Classif. 4 cluster'!$F$72)</c:f>
              <c:numCache>
                <c:formatCode>General</c:formatCode>
                <c:ptCount val="2"/>
                <c:pt idx="0">
                  <c:v>0.25125999999999998</c:v>
                </c:pt>
                <c:pt idx="1">
                  <c:v>0</c:v>
                </c:pt>
              </c:numCache>
            </c:numRef>
          </c:yVal>
          <c:smooth val="1"/>
        </c:ser>
        <c:ser>
          <c:idx val="8"/>
          <c:order val="8"/>
          <c:tx>
            <c:strRef>
              <c:f>'ACP et Classif. 4 cluster'!$D$67</c:f>
              <c:strCache>
                <c:ptCount val="1"/>
                <c:pt idx="0">
                  <c:v>immobilier</c:v>
                </c:pt>
              </c:strCache>
            </c:strRef>
          </c:tx>
          <c:spPr>
            <a:ln w="15875">
              <a:solidFill>
                <a:schemeClr val="accent3">
                  <a:lumMod val="75000"/>
                </a:schemeClr>
              </a:solidFill>
            </a:ln>
          </c:spPr>
          <c:marker>
            <c:symbol val="none"/>
          </c:marker>
          <c:xVal>
            <c:numRef>
              <c:f>('ACP et Classif. 4 cluster'!$E$67,'ACP et Classif. 4 cluster'!$E$72)</c:f>
              <c:numCache>
                <c:formatCode>General</c:formatCode>
                <c:ptCount val="2"/>
                <c:pt idx="0">
                  <c:v>0.76615999999999995</c:v>
                </c:pt>
                <c:pt idx="1">
                  <c:v>0</c:v>
                </c:pt>
              </c:numCache>
            </c:numRef>
          </c:xVal>
          <c:yVal>
            <c:numRef>
              <c:f>('ACP et Classif. 4 cluster'!$F$67,'ACP et Classif. 4 cluster'!$F$72)</c:f>
              <c:numCache>
                <c:formatCode>General</c:formatCode>
                <c:ptCount val="2"/>
                <c:pt idx="0">
                  <c:v>7.0120000000000002E-2</c:v>
                </c:pt>
                <c:pt idx="1">
                  <c:v>0</c:v>
                </c:pt>
              </c:numCache>
            </c:numRef>
          </c:yVal>
          <c:smooth val="1"/>
        </c:ser>
        <c:ser>
          <c:idx val="9"/>
          <c:order val="9"/>
          <c:tx>
            <c:strRef>
              <c:f>'ACP et Classif. 4 cluster'!$D$68</c:f>
              <c:strCache>
                <c:ptCount val="1"/>
                <c:pt idx="0">
                  <c:v>meteo</c:v>
                </c:pt>
              </c:strCache>
            </c:strRef>
          </c:tx>
          <c:spPr>
            <a:ln w="15875">
              <a:solidFill>
                <a:schemeClr val="accent3">
                  <a:lumMod val="75000"/>
                </a:schemeClr>
              </a:solidFill>
            </a:ln>
          </c:spPr>
          <c:marker>
            <c:symbol val="none"/>
          </c:marker>
          <c:xVal>
            <c:numRef>
              <c:f>('ACP et Classif. 4 cluster'!$E$68,'ACP et Classif. 4 cluster'!$E$72)</c:f>
              <c:numCache>
                <c:formatCode>General</c:formatCode>
                <c:ptCount val="2"/>
                <c:pt idx="0">
                  <c:v>-0.40334999999999999</c:v>
                </c:pt>
                <c:pt idx="1">
                  <c:v>0</c:v>
                </c:pt>
              </c:numCache>
            </c:numRef>
          </c:xVal>
          <c:yVal>
            <c:numRef>
              <c:f>('ACP et Classif. 4 cluster'!$F$68,'ACP et Classif. 4 cluster'!$F$72)</c:f>
              <c:numCache>
                <c:formatCode>General</c:formatCode>
                <c:ptCount val="2"/>
                <c:pt idx="0">
                  <c:v>-0.57384999999999997</c:v>
                </c:pt>
                <c:pt idx="1">
                  <c:v>0</c:v>
                </c:pt>
              </c:numCache>
            </c:numRef>
          </c:yVal>
          <c:smooth val="1"/>
        </c:ser>
        <c:ser>
          <c:idx val="10"/>
          <c:order val="10"/>
          <c:tx>
            <c:strRef>
              <c:f>'ACP et Classif. 4 cluster'!$D$69</c:f>
              <c:strCache>
                <c:ptCount val="1"/>
                <c:pt idx="0">
                  <c:v>offre de soins</c:v>
                </c:pt>
              </c:strCache>
            </c:strRef>
          </c:tx>
          <c:spPr>
            <a:ln w="15875">
              <a:solidFill>
                <a:schemeClr val="accent3">
                  <a:lumMod val="75000"/>
                </a:schemeClr>
              </a:solidFill>
            </a:ln>
          </c:spPr>
          <c:marker>
            <c:symbol val="none"/>
          </c:marker>
          <c:xVal>
            <c:numRef>
              <c:f>('ACP et Classif. 4 cluster'!$E$69,'ACP et Classif. 4 cluster'!$E$72)</c:f>
              <c:numCache>
                <c:formatCode>General</c:formatCode>
                <c:ptCount val="2"/>
                <c:pt idx="0">
                  <c:v>-0.60563999999999996</c:v>
                </c:pt>
                <c:pt idx="1">
                  <c:v>0</c:v>
                </c:pt>
              </c:numCache>
            </c:numRef>
          </c:xVal>
          <c:yVal>
            <c:numRef>
              <c:f>('ACP et Classif. 4 cluster'!$F$69,'ACP et Classif. 4 cluster'!$F$72)</c:f>
              <c:numCache>
                <c:formatCode>General</c:formatCode>
                <c:ptCount val="2"/>
                <c:pt idx="0">
                  <c:v>-0.13797999999999999</c:v>
                </c:pt>
                <c:pt idx="1">
                  <c:v>0</c:v>
                </c:pt>
              </c:numCache>
            </c:numRef>
          </c:yVal>
          <c:smooth val="1"/>
        </c:ser>
        <c:ser>
          <c:idx val="11"/>
          <c:order val="11"/>
          <c:tx>
            <c:strRef>
              <c:f>'ACP et Classif. 4 cluster'!$D$70</c:f>
              <c:strCache>
                <c:ptCount val="1"/>
                <c:pt idx="0">
                  <c:v>securite</c:v>
                </c:pt>
              </c:strCache>
            </c:strRef>
          </c:tx>
          <c:spPr>
            <a:ln w="15875">
              <a:solidFill>
                <a:schemeClr val="accent3">
                  <a:lumMod val="75000"/>
                </a:schemeClr>
              </a:solidFill>
            </a:ln>
          </c:spPr>
          <c:marker>
            <c:symbol val="none"/>
          </c:marker>
          <c:xVal>
            <c:numRef>
              <c:f>('ACP et Classif. 4 cluster'!$E$70,'ACP et Classif. 4 cluster'!$E$72)</c:f>
              <c:numCache>
                <c:formatCode>General</c:formatCode>
                <c:ptCount val="2"/>
                <c:pt idx="0">
                  <c:v>0.46949999999999997</c:v>
                </c:pt>
                <c:pt idx="1">
                  <c:v>0</c:v>
                </c:pt>
              </c:numCache>
            </c:numRef>
          </c:xVal>
          <c:yVal>
            <c:numRef>
              <c:f>('ACP et Classif. 4 cluster'!$F$70,'ACP et Classif. 4 cluster'!$F$72)</c:f>
              <c:numCache>
                <c:formatCode>General</c:formatCode>
                <c:ptCount val="2"/>
                <c:pt idx="0">
                  <c:v>0.26236999999999999</c:v>
                </c:pt>
                <c:pt idx="1">
                  <c:v>0</c:v>
                </c:pt>
              </c:numCache>
            </c:numRef>
          </c:yVal>
          <c:smooth val="1"/>
        </c:ser>
        <c:dLbls/>
        <c:axId val="132510848"/>
        <c:axId val="132512384"/>
      </c:scatterChart>
      <c:scatterChart>
        <c:scatterStyle val="lineMarker"/>
        <c:ser>
          <c:idx val="1"/>
          <c:order val="1"/>
          <c:spPr>
            <a:ln w="25400" cap="rnd">
              <a:noFill/>
              <a:round/>
            </a:ln>
            <a:effectLst/>
          </c:spPr>
          <c:marker>
            <c:symbol val="circle"/>
            <c:size val="7"/>
            <c:spPr>
              <a:solidFill>
                <a:schemeClr val="accent2"/>
              </a:solidFill>
              <a:ln w="9525">
                <a:solidFill>
                  <a:schemeClr val="accent2"/>
                </a:solidFill>
              </a:ln>
              <a:effectLst/>
            </c:spPr>
          </c:marker>
          <c:dLbls>
            <c:dLbl>
              <c:idx val="0"/>
              <c:layout>
                <c:manualLayout>
                  <c:x val="-0.13089350333514552"/>
                  <c:y val="-1.7831182522719334E-2"/>
                </c:manualLayout>
              </c:layout>
              <c:tx>
                <c:rich>
                  <a:bodyPr/>
                  <a:lstStyle/>
                  <a:p>
                    <a:r>
                      <a:rPr lang="en-US"/>
                      <a:t>accessibilite</a:t>
                    </a:r>
                  </a:p>
                </c:rich>
              </c:tx>
              <c:showVal val="1"/>
              <c:extLst>
                <c:ext xmlns:c15="http://schemas.microsoft.com/office/drawing/2012/chart" uri="{CE6537A1-D6FC-4f65-9D91-7224C49458BB}">
                  <c15:layout/>
                </c:ext>
              </c:extLst>
            </c:dLbl>
            <c:dLbl>
              <c:idx val="1"/>
              <c:layout>
                <c:manualLayout>
                  <c:x val="-4.9886612407982533E-2"/>
                  <c:y val="3.5968523293866905E-2"/>
                </c:manualLayout>
              </c:layout>
              <c:tx>
                <c:rich>
                  <a:bodyPr/>
                  <a:lstStyle/>
                  <a:p>
                    <a:r>
                      <a:rPr lang="en-US"/>
                      <a:t>dynamisme economique</a:t>
                    </a:r>
                  </a:p>
                </c:rich>
              </c:tx>
              <c:showVal val="1"/>
              <c:extLst>
                <c:ext xmlns:c15="http://schemas.microsoft.com/office/drawing/2012/chart" uri="{CE6537A1-D6FC-4f65-9D91-7224C49458BB}">
                  <c15:layout/>
                </c:ext>
              </c:extLst>
            </c:dLbl>
            <c:dLbl>
              <c:idx val="2"/>
              <c:layout>
                <c:manualLayout>
                  <c:x val="-2.4943306203991249E-2"/>
                  <c:y val="-2.472835976453366E-2"/>
                </c:manualLayout>
              </c:layout>
              <c:tx>
                <c:rich>
                  <a:bodyPr/>
                  <a:lstStyle/>
                  <a:p>
                    <a:r>
                      <a:rPr lang="en-US"/>
                      <a:t>emploi</a:t>
                    </a:r>
                  </a:p>
                </c:rich>
              </c:tx>
              <c:showVal val="1"/>
              <c:extLst>
                <c:ext xmlns:c15="http://schemas.microsoft.com/office/drawing/2012/chart" uri="{CE6537A1-D6FC-4f65-9D91-7224C49458BB}">
                  <c15:layout/>
                </c:ext>
              </c:extLst>
            </c:dLbl>
            <c:dLbl>
              <c:idx val="3"/>
              <c:tx>
                <c:rich>
                  <a:bodyPr/>
                  <a:lstStyle/>
                  <a:p>
                    <a:r>
                      <a:rPr lang="en-US"/>
                      <a:t>taille</a:t>
                    </a:r>
                  </a:p>
                </c:rich>
              </c:tx>
              <c:showVal val="1"/>
              <c:extLst>
                <c:ext xmlns:c15="http://schemas.microsoft.com/office/drawing/2012/chart" uri="{CE6537A1-D6FC-4f65-9D91-7224C49458BB}">
                  <c15:layout/>
                </c:ext>
              </c:extLst>
            </c:dLbl>
            <c:dLbl>
              <c:idx val="4"/>
              <c:layout>
                <c:manualLayout>
                  <c:x val="-4.988661240798252E-2"/>
                  <c:y val="2.2480327058666948E-2"/>
                </c:manualLayout>
              </c:layout>
              <c:tx>
                <c:rich>
                  <a:bodyPr/>
                  <a:lstStyle/>
                  <a:p>
                    <a:r>
                      <a:rPr lang="en-US"/>
                      <a:t>cadre de vie</a:t>
                    </a:r>
                  </a:p>
                </c:rich>
              </c:tx>
              <c:showVal val="1"/>
              <c:extLst>
                <c:ext xmlns:c15="http://schemas.microsoft.com/office/drawing/2012/chart" uri="{CE6537A1-D6FC-4f65-9D91-7224C49458BB}">
                  <c15:layout/>
                </c:ext>
              </c:extLst>
            </c:dLbl>
            <c:dLbl>
              <c:idx val="5"/>
              <c:layout>
                <c:manualLayout>
                  <c:x val="-5.2154185699254396E-2"/>
                  <c:y val="2.6976392470400339E-2"/>
                </c:manualLayout>
              </c:layout>
              <c:tx>
                <c:rich>
                  <a:bodyPr/>
                  <a:lstStyle/>
                  <a:p>
                    <a:r>
                      <a:rPr lang="en-US"/>
                      <a:t>culture</a:t>
                    </a:r>
                  </a:p>
                </c:rich>
              </c:tx>
              <c:showVal val="1"/>
              <c:extLst>
                <c:ext xmlns:c15="http://schemas.microsoft.com/office/drawing/2012/chart" uri="{CE6537A1-D6FC-4f65-9D91-7224C49458BB}">
                  <c15:layout/>
                </c:ext>
              </c:extLst>
            </c:dLbl>
            <c:dLbl>
              <c:idx val="6"/>
              <c:tx>
                <c:rich>
                  <a:bodyPr/>
                  <a:lstStyle/>
                  <a:p>
                    <a:r>
                      <a:rPr lang="en-US"/>
                      <a:t>immobilier</a:t>
                    </a:r>
                  </a:p>
                </c:rich>
              </c:tx>
              <c:showVal val="1"/>
              <c:extLst>
                <c:ext xmlns:c15="http://schemas.microsoft.com/office/drawing/2012/chart" uri="{CE6537A1-D6FC-4f65-9D91-7224C49458BB}">
                  <c15:layout/>
                </c:ext>
              </c:extLst>
            </c:dLbl>
            <c:dLbl>
              <c:idx val="7"/>
              <c:layout>
                <c:manualLayout>
                  <c:x val="-5.6689332281798323E-2"/>
                  <c:y val="2.2480327058666948E-2"/>
                </c:manualLayout>
              </c:layout>
              <c:tx>
                <c:rich>
                  <a:bodyPr/>
                  <a:lstStyle/>
                  <a:p>
                    <a:r>
                      <a:rPr lang="en-US"/>
                      <a:t>meteo</a:t>
                    </a:r>
                  </a:p>
                </c:rich>
              </c:tx>
              <c:showVal val="1"/>
              <c:extLst>
                <c:ext xmlns:c15="http://schemas.microsoft.com/office/drawing/2012/chart" uri="{CE6537A1-D6FC-4f65-9D91-7224C49458BB}">
                  <c15:layout/>
                </c:ext>
              </c:extLst>
            </c:dLbl>
            <c:dLbl>
              <c:idx val="8"/>
              <c:layout>
                <c:manualLayout>
                  <c:x val="-0.12698410431122825"/>
                  <c:y val="2.0232294352800235E-2"/>
                </c:manualLayout>
              </c:layout>
              <c:tx>
                <c:rich>
                  <a:bodyPr/>
                  <a:lstStyle/>
                  <a:p>
                    <a:r>
                      <a:rPr lang="en-US"/>
                      <a:t>offre de soins</a:t>
                    </a:r>
                  </a:p>
                </c:rich>
              </c:tx>
              <c:showVal val="1"/>
              <c:extLst>
                <c:ext xmlns:c15="http://schemas.microsoft.com/office/drawing/2012/chart" uri="{CE6537A1-D6FC-4f65-9D91-7224C49458BB}">
                  <c15:layout/>
                </c:ext>
              </c:extLst>
            </c:dLbl>
            <c:dLbl>
              <c:idx val="9"/>
              <c:tx>
                <c:rich>
                  <a:bodyPr/>
                  <a:lstStyle/>
                  <a:p>
                    <a:r>
                      <a:rPr lang="en-US"/>
                      <a:t>securite</a:t>
                    </a:r>
                  </a:p>
                </c:rich>
              </c:tx>
              <c:showVal val="1"/>
              <c:extLst>
                <c:ext xmlns:c15="http://schemas.microsoft.com/office/drawing/2012/chart" uri="{CE6537A1-D6FC-4f65-9D91-7224C49458BB}">
                  <c15:layout/>
                </c:ext>
              </c:extLst>
            </c:dLbl>
            <c:spPr>
              <a:noFill/>
              <a:ln>
                <a:noFill/>
              </a:ln>
              <a:effectLst/>
            </c:sp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4 cluster'!$E$61:$E$70</c:f>
              <c:numCache>
                <c:formatCode>General</c:formatCode>
                <c:ptCount val="10"/>
                <c:pt idx="0">
                  <c:v>-0.11643000000000001</c:v>
                </c:pt>
                <c:pt idx="1">
                  <c:v>-0.64849999999999997</c:v>
                </c:pt>
                <c:pt idx="2">
                  <c:v>-0.80417000000000005</c:v>
                </c:pt>
                <c:pt idx="3">
                  <c:v>-0.88836000000000004</c:v>
                </c:pt>
                <c:pt idx="4">
                  <c:v>-0.29804999999999998</c:v>
                </c:pt>
                <c:pt idx="5">
                  <c:v>-0.89702999999999999</c:v>
                </c:pt>
                <c:pt idx="6">
                  <c:v>0.76615999999999995</c:v>
                </c:pt>
                <c:pt idx="7">
                  <c:v>-0.40334999999999999</c:v>
                </c:pt>
                <c:pt idx="8">
                  <c:v>-0.60563999999999996</c:v>
                </c:pt>
                <c:pt idx="9">
                  <c:v>0.46949999999999997</c:v>
                </c:pt>
              </c:numCache>
            </c:numRef>
          </c:xVal>
          <c:yVal>
            <c:numRef>
              <c:f>'ACP et Classif. 4 cluster'!$F$61:$F$70</c:f>
              <c:numCache>
                <c:formatCode>General</c:formatCode>
                <c:ptCount val="10"/>
                <c:pt idx="0">
                  <c:v>0.80625000000000002</c:v>
                </c:pt>
                <c:pt idx="1">
                  <c:v>-0.36828</c:v>
                </c:pt>
                <c:pt idx="2">
                  <c:v>0.41315000000000002</c:v>
                </c:pt>
                <c:pt idx="3">
                  <c:v>0.34584999999999999</c:v>
                </c:pt>
                <c:pt idx="4">
                  <c:v>-0.76490000000000002</c:v>
                </c:pt>
                <c:pt idx="5">
                  <c:v>0.25125999999999998</c:v>
                </c:pt>
                <c:pt idx="6">
                  <c:v>7.0120000000000002E-2</c:v>
                </c:pt>
                <c:pt idx="7">
                  <c:v>-0.57384999999999997</c:v>
                </c:pt>
                <c:pt idx="8">
                  <c:v>-0.13797999999999999</c:v>
                </c:pt>
                <c:pt idx="9">
                  <c:v>0.26236999999999999</c:v>
                </c:pt>
              </c:numCache>
            </c:numRef>
          </c:yVal>
        </c:ser>
        <c:dLbls/>
        <c:axId val="132510848"/>
        <c:axId val="132512384"/>
      </c:scatterChart>
      <c:valAx>
        <c:axId val="132510848"/>
        <c:scaling>
          <c:orientation val="minMax"/>
          <c:max val="1"/>
          <c:min val="-1"/>
        </c:scaling>
        <c:axPos val="b"/>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2512384"/>
        <c:crosses val="autoZero"/>
        <c:crossBetween val="midCat"/>
      </c:valAx>
      <c:valAx>
        <c:axId val="132512384"/>
        <c:scaling>
          <c:orientation val="minMax"/>
          <c:max val="1"/>
          <c:min val="-1"/>
        </c:scaling>
        <c:axPos val="l"/>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2510848"/>
        <c:crosses val="autoZero"/>
        <c:crossBetween val="midCat"/>
      </c:valAx>
      <c:spPr>
        <a:noFill/>
        <a:ln>
          <a:noFill/>
        </a:ln>
        <a:effectLst/>
      </c:spPr>
    </c:plotArea>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Centre de gravité des clusters sur</a:t>
            </a:r>
            <a:r>
              <a:rPr lang="en-US" baseline="0"/>
              <a:t> le plan 1-2</a:t>
            </a:r>
            <a:endParaRPr lang="en-US"/>
          </a:p>
        </c:rich>
      </c:tx>
      <c:spPr>
        <a:noFill/>
        <a:ln>
          <a:noFill/>
        </a:ln>
        <a:effectLst/>
      </c:spPr>
    </c:title>
    <c:plotArea>
      <c:layout/>
      <c:scatterChart>
        <c:scatterStyle val="lineMarker"/>
        <c:ser>
          <c:idx val="4"/>
          <c:order val="0"/>
          <c:tx>
            <c:v>Cluster 1</c:v>
          </c:tx>
          <c:spPr>
            <a:ln w="28575">
              <a:noFill/>
            </a:ln>
          </c:spPr>
          <c:marker>
            <c:symbol val="circle"/>
            <c:size val="12"/>
            <c:spPr>
              <a:solidFill>
                <a:schemeClr val="accent1">
                  <a:lumMod val="75000"/>
                </a:schemeClr>
              </a:solidFill>
              <a:ln>
                <a:solidFill>
                  <a:schemeClr val="accent1">
                    <a:lumMod val="75000"/>
                  </a:schemeClr>
                </a:solidFill>
              </a:ln>
            </c:spPr>
          </c:marker>
          <c:xVal>
            <c:numRef>
              <c:f>'ACP et Classif. 4 cluster'!$G$16</c:f>
              <c:numCache>
                <c:formatCode>General</c:formatCode>
                <c:ptCount val="1"/>
                <c:pt idx="0">
                  <c:v>-3.2152989970313177</c:v>
                </c:pt>
              </c:numCache>
            </c:numRef>
          </c:xVal>
          <c:yVal>
            <c:numRef>
              <c:f>'ACP et Classif. 4 cluster'!$H$16</c:f>
              <c:numCache>
                <c:formatCode>General</c:formatCode>
                <c:ptCount val="1"/>
                <c:pt idx="0">
                  <c:v>-0.3243463755481773</c:v>
                </c:pt>
              </c:numCache>
            </c:numRef>
          </c:yVal>
        </c:ser>
        <c:ser>
          <c:idx val="5"/>
          <c:order val="1"/>
          <c:tx>
            <c:v>Cluster 2</c:v>
          </c:tx>
          <c:spPr>
            <a:ln w="28575">
              <a:noFill/>
            </a:ln>
          </c:spPr>
          <c:marker>
            <c:symbol val="square"/>
            <c:size val="12"/>
            <c:spPr>
              <a:solidFill>
                <a:schemeClr val="accent2"/>
              </a:solidFill>
              <a:ln>
                <a:solidFill>
                  <a:schemeClr val="accent2"/>
                </a:solidFill>
              </a:ln>
            </c:spPr>
          </c:marker>
          <c:xVal>
            <c:numRef>
              <c:f>'ACP et Classif. 4 cluster'!$G$32</c:f>
              <c:numCache>
                <c:formatCode>General</c:formatCode>
                <c:ptCount val="1"/>
                <c:pt idx="0">
                  <c:v>-0.41726201260462381</c:v>
                </c:pt>
              </c:numCache>
            </c:numRef>
          </c:xVal>
          <c:yVal>
            <c:numRef>
              <c:f>'ACP et Classif. 4 cluster'!$H$32</c:f>
              <c:numCache>
                <c:formatCode>General</c:formatCode>
                <c:ptCount val="1"/>
                <c:pt idx="0">
                  <c:v>1.3760905917733905</c:v>
                </c:pt>
              </c:numCache>
            </c:numRef>
          </c:yVal>
        </c:ser>
        <c:ser>
          <c:idx val="6"/>
          <c:order val="2"/>
          <c:tx>
            <c:v>Cluster 3</c:v>
          </c:tx>
          <c:spPr>
            <a:ln w="28575">
              <a:noFill/>
            </a:ln>
          </c:spPr>
          <c:marker>
            <c:symbol val="triangle"/>
            <c:size val="12"/>
            <c:spPr>
              <a:solidFill>
                <a:schemeClr val="accent3"/>
              </a:solidFill>
              <a:ln>
                <a:solidFill>
                  <a:schemeClr val="accent3"/>
                </a:solidFill>
              </a:ln>
            </c:spPr>
          </c:marker>
          <c:xVal>
            <c:numRef>
              <c:f>'ACP et Classif. 4 cluster'!$G$44</c:f>
              <c:numCache>
                <c:formatCode>General</c:formatCode>
                <c:ptCount val="1"/>
                <c:pt idx="0">
                  <c:v>0.50281036148468672</c:v>
                </c:pt>
              </c:numCache>
            </c:numRef>
          </c:xVal>
          <c:yVal>
            <c:numRef>
              <c:f>'ACP et Classif. 4 cluster'!$H$44</c:f>
              <c:numCache>
                <c:formatCode>General</c:formatCode>
                <c:ptCount val="1"/>
                <c:pt idx="0">
                  <c:v>-1.6739361224075155</c:v>
                </c:pt>
              </c:numCache>
            </c:numRef>
          </c:yVal>
        </c:ser>
        <c:ser>
          <c:idx val="7"/>
          <c:order val="3"/>
          <c:tx>
            <c:v>Cluster 4</c:v>
          </c:tx>
          <c:spPr>
            <a:ln w="28575">
              <a:noFill/>
            </a:ln>
          </c:spPr>
          <c:marker>
            <c:symbol val="diamond"/>
            <c:size val="12"/>
            <c:spPr>
              <a:solidFill>
                <a:schemeClr val="tx1"/>
              </a:solidFill>
              <a:ln>
                <a:solidFill>
                  <a:schemeClr val="tx1"/>
                </a:solidFill>
              </a:ln>
            </c:spPr>
          </c:marker>
          <c:xVal>
            <c:numRef>
              <c:f>'ACP et Classif. 4 cluster'!$G$57</c:f>
              <c:numCache>
                <c:formatCode>General</c:formatCode>
                <c:ptCount val="1"/>
                <c:pt idx="0">
                  <c:v>2.2753968513928942</c:v>
                </c:pt>
              </c:numCache>
            </c:numRef>
          </c:xVal>
          <c:yVal>
            <c:numRef>
              <c:f>'ACP et Classif. 4 cluster'!$H$57</c:f>
              <c:numCache>
                <c:formatCode>General</c:formatCode>
                <c:ptCount val="1"/>
                <c:pt idx="0">
                  <c:v>7.606928222454544E-2</c:v>
                </c:pt>
              </c:numCache>
            </c:numRef>
          </c:yVal>
        </c:ser>
        <c:dLbls/>
        <c:axId val="132568960"/>
        <c:axId val="132570496"/>
      </c:scatterChart>
      <c:valAx>
        <c:axId val="132568960"/>
        <c:scaling>
          <c:orientation val="minMax"/>
        </c:scaling>
        <c:axPos val="b"/>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2570496"/>
        <c:crosses val="autoZero"/>
        <c:crossBetween val="midCat"/>
      </c:valAx>
      <c:valAx>
        <c:axId val="132570496"/>
        <c:scaling>
          <c:orientation val="minMax"/>
        </c:scaling>
        <c:axPos val="l"/>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2568960"/>
        <c:crosses val="autoZero"/>
        <c:crossBetween val="midCat"/>
      </c:valAx>
      <c:spPr>
        <a:noFill/>
        <a:ln>
          <a:noFill/>
        </a:ln>
        <a:effectLst/>
      </c:spPr>
    </c:plotArea>
    <c:legend>
      <c:legendPos val="t"/>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Projection des villes groupées sur les axes 1 et 2</a:t>
            </a:r>
          </a:p>
        </c:rich>
      </c:tx>
      <c:layout>
        <c:manualLayout>
          <c:xMode val="edge"/>
          <c:yMode val="edge"/>
          <c:x val="0.29977640474859218"/>
          <c:y val="1.250548961453552E-2"/>
        </c:manualLayout>
      </c:layout>
      <c:spPr>
        <a:noFill/>
        <a:ln>
          <a:noFill/>
        </a:ln>
        <a:effectLst/>
      </c:spPr>
    </c:title>
    <c:plotArea>
      <c:layout>
        <c:manualLayout>
          <c:layoutTarget val="inner"/>
          <c:xMode val="edge"/>
          <c:yMode val="edge"/>
          <c:x val="1.5923684856940453E-2"/>
          <c:y val="7.6983861341024709E-2"/>
          <c:w val="0.96603809715955435"/>
          <c:h val="0.90018458096818876"/>
        </c:manualLayout>
      </c:layout>
      <c:scatterChart>
        <c:scatterStyle val="lineMarker"/>
        <c:ser>
          <c:idx val="0"/>
          <c:order val="0"/>
          <c:tx>
            <c:v>Cluster 1 - Bien représentée</c:v>
          </c:tx>
          <c:spPr>
            <a:ln w="28575" cap="rnd">
              <a:noFill/>
              <a:round/>
            </a:ln>
            <a:effectLst/>
          </c:spPr>
          <c:marker>
            <c:symbol val="circle"/>
            <c:size val="9"/>
            <c:spPr>
              <a:solidFill>
                <a:schemeClr val="accent1">
                  <a:lumMod val="75000"/>
                </a:schemeClr>
              </a:solidFill>
              <a:ln w="9525">
                <a:solidFill>
                  <a:schemeClr val="accent1">
                    <a:lumMod val="75000"/>
                  </a:schemeClr>
                </a:solidFill>
              </a:ln>
              <a:effectLst/>
            </c:spPr>
          </c:marker>
          <c:dLbls>
            <c:dLbl>
              <c:idx val="0"/>
              <c:tx>
                <c:rich>
                  <a:bodyPr/>
                  <a:lstStyle/>
                  <a:p>
                    <a:r>
                      <a:rPr lang="en-US"/>
                      <a:t>nice</a:t>
                    </a:r>
                  </a:p>
                </c:rich>
              </c:tx>
              <c:showVal val="1"/>
              <c:extLst>
                <c:ext xmlns:c15="http://schemas.microsoft.com/office/drawing/2012/chart" uri="{CE6537A1-D6FC-4f65-9D91-7224C49458BB}">
                  <c15:layout/>
                </c:ext>
              </c:extLst>
            </c:dLbl>
            <c:dLbl>
              <c:idx val="1"/>
              <c:tx>
                <c:rich>
                  <a:bodyPr/>
                  <a:lstStyle/>
                  <a:p>
                    <a:r>
                      <a:rPr lang="en-US"/>
                      <a:t>marseille</a:t>
                    </a:r>
                  </a:p>
                </c:rich>
              </c:tx>
              <c:showVal val="1"/>
              <c:extLst>
                <c:ext xmlns:c15="http://schemas.microsoft.com/office/drawing/2012/chart" uri="{CE6537A1-D6FC-4f65-9D91-7224C49458BB}">
                  <c15:layout/>
                </c:ext>
              </c:extLst>
            </c:dLbl>
            <c:dLbl>
              <c:idx val="2"/>
              <c:tx>
                <c:rich>
                  <a:bodyPr/>
                  <a:lstStyle/>
                  <a:p>
                    <a:r>
                      <a:rPr lang="en-US"/>
                      <a:t>montpellier</a:t>
                    </a:r>
                  </a:p>
                </c:rich>
              </c:tx>
              <c:showVal val="1"/>
              <c:extLst>
                <c:ext xmlns:c15="http://schemas.microsoft.com/office/drawing/2012/chart" uri="{CE6537A1-D6FC-4f65-9D91-7224C49458BB}">
                  <c15:layout/>
                </c:ext>
              </c:extLst>
            </c:dLbl>
            <c:dLbl>
              <c:idx val="3"/>
              <c:layout>
                <c:manualLayout>
                  <c:x val="-7.1136081307084584E-2"/>
                  <c:y val="-2.0809952859721752E-2"/>
                </c:manualLayout>
              </c:layout>
              <c:tx>
                <c:rich>
                  <a:bodyPr/>
                  <a:lstStyle/>
                  <a:p>
                    <a:r>
                      <a:rPr lang="en-US"/>
                      <a:t>bordeaux</a:t>
                    </a:r>
                  </a:p>
                </c:rich>
              </c:tx>
              <c:showVal val="1"/>
              <c:extLst>
                <c:ext xmlns:c15="http://schemas.microsoft.com/office/drawing/2012/chart" uri="{CE6537A1-D6FC-4f65-9D91-7224C49458BB}">
                  <c15:layout/>
                </c:ext>
              </c:extLst>
            </c:dLbl>
            <c:dLbl>
              <c:idx val="4"/>
              <c:tx>
                <c:rich>
                  <a:bodyPr/>
                  <a:lstStyle/>
                  <a:p>
                    <a:r>
                      <a:rPr lang="en-US"/>
                      <a:t>lyon</a:t>
                    </a:r>
                  </a:p>
                </c:rich>
              </c:tx>
              <c:showVal val="1"/>
              <c:extLst>
                <c:ext xmlns:c15="http://schemas.microsoft.com/office/drawing/2012/chart" uri="{CE6537A1-D6FC-4f65-9D91-7224C49458BB}">
                  <c15:layout/>
                </c:ext>
              </c:extLst>
            </c:dLbl>
            <c:dLbl>
              <c:idx val="5"/>
              <c:tx>
                <c:rich>
                  <a:bodyPr/>
                  <a:lstStyle/>
                  <a:p>
                    <a:r>
                      <a:rPr lang="en-US"/>
                      <a:t>toulouse</a:t>
                    </a:r>
                  </a:p>
                </c:rich>
              </c:tx>
              <c:showVal val="1"/>
              <c:extLst>
                <c:ext xmlns:c15="http://schemas.microsoft.com/office/drawing/2012/chart" uri="{CE6537A1-D6FC-4f65-9D91-7224C49458BB}">
                  <c15:layout/>
                </c:ext>
              </c:extLst>
            </c:dLbl>
            <c:dLbl>
              <c:idx val="6"/>
              <c:layout>
                <c:manualLayout>
                  <c:x val="-1.7072659513700305E-2"/>
                  <c:y val="-2.0809952859721752E-2"/>
                </c:manualLayout>
              </c:layout>
              <c:tx>
                <c:rich>
                  <a:bodyPr/>
                  <a:lstStyle/>
                  <a:p>
                    <a:r>
                      <a:rPr lang="en-US"/>
                      <a:t>grenoble</a:t>
                    </a:r>
                  </a:p>
                </c:rich>
              </c:tx>
              <c:showVal val="1"/>
              <c:extLst>
                <c:ext xmlns:c15="http://schemas.microsoft.com/office/drawing/2012/chart" uri="{CE6537A1-D6FC-4f65-9D91-7224C49458BB}">
                  <c15:layout/>
                </c:ext>
              </c:extLst>
            </c:dLbl>
            <c:dLbl>
              <c:idx val="7"/>
              <c:tx>
                <c:rich>
                  <a:bodyPr/>
                  <a:lstStyle/>
                  <a:p>
                    <a:r>
                      <a:rPr lang="en-US"/>
                      <a:t>rennes</a:t>
                    </a:r>
                  </a:p>
                </c:rich>
              </c:tx>
              <c:showVal val="1"/>
              <c:extLst>
                <c:ext xmlns:c15="http://schemas.microsoft.com/office/drawing/2012/chart" uri="{CE6537A1-D6FC-4f65-9D91-7224C49458BB}">
                  <c15:layout/>
                </c:ext>
              </c:extLst>
            </c:dLbl>
            <c:dLbl>
              <c:idx val="8"/>
              <c:tx>
                <c:rich>
                  <a:bodyPr/>
                  <a:lstStyle/>
                  <a:p>
                    <a:r>
                      <a:rPr lang="en-US"/>
                      <a:t>nantes</a:t>
                    </a:r>
                  </a:p>
                </c:rich>
              </c:tx>
              <c:showVal val="1"/>
              <c:extLst>
                <c:ext xmlns:c15="http://schemas.microsoft.com/office/drawing/2012/chart" uri="{CE6537A1-D6FC-4f65-9D91-7224C49458BB}">
                  <c15:layout/>
                </c:ext>
              </c:extLst>
            </c:dLbl>
            <c:spPr>
              <a:noFill/>
              <a:ln>
                <a:noFill/>
              </a:ln>
              <a:effectLst/>
            </c:sp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4 cluster'!$E$77:$E$85</c:f>
              <c:numCache>
                <c:formatCode>General</c:formatCode>
                <c:ptCount val="9"/>
                <c:pt idx="0">
                  <c:v>-3.5967772006988499</c:v>
                </c:pt>
                <c:pt idx="1">
                  <c:v>-4.3491473197937003</c:v>
                </c:pt>
                <c:pt idx="2">
                  <c:v>-3.1227107048034699</c:v>
                </c:pt>
                <c:pt idx="3">
                  <c:v>-3.1337091922760001</c:v>
                </c:pt>
                <c:pt idx="4">
                  <c:v>-3.4597468376159699</c:v>
                </c:pt>
                <c:pt idx="5">
                  <c:v>-3.6753914356231698</c:v>
                </c:pt>
                <c:pt idx="6">
                  <c:v>-2.5094301700592001</c:v>
                </c:pt>
                <c:pt idx="7">
                  <c:v>-2.7210171222686799</c:v>
                </c:pt>
                <c:pt idx="8">
                  <c:v>-2.36976099014282</c:v>
                </c:pt>
              </c:numCache>
            </c:numRef>
          </c:xVal>
          <c:yVal>
            <c:numRef>
              <c:f>'ACP et Classif. 4 cluster'!$F$77:$F$85</c:f>
              <c:numCache>
                <c:formatCode>General</c:formatCode>
                <c:ptCount val="9"/>
                <c:pt idx="0">
                  <c:v>-2.4598679542541499</c:v>
                </c:pt>
                <c:pt idx="1">
                  <c:v>-1.7262277603149401</c:v>
                </c:pt>
                <c:pt idx="2">
                  <c:v>-1.7867842912673999</c:v>
                </c:pt>
                <c:pt idx="3">
                  <c:v>4.0136113762855502E-2</c:v>
                </c:pt>
                <c:pt idx="4">
                  <c:v>1.34876072406769</c:v>
                </c:pt>
                <c:pt idx="5">
                  <c:v>-0.79006886482238803</c:v>
                </c:pt>
                <c:pt idx="6">
                  <c:v>-6.9717802107334102E-3</c:v>
                </c:pt>
                <c:pt idx="7">
                  <c:v>1.4347167015075699</c:v>
                </c:pt>
                <c:pt idx="8">
                  <c:v>1.0271897315978999</c:v>
                </c:pt>
              </c:numCache>
            </c:numRef>
          </c:yVal>
        </c:ser>
        <c:ser>
          <c:idx val="1"/>
          <c:order val="1"/>
          <c:tx>
            <c:v>Cluster 2 - Bien représentée</c:v>
          </c:tx>
          <c:spPr>
            <a:ln w="25400" cap="rnd">
              <a:noFill/>
              <a:round/>
            </a:ln>
            <a:effectLst/>
          </c:spPr>
          <c:marker>
            <c:symbol val="square"/>
            <c:size val="9"/>
            <c:spPr>
              <a:solidFill>
                <a:schemeClr val="accent2"/>
              </a:solidFill>
              <a:ln w="9525">
                <a:solidFill>
                  <a:schemeClr val="accent2"/>
                </a:solidFill>
              </a:ln>
              <a:effectLst/>
            </c:spPr>
          </c:marker>
          <c:dLbls>
            <c:dLbl>
              <c:idx val="0"/>
              <c:tx>
                <c:rich>
                  <a:bodyPr/>
                  <a:lstStyle/>
                  <a:p>
                    <a:r>
                      <a:rPr lang="en-US"/>
                      <a:t>metz</a:t>
                    </a:r>
                  </a:p>
                </c:rich>
              </c:tx>
              <c:showVal val="1"/>
              <c:extLst>
                <c:ext xmlns:c15="http://schemas.microsoft.com/office/drawing/2012/chart" uri="{CE6537A1-D6FC-4f65-9D91-7224C49458BB}">
                  <c15:layout/>
                </c:ext>
              </c:extLst>
            </c:dLbl>
            <c:dLbl>
              <c:idx val="1"/>
              <c:layout>
                <c:manualLayout>
                  <c:x val="-8.5363297568501501E-2"/>
                  <c:y val="-1.8728957573749573E-2"/>
                </c:manualLayout>
              </c:layout>
              <c:tx>
                <c:rich>
                  <a:bodyPr/>
                  <a:lstStyle/>
                  <a:p>
                    <a:r>
                      <a:rPr lang="en-US"/>
                      <a:t>strasbourg</a:t>
                    </a:r>
                  </a:p>
                </c:rich>
              </c:tx>
              <c:showVal val="1"/>
              <c:extLst>
                <c:ext xmlns:c15="http://schemas.microsoft.com/office/drawing/2012/chart" uri="{CE6537A1-D6FC-4f65-9D91-7224C49458BB}">
                  <c15:layout/>
                </c:ext>
              </c:extLst>
            </c:dLbl>
            <c:dLbl>
              <c:idx val="2"/>
              <c:tx>
                <c:rich>
                  <a:bodyPr/>
                  <a:lstStyle/>
                  <a:p>
                    <a:r>
                      <a:rPr lang="en-US"/>
                      <a:t>nancy</a:t>
                    </a:r>
                  </a:p>
                </c:rich>
              </c:tx>
              <c:showVal val="1"/>
              <c:extLst>
                <c:ext xmlns:c15="http://schemas.microsoft.com/office/drawing/2012/chart" uri="{CE6537A1-D6FC-4f65-9D91-7224C49458BB}">
                  <c15:layout/>
                </c:ext>
              </c:extLst>
            </c:dLbl>
            <c:dLbl>
              <c:idx val="3"/>
              <c:tx>
                <c:rich>
                  <a:bodyPr/>
                  <a:lstStyle/>
                  <a:p>
                    <a:r>
                      <a:rPr lang="en-US"/>
                      <a:t>orléans</a:t>
                    </a:r>
                  </a:p>
                </c:rich>
              </c:tx>
              <c:showVal val="1"/>
              <c:extLst>
                <c:ext xmlns:c15="http://schemas.microsoft.com/office/drawing/2012/chart" uri="{CE6537A1-D6FC-4f65-9D91-7224C49458BB}">
                  <c15:layout/>
                </c:ext>
              </c:extLst>
            </c:dLbl>
            <c:spPr>
              <a:noFill/>
              <a:ln>
                <a:noFill/>
              </a:ln>
              <a:effectLst/>
            </c:sp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4 cluster'!$E$87:$E$90</c:f>
              <c:numCache>
                <c:formatCode>General</c:formatCode>
                <c:ptCount val="4"/>
                <c:pt idx="0">
                  <c:v>0.35468572378158603</c:v>
                </c:pt>
                <c:pt idx="1">
                  <c:v>-1.6869417428970299</c:v>
                </c:pt>
                <c:pt idx="2">
                  <c:v>-0.28093805909156799</c:v>
                </c:pt>
                <c:pt idx="3">
                  <c:v>-0.42371088266372697</c:v>
                </c:pt>
              </c:numCache>
            </c:numRef>
          </c:xVal>
          <c:yVal>
            <c:numRef>
              <c:f>'ACP et Classif. 4 cluster'!$F$87:$F$90</c:f>
              <c:numCache>
                <c:formatCode>General</c:formatCode>
                <c:ptCount val="4"/>
                <c:pt idx="0">
                  <c:v>2.4802083969116202</c:v>
                </c:pt>
                <c:pt idx="1">
                  <c:v>1.67537677288055</c:v>
                </c:pt>
                <c:pt idx="2">
                  <c:v>2.3027551174163801</c:v>
                </c:pt>
                <c:pt idx="3">
                  <c:v>2.0079116821289098</c:v>
                </c:pt>
              </c:numCache>
            </c:numRef>
          </c:yVal>
        </c:ser>
        <c:ser>
          <c:idx val="8"/>
          <c:order val="2"/>
          <c:tx>
            <c:v>Cluster 2 - Mal représentées</c:v>
          </c:tx>
          <c:spPr>
            <a:ln w="28575">
              <a:noFill/>
            </a:ln>
          </c:spPr>
          <c:marker>
            <c:symbol val="square"/>
            <c:size val="4"/>
            <c:spPr>
              <a:solidFill>
                <a:schemeClr val="accent2"/>
              </a:solidFill>
              <a:ln>
                <a:solidFill>
                  <a:schemeClr val="accent2"/>
                </a:solidFill>
              </a:ln>
            </c:spPr>
          </c:marker>
          <c:xVal>
            <c:numRef>
              <c:f>'ACP et Classif. 4 cluster'!$E$91:$E$102</c:f>
              <c:numCache>
                <c:formatCode>General</c:formatCode>
                <c:ptCount val="12"/>
                <c:pt idx="0">
                  <c:v>-0.51488000154495195</c:v>
                </c:pt>
                <c:pt idx="1">
                  <c:v>-1.5112284421920801</c:v>
                </c:pt>
                <c:pt idx="2">
                  <c:v>-0.727528035640717</c:v>
                </c:pt>
                <c:pt idx="3">
                  <c:v>-1.8039183616638199</c:v>
                </c:pt>
                <c:pt idx="4">
                  <c:v>5.5381648242473602E-2</c:v>
                </c:pt>
                <c:pt idx="5">
                  <c:v>-1.18989777565002</c:v>
                </c:pt>
                <c:pt idx="6">
                  <c:v>0.83920681476592995</c:v>
                </c:pt>
                <c:pt idx="7">
                  <c:v>0.30625027418136602</c:v>
                </c:pt>
                <c:pt idx="8">
                  <c:v>-8.4367707371711703E-2</c:v>
                </c:pt>
                <c:pt idx="9">
                  <c:v>0.220748111605644</c:v>
                </c:pt>
                <c:pt idx="10">
                  <c:v>-0.54559993743896495</c:v>
                </c:pt>
                <c:pt idx="11">
                  <c:v>0.31654617190361001</c:v>
                </c:pt>
              </c:numCache>
            </c:numRef>
          </c:xVal>
          <c:yVal>
            <c:numRef>
              <c:f>'ACP et Classif. 4 cluster'!$F$91:$F$102</c:f>
              <c:numCache>
                <c:formatCode>General</c:formatCode>
                <c:ptCount val="12"/>
                <c:pt idx="0">
                  <c:v>1.6231061220169101</c:v>
                </c:pt>
                <c:pt idx="1">
                  <c:v>1.6296843290328999</c:v>
                </c:pt>
                <c:pt idx="2">
                  <c:v>1.5462024211883501</c:v>
                </c:pt>
                <c:pt idx="3">
                  <c:v>2.14127516746521</c:v>
                </c:pt>
                <c:pt idx="4">
                  <c:v>1.7379115819930999</c:v>
                </c:pt>
                <c:pt idx="5">
                  <c:v>0.66039425134658802</c:v>
                </c:pt>
                <c:pt idx="6">
                  <c:v>0.70057553052902199</c:v>
                </c:pt>
                <c:pt idx="7">
                  <c:v>0.82988846302032504</c:v>
                </c:pt>
                <c:pt idx="8">
                  <c:v>0.91071718931198098</c:v>
                </c:pt>
                <c:pt idx="9">
                  <c:v>0.81358069181442305</c:v>
                </c:pt>
                <c:pt idx="10">
                  <c:v>0.47402071952819802</c:v>
                </c:pt>
                <c:pt idx="11">
                  <c:v>0.48384103178978</c:v>
                </c:pt>
              </c:numCache>
            </c:numRef>
          </c:yVal>
        </c:ser>
        <c:ser>
          <c:idx val="2"/>
          <c:order val="3"/>
          <c:tx>
            <c:v>Cluster 3 - Bien représentée</c:v>
          </c:tx>
          <c:spPr>
            <a:ln w="25400" cap="rnd">
              <a:noFill/>
              <a:round/>
            </a:ln>
            <a:effectLst/>
          </c:spPr>
          <c:marker>
            <c:symbol val="triangle"/>
            <c:size val="9"/>
            <c:spPr>
              <a:solidFill>
                <a:schemeClr val="accent3"/>
              </a:solidFill>
              <a:ln w="9525">
                <a:solidFill>
                  <a:schemeClr val="accent3"/>
                </a:solidFill>
              </a:ln>
              <a:effectLst/>
            </c:spPr>
          </c:marker>
          <c:dLbls>
            <c:dLbl>
              <c:idx val="0"/>
              <c:tx>
                <c:rich>
                  <a:bodyPr/>
                  <a:lstStyle/>
                  <a:p>
                    <a:r>
                      <a:rPr lang="en-US"/>
                      <a:t>perpignan</a:t>
                    </a:r>
                  </a:p>
                </c:rich>
              </c:tx>
              <c:showVal val="1"/>
              <c:extLst>
                <c:ext xmlns:c15="http://schemas.microsoft.com/office/drawing/2012/chart" uri="{CE6537A1-D6FC-4f65-9D91-7224C49458BB}">
                  <c15:layout/>
                </c:ext>
              </c:extLst>
            </c:dLbl>
            <c:dLbl>
              <c:idx val="1"/>
              <c:tx>
                <c:rich>
                  <a:bodyPr/>
                  <a:lstStyle/>
                  <a:p>
                    <a:r>
                      <a:rPr lang="en-US"/>
                      <a:t>toulon</a:t>
                    </a:r>
                  </a:p>
                </c:rich>
              </c:tx>
              <c:showVal val="1"/>
              <c:extLst>
                <c:ext xmlns:c15="http://schemas.microsoft.com/office/drawing/2012/chart" uri="{CE6537A1-D6FC-4f65-9D91-7224C49458BB}">
                  <c15:layout/>
                </c:ext>
              </c:extLst>
            </c:dLbl>
            <c:dLbl>
              <c:idx val="2"/>
              <c:layout>
                <c:manualLayout>
                  <c:x val="-6.4022473176376049E-2"/>
                  <c:y val="2.0809952859721756E-3"/>
                </c:manualLayout>
              </c:layout>
              <c:tx>
                <c:rich>
                  <a:bodyPr/>
                  <a:lstStyle/>
                  <a:p>
                    <a:r>
                      <a:rPr lang="en-US"/>
                      <a:t>lorient</a:t>
                    </a:r>
                  </a:p>
                </c:rich>
              </c:tx>
              <c:showVal val="1"/>
              <c:extLst>
                <c:ext xmlns:c15="http://schemas.microsoft.com/office/drawing/2012/chart" uri="{CE6537A1-D6FC-4f65-9D91-7224C49458BB}">
                  <c15:layout/>
                </c:ext>
              </c:extLst>
            </c:dLbl>
            <c:dLbl>
              <c:idx val="3"/>
              <c:tx>
                <c:rich>
                  <a:bodyPr/>
                  <a:lstStyle/>
                  <a:p>
                    <a:r>
                      <a:rPr lang="en-US"/>
                      <a:t>saint nazaire</a:t>
                    </a:r>
                  </a:p>
                </c:rich>
              </c:tx>
              <c:showVal val="1"/>
              <c:extLst>
                <c:ext xmlns:c15="http://schemas.microsoft.com/office/drawing/2012/chart" uri="{CE6537A1-D6FC-4f65-9D91-7224C49458BB}">
                  <c15:layout/>
                </c:ext>
              </c:extLst>
            </c:dLbl>
            <c:spPr>
              <a:noFill/>
              <a:ln>
                <a:noFill/>
              </a:ln>
              <a:effectLst/>
            </c:sp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4 cluster'!$E$104:$E$107</c:f>
              <c:numCache>
                <c:formatCode>General</c:formatCode>
                <c:ptCount val="4"/>
                <c:pt idx="0">
                  <c:v>9.1068163514137296E-2</c:v>
                </c:pt>
                <c:pt idx="1">
                  <c:v>-1.7001595497131301</c:v>
                </c:pt>
                <c:pt idx="2">
                  <c:v>2.6580355167388898</c:v>
                </c:pt>
                <c:pt idx="3">
                  <c:v>1.4265787601470901</c:v>
                </c:pt>
              </c:numCache>
            </c:numRef>
          </c:xVal>
          <c:yVal>
            <c:numRef>
              <c:f>'ACP et Classif. 4 cluster'!$F$104:$F$107</c:f>
              <c:numCache>
                <c:formatCode>General</c:formatCode>
                <c:ptCount val="4"/>
                <c:pt idx="0">
                  <c:v>-3.1420974731445299</c:v>
                </c:pt>
                <c:pt idx="1">
                  <c:v>-2.5632891654968302</c:v>
                </c:pt>
                <c:pt idx="2">
                  <c:v>-1.2660895586013801</c:v>
                </c:pt>
                <c:pt idx="3">
                  <c:v>-2.1324050426483199</c:v>
                </c:pt>
              </c:numCache>
            </c:numRef>
          </c:yVal>
        </c:ser>
        <c:ser>
          <c:idx val="9"/>
          <c:order val="4"/>
          <c:tx>
            <c:v>Cluster 3 - Mal représentée</c:v>
          </c:tx>
          <c:spPr>
            <a:ln w="28575">
              <a:noFill/>
            </a:ln>
          </c:spPr>
          <c:marker>
            <c:symbol val="triangle"/>
            <c:size val="5"/>
            <c:spPr>
              <a:solidFill>
                <a:schemeClr val="accent3"/>
              </a:solidFill>
              <a:ln>
                <a:solidFill>
                  <a:schemeClr val="accent3"/>
                </a:solidFill>
              </a:ln>
            </c:spPr>
          </c:marker>
          <c:xVal>
            <c:numRef>
              <c:f>'ACP et Classif. 4 cluster'!$E$108:$E$115</c:f>
              <c:numCache>
                <c:formatCode>General</c:formatCode>
                <c:ptCount val="8"/>
                <c:pt idx="0">
                  <c:v>0.18910861015319799</c:v>
                </c:pt>
                <c:pt idx="1">
                  <c:v>-0.90803337097168002</c:v>
                </c:pt>
                <c:pt idx="2">
                  <c:v>0.106091246008873</c:v>
                </c:pt>
                <c:pt idx="3">
                  <c:v>1.0237889289855999</c:v>
                </c:pt>
                <c:pt idx="4">
                  <c:v>0.39818605780601501</c:v>
                </c:pt>
                <c:pt idx="5">
                  <c:v>1.8999208211898799</c:v>
                </c:pt>
                <c:pt idx="6">
                  <c:v>0.428414046764374</c:v>
                </c:pt>
                <c:pt idx="7">
                  <c:v>0.420725107192993</c:v>
                </c:pt>
              </c:numCache>
            </c:numRef>
          </c:xVal>
          <c:yVal>
            <c:numRef>
              <c:f>'ACP et Classif. 4 cluster'!$F$108:$F$115</c:f>
              <c:numCache>
                <c:formatCode>General</c:formatCode>
                <c:ptCount val="8"/>
                <c:pt idx="0">
                  <c:v>-2.84732961654663</c:v>
                </c:pt>
                <c:pt idx="1">
                  <c:v>-1.5296379327773999</c:v>
                </c:pt>
                <c:pt idx="2">
                  <c:v>-1.99948334693909</c:v>
                </c:pt>
                <c:pt idx="3">
                  <c:v>-1.07000148296356</c:v>
                </c:pt>
                <c:pt idx="4">
                  <c:v>-2.04673051834106</c:v>
                </c:pt>
                <c:pt idx="5">
                  <c:v>-0.155922040343285</c:v>
                </c:pt>
                <c:pt idx="6">
                  <c:v>-0.78221774101257302</c:v>
                </c:pt>
                <c:pt idx="7">
                  <c:v>-0.55202955007553101</c:v>
                </c:pt>
              </c:numCache>
            </c:numRef>
          </c:yVal>
        </c:ser>
        <c:ser>
          <c:idx val="3"/>
          <c:order val="5"/>
          <c:tx>
            <c:v>Cluster 4 - Bien représentée</c:v>
          </c:tx>
          <c:spPr>
            <a:ln w="25400" cap="rnd">
              <a:noFill/>
              <a:round/>
            </a:ln>
            <a:effectLst/>
          </c:spPr>
          <c:marker>
            <c:symbol val="diamond"/>
            <c:size val="9"/>
            <c:spPr>
              <a:solidFill>
                <a:schemeClr val="tx1"/>
              </a:solidFill>
              <a:ln w="9525">
                <a:solidFill>
                  <a:schemeClr val="tx1"/>
                </a:solidFill>
              </a:ln>
              <a:effectLst/>
            </c:spPr>
          </c:marker>
          <c:dLbls>
            <c:dLbl>
              <c:idx val="0"/>
              <c:tx>
                <c:rich>
                  <a:bodyPr/>
                  <a:lstStyle/>
                  <a:p>
                    <a:r>
                      <a:rPr lang="en-US"/>
                      <a:t>thionville</a:t>
                    </a:r>
                  </a:p>
                </c:rich>
              </c:tx>
              <c:showVal val="1"/>
              <c:extLst>
                <c:ext xmlns:c15="http://schemas.microsoft.com/office/drawing/2012/chart" uri="{CE6537A1-D6FC-4f65-9D91-7224C49458BB}">
                  <c15:layout/>
                </c:ext>
              </c:extLst>
            </c:dLbl>
            <c:dLbl>
              <c:idx val="1"/>
              <c:tx>
                <c:rich>
                  <a:bodyPr/>
                  <a:lstStyle/>
                  <a:p>
                    <a:r>
                      <a:rPr lang="en-US"/>
                      <a:t>montbeliard</a:t>
                    </a:r>
                  </a:p>
                </c:rich>
              </c:tx>
              <c:showVal val="1"/>
              <c:extLst>
                <c:ext xmlns:c15="http://schemas.microsoft.com/office/drawing/2012/chart" uri="{CE6537A1-D6FC-4f65-9D91-7224C49458BB}">
                  <c15:layout/>
                </c:ext>
              </c:extLst>
            </c:dLbl>
            <c:dLbl>
              <c:idx val="2"/>
              <c:tx>
                <c:rich>
                  <a:bodyPr/>
                  <a:lstStyle/>
                  <a:p>
                    <a:r>
                      <a:rPr lang="en-US"/>
                      <a:t>troyes</a:t>
                    </a:r>
                  </a:p>
                </c:rich>
              </c:tx>
              <c:showVal val="1"/>
              <c:extLst>
                <c:ext xmlns:c15="http://schemas.microsoft.com/office/drawing/2012/chart" uri="{CE6537A1-D6FC-4f65-9D91-7224C49458BB}">
                  <c15:layout/>
                </c:ext>
              </c:extLst>
            </c:dLbl>
            <c:dLbl>
              <c:idx val="3"/>
              <c:tx>
                <c:rich>
                  <a:bodyPr/>
                  <a:lstStyle/>
                  <a:p>
                    <a:r>
                      <a:rPr lang="en-US"/>
                      <a:t>angoulême</a:t>
                    </a:r>
                  </a:p>
                </c:rich>
              </c:tx>
              <c:showVal val="1"/>
              <c:extLst>
                <c:ext xmlns:c15="http://schemas.microsoft.com/office/drawing/2012/chart" uri="{CE6537A1-D6FC-4f65-9D91-7224C49458BB}">
                  <c15:layout/>
                </c:ext>
              </c:extLst>
            </c:dLbl>
            <c:dLbl>
              <c:idx val="4"/>
              <c:tx>
                <c:rich>
                  <a:bodyPr/>
                  <a:lstStyle/>
                  <a:p>
                    <a:r>
                      <a:rPr lang="en-US"/>
                      <a:t>mans</a:t>
                    </a:r>
                  </a:p>
                </c:rich>
              </c:tx>
              <c:showVal val="1"/>
              <c:extLst>
                <c:ext xmlns:c15="http://schemas.microsoft.com/office/drawing/2012/chart" uri="{CE6537A1-D6FC-4f65-9D91-7224C49458BB}">
                  <c15:layout/>
                </c:ext>
              </c:extLst>
            </c:dLbl>
            <c:dLbl>
              <c:idx val="5"/>
              <c:tx>
                <c:rich>
                  <a:bodyPr/>
                  <a:lstStyle/>
                  <a:p>
                    <a:r>
                      <a:rPr lang="en-US"/>
                      <a:t>mulhouse</a:t>
                    </a:r>
                  </a:p>
                </c:rich>
              </c:tx>
              <c:showVal val="1"/>
              <c:extLst>
                <c:ext xmlns:c15="http://schemas.microsoft.com/office/drawing/2012/chart" uri="{CE6537A1-D6FC-4f65-9D91-7224C49458BB}">
                  <c15:layout/>
                </c:ext>
              </c:extLst>
            </c:dLbl>
            <c:dLbl>
              <c:idx val="6"/>
              <c:tx>
                <c:rich>
                  <a:bodyPr/>
                  <a:lstStyle/>
                  <a:p>
                    <a:r>
                      <a:rPr lang="en-US"/>
                      <a:t>béthune</a:t>
                    </a:r>
                  </a:p>
                </c:rich>
              </c:tx>
              <c:showVal val="1"/>
              <c:extLst>
                <c:ext xmlns:c15="http://schemas.microsoft.com/office/drawing/2012/chart" uri="{CE6537A1-D6FC-4f65-9D91-7224C49458BB}">
                  <c15:layout/>
                </c:ext>
              </c:extLst>
            </c:dLbl>
            <c:spPr>
              <a:noFill/>
              <a:ln>
                <a:noFill/>
              </a:ln>
              <a:effectLst/>
            </c:sp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4 cluster'!$E$117:$E$123</c:f>
              <c:numCache>
                <c:formatCode>General</c:formatCode>
                <c:ptCount val="7"/>
                <c:pt idx="0">
                  <c:v>3.5169532299041699</c:v>
                </c:pt>
                <c:pt idx="1">
                  <c:v>3.7205104827880899</c:v>
                </c:pt>
                <c:pt idx="2">
                  <c:v>2.80573678016663</c:v>
                </c:pt>
                <c:pt idx="3">
                  <c:v>3.0571093559265101</c:v>
                </c:pt>
                <c:pt idx="4">
                  <c:v>2.0293135643005402</c:v>
                </c:pt>
                <c:pt idx="5">
                  <c:v>2.6593682765960698</c:v>
                </c:pt>
                <c:pt idx="6">
                  <c:v>2.8966970443725599</c:v>
                </c:pt>
              </c:numCache>
            </c:numRef>
          </c:xVal>
          <c:yVal>
            <c:numRef>
              <c:f>'ACP et Classif. 4 cluster'!$F$117:$F$123</c:f>
              <c:numCache>
                <c:formatCode>General</c:formatCode>
                <c:ptCount val="7"/>
                <c:pt idx="0">
                  <c:v>0.75219416618347201</c:v>
                </c:pt>
                <c:pt idx="1">
                  <c:v>-0.71096229553222701</c:v>
                </c:pt>
                <c:pt idx="2">
                  <c:v>0.69019371271133401</c:v>
                </c:pt>
                <c:pt idx="3">
                  <c:v>-0.50161445140838601</c:v>
                </c:pt>
                <c:pt idx="4">
                  <c:v>1.7185074090957599</c:v>
                </c:pt>
                <c:pt idx="5">
                  <c:v>1.1525306701660201</c:v>
                </c:pt>
                <c:pt idx="6">
                  <c:v>6.1231143772602102E-2</c:v>
                </c:pt>
              </c:numCache>
            </c:numRef>
          </c:yVal>
        </c:ser>
        <c:ser>
          <c:idx val="10"/>
          <c:order val="6"/>
          <c:tx>
            <c:v>Cluster 4 - Mal représentée</c:v>
          </c:tx>
          <c:spPr>
            <a:ln w="28575">
              <a:noFill/>
            </a:ln>
          </c:spPr>
          <c:marker>
            <c:symbol val="diamond"/>
            <c:size val="4"/>
            <c:spPr>
              <a:solidFill>
                <a:schemeClr val="tx1"/>
              </a:solidFill>
              <a:ln>
                <a:solidFill>
                  <a:schemeClr val="tx1"/>
                </a:solidFill>
              </a:ln>
            </c:spPr>
          </c:marker>
          <c:xVal>
            <c:numRef>
              <c:f>'ACP et Classif. 4 cluster'!$E$124:$E$129</c:f>
              <c:numCache>
                <c:formatCode>General</c:formatCode>
                <c:ptCount val="6"/>
                <c:pt idx="0">
                  <c:v>2.2181477546691899</c:v>
                </c:pt>
                <c:pt idx="1">
                  <c:v>1.8489305973053001</c:v>
                </c:pt>
                <c:pt idx="2">
                  <c:v>2.1035778522491499</c:v>
                </c:pt>
                <c:pt idx="3">
                  <c:v>1.3289829492569001</c:v>
                </c:pt>
                <c:pt idx="4">
                  <c:v>0.64096421003341697</c:v>
                </c:pt>
                <c:pt idx="5">
                  <c:v>0.75386697053909302</c:v>
                </c:pt>
              </c:numCache>
            </c:numRef>
          </c:xVal>
          <c:yVal>
            <c:numRef>
              <c:f>'ACP et Classif. 4 cluster'!$F$124:$F$129</c:f>
              <c:numCache>
                <c:formatCode>General</c:formatCode>
                <c:ptCount val="6"/>
                <c:pt idx="0">
                  <c:v>-0.48269873857498202</c:v>
                </c:pt>
                <c:pt idx="1">
                  <c:v>-1.0632977485656701</c:v>
                </c:pt>
                <c:pt idx="2">
                  <c:v>-0.72941625118255604</c:v>
                </c:pt>
                <c:pt idx="3">
                  <c:v>-0.37076240777969399</c:v>
                </c:pt>
                <c:pt idx="4">
                  <c:v>0.88597929477691695</c:v>
                </c:pt>
                <c:pt idx="5">
                  <c:v>-0.41298383474349998</c:v>
                </c:pt>
              </c:numCache>
            </c:numRef>
          </c:yVal>
        </c:ser>
        <c:dLbls/>
        <c:axId val="132668032"/>
        <c:axId val="132690304"/>
        <c:extLst>
          <c:ext xmlns:c15="http://schemas.microsoft.com/office/drawing/2012/chart" uri="{02D57815-91ED-43cb-92C2-25804820EDAC}">
            <c15:filteredScatterSeries>
              <c15:ser>
                <c:idx val="4"/>
                <c:order val="7"/>
                <c:tx>
                  <c:v>Centre Cluster 1</c:v>
                </c:tx>
                <c:spPr>
                  <a:ln w="28575">
                    <a:noFill/>
                  </a:ln>
                </c:spPr>
                <c:marker>
                  <c:symbol val="circle"/>
                  <c:size val="15"/>
                  <c:spPr>
                    <a:solidFill>
                      <a:schemeClr val="accent1">
                        <a:lumMod val="75000"/>
                      </a:schemeClr>
                    </a:solidFill>
                    <a:ln>
                      <a:solidFill>
                        <a:schemeClr val="accent1">
                          <a:lumMod val="75000"/>
                        </a:schemeClr>
                      </a:solidFill>
                    </a:ln>
                  </c:spPr>
                </c:marker>
                <c:xVal>
                  <c:numRef>
                    <c:extLst>
                      <c:ext uri="{02D57815-91ED-43cb-92C2-25804820EDAC}">
                        <c15:formulaRef>
                          <c15:sqref>'ACP et Classif. 4 cluster'!$G$82</c15:sqref>
                        </c15:formulaRef>
                      </c:ext>
                    </c:extLst>
                    <c:numCache>
                      <c:formatCode>General</c:formatCode>
                      <c:ptCount val="1"/>
                      <c:pt idx="0">
                        <c:v>-3.2152989970313177</c:v>
                      </c:pt>
                    </c:numCache>
                  </c:numRef>
                </c:xVal>
                <c:yVal>
                  <c:numRef>
                    <c:extLst>
                      <c:ext uri="{02D57815-91ED-43cb-92C2-25804820EDAC}">
                        <c15:formulaRef>
                          <c15:sqref>'ACP et Classif. 4 cluster'!$H$82</c15:sqref>
                        </c15:formulaRef>
                      </c:ext>
                    </c:extLst>
                    <c:numCache>
                      <c:formatCode>General</c:formatCode>
                      <c:ptCount val="1"/>
                      <c:pt idx="0">
                        <c:v>-0.3243463755481773</c:v>
                      </c:pt>
                    </c:numCache>
                  </c:numRef>
                </c:yVal>
                <c:smooth val="0"/>
              </c15:ser>
            </c15:filteredScatterSeries>
            <c15:filteredScatterSeries>
              <c15:ser>
                <c:idx val="5"/>
                <c:order val="8"/>
                <c:tx>
                  <c:v>Centre Cluster 2</c:v>
                </c:tx>
                <c:spPr>
                  <a:ln w="28575">
                    <a:noFill/>
                  </a:ln>
                </c:spPr>
                <c:marker>
                  <c:symbol val="square"/>
                  <c:size val="15"/>
                  <c:spPr>
                    <a:solidFill>
                      <a:schemeClr val="accent2"/>
                    </a:solidFill>
                    <a:ln>
                      <a:solidFill>
                        <a:schemeClr val="accent2"/>
                      </a:solidFill>
                    </a:ln>
                  </c:spPr>
                </c:marker>
                <c:xVal>
                  <c:numRef>
                    <c:extLst xmlns:c15="http://schemas.microsoft.com/office/drawing/2012/chart">
                      <c:ext xmlns:c15="http://schemas.microsoft.com/office/drawing/2012/chart" uri="{02D57815-91ED-43cb-92C2-25804820EDAC}">
                        <c15:formulaRef>
                          <c15:sqref>'ACP et Classif. 4 cluster'!$G$102</c15:sqref>
                        </c15:formulaRef>
                      </c:ext>
                    </c:extLst>
                    <c:numCache>
                      <c:formatCode>General</c:formatCode>
                      <c:ptCount val="1"/>
                      <c:pt idx="0">
                        <c:v>-0.41726201260462381</c:v>
                      </c:pt>
                    </c:numCache>
                  </c:numRef>
                </c:xVal>
                <c:yVal>
                  <c:numRef>
                    <c:extLst xmlns:c15="http://schemas.microsoft.com/office/drawing/2012/chart">
                      <c:ext xmlns:c15="http://schemas.microsoft.com/office/drawing/2012/chart" uri="{02D57815-91ED-43cb-92C2-25804820EDAC}">
                        <c15:formulaRef>
                          <c15:sqref>'ACP et Classif. 4 cluster'!$H$102</c15:sqref>
                        </c15:formulaRef>
                      </c:ext>
                    </c:extLst>
                    <c:numCache>
                      <c:formatCode>General</c:formatCode>
                      <c:ptCount val="1"/>
                      <c:pt idx="0">
                        <c:v>1.3760905917733905</c:v>
                      </c:pt>
                    </c:numCache>
                  </c:numRef>
                </c:yVal>
                <c:smooth val="0"/>
              </c15:ser>
            </c15:filteredScatterSeries>
            <c15:filteredScatterSeries>
              <c15:ser>
                <c:idx val="6"/>
                <c:order val="9"/>
                <c:tx>
                  <c:v>Centre Cluster 3</c:v>
                </c:tx>
                <c:spPr>
                  <a:ln w="28575">
                    <a:noFill/>
                  </a:ln>
                </c:spPr>
                <c:marker>
                  <c:symbol val="triangle"/>
                  <c:size val="15"/>
                  <c:spPr>
                    <a:solidFill>
                      <a:schemeClr val="accent3"/>
                    </a:solidFill>
                    <a:ln>
                      <a:solidFill>
                        <a:schemeClr val="accent3"/>
                      </a:solidFill>
                    </a:ln>
                  </c:spPr>
                </c:marker>
                <c:xVal>
                  <c:numRef>
                    <c:extLst xmlns:c15="http://schemas.microsoft.com/office/drawing/2012/chart">
                      <c:ext xmlns:c15="http://schemas.microsoft.com/office/drawing/2012/chart" uri="{02D57815-91ED-43cb-92C2-25804820EDAC}">
                        <c15:formulaRef>
                          <c15:sqref>'ACP et Classif. 4 cluster'!$G$111</c15:sqref>
                        </c15:formulaRef>
                      </c:ext>
                    </c:extLst>
                    <c:numCache>
                      <c:formatCode>General</c:formatCode>
                      <c:ptCount val="1"/>
                      <c:pt idx="0">
                        <c:v>0.50281036148468672</c:v>
                      </c:pt>
                    </c:numCache>
                  </c:numRef>
                </c:xVal>
                <c:yVal>
                  <c:numRef>
                    <c:extLst xmlns:c15="http://schemas.microsoft.com/office/drawing/2012/chart">
                      <c:ext xmlns:c15="http://schemas.microsoft.com/office/drawing/2012/chart" uri="{02D57815-91ED-43cb-92C2-25804820EDAC}">
                        <c15:formulaRef>
                          <c15:sqref>'ACP et Classif. 4 cluster'!$H$111</c15:sqref>
                        </c15:formulaRef>
                      </c:ext>
                    </c:extLst>
                    <c:numCache>
                      <c:formatCode>General</c:formatCode>
                      <c:ptCount val="1"/>
                      <c:pt idx="0">
                        <c:v>-1.6739361224075155</c:v>
                      </c:pt>
                    </c:numCache>
                  </c:numRef>
                </c:yVal>
                <c:smooth val="0"/>
              </c15:ser>
            </c15:filteredScatterSeries>
            <c15:filteredScatterSeries>
              <c15:ser>
                <c:idx val="7"/>
                <c:order val="10"/>
                <c:tx>
                  <c:v>Centre Cluster 4</c:v>
                </c:tx>
                <c:spPr>
                  <a:ln w="28575">
                    <a:noFill/>
                  </a:ln>
                </c:spPr>
                <c:marker>
                  <c:symbol val="diamond"/>
                  <c:size val="15"/>
                  <c:spPr>
                    <a:solidFill>
                      <a:schemeClr val="tx1"/>
                    </a:solidFill>
                    <a:ln>
                      <a:solidFill>
                        <a:schemeClr val="tx1"/>
                      </a:solidFill>
                    </a:ln>
                  </c:spPr>
                </c:marker>
                <c:xVal>
                  <c:numRef>
                    <c:extLst xmlns:c15="http://schemas.microsoft.com/office/drawing/2012/chart">
                      <c:ext xmlns:c15="http://schemas.microsoft.com/office/drawing/2012/chart" uri="{02D57815-91ED-43cb-92C2-25804820EDAC}">
                        <c15:formulaRef>
                          <c15:sqref>'ACP et Classif. 4 cluster'!$G$118</c15:sqref>
                        </c15:formulaRef>
                      </c:ext>
                    </c:extLst>
                    <c:numCache>
                      <c:formatCode>General</c:formatCode>
                      <c:ptCount val="1"/>
                      <c:pt idx="0">
                        <c:v>2.2753968513928942</c:v>
                      </c:pt>
                    </c:numCache>
                  </c:numRef>
                </c:xVal>
                <c:yVal>
                  <c:numRef>
                    <c:extLst xmlns:c15="http://schemas.microsoft.com/office/drawing/2012/chart">
                      <c:ext xmlns:c15="http://schemas.microsoft.com/office/drawing/2012/chart" uri="{02D57815-91ED-43cb-92C2-25804820EDAC}">
                        <c15:formulaRef>
                          <c15:sqref>'ACP et Classif. 4 cluster'!$H$118</c15:sqref>
                        </c15:formulaRef>
                      </c:ext>
                    </c:extLst>
                    <c:numCache>
                      <c:formatCode>General</c:formatCode>
                      <c:ptCount val="1"/>
                      <c:pt idx="0">
                        <c:v>7.606928222454544E-2</c:v>
                      </c:pt>
                    </c:numCache>
                  </c:numRef>
                </c:yVal>
                <c:smooth val="0"/>
              </c15:ser>
            </c15:filteredScatterSeries>
          </c:ext>
        </c:extLst>
      </c:scatterChart>
      <c:valAx>
        <c:axId val="132668032"/>
        <c:scaling>
          <c:orientation val="minMax"/>
        </c:scaling>
        <c:axPos val="b"/>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2690304"/>
        <c:crosses val="autoZero"/>
        <c:crossBetween val="midCat"/>
      </c:valAx>
      <c:valAx>
        <c:axId val="132690304"/>
        <c:scaling>
          <c:orientation val="minMax"/>
        </c:scaling>
        <c:axPos val="l"/>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2668032"/>
        <c:crosses val="autoZero"/>
        <c:crossBetween val="midCat"/>
      </c:valAx>
      <c:spPr>
        <a:noFill/>
        <a:ln>
          <a:noFill/>
        </a:ln>
        <a:effectLst/>
      </c:spPr>
    </c:plotArea>
    <c:legend>
      <c:legendPos val="r"/>
      <c:layout>
        <c:manualLayout>
          <c:xMode val="edge"/>
          <c:yMode val="edge"/>
          <c:x val="0.75179215544799183"/>
          <c:y val="0.67078544480842761"/>
          <c:w val="0.22518891062339802"/>
          <c:h val="0.29914132253594261"/>
        </c:manualLayout>
      </c:layout>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fr-FR"/>
  <c:chart>
    <c:title>
      <c:tx>
        <c:strRef>
          <c:f>'ACP et Classif. 5 cluster'!$D$6</c:f>
          <c:strCache>
            <c:ptCount val="1"/>
            <c:pt idx="0">
              <c:v>Projection des villes groupées sur les axes 1 et 2</c:v>
            </c:pt>
          </c:strCache>
        </c:strRef>
      </c:tx>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plotArea>
      <c:layout/>
      <c:scatterChart>
        <c:scatterStyle val="lineMarker"/>
        <c:ser>
          <c:idx val="0"/>
          <c:order val="0"/>
          <c:tx>
            <c:v>Cluster 1</c:v>
          </c:tx>
          <c:spPr>
            <a:ln w="28575" cap="rnd">
              <a:noFill/>
              <a:round/>
            </a:ln>
            <a:effectLst/>
          </c:spPr>
          <c:marker>
            <c:symbol val="circle"/>
            <c:size val="5"/>
            <c:spPr>
              <a:solidFill>
                <a:schemeClr val="accent1">
                  <a:lumMod val="75000"/>
                </a:schemeClr>
              </a:solidFill>
              <a:ln w="9525">
                <a:solidFill>
                  <a:schemeClr val="accent1">
                    <a:lumMod val="75000"/>
                  </a:schemeClr>
                </a:solidFill>
              </a:ln>
              <a:effectLst/>
            </c:spPr>
          </c:marker>
          <c:dLbls>
            <c:dLbl>
              <c:idx val="0"/>
              <c:tx>
                <c:rich>
                  <a:bodyPr/>
                  <a:lstStyle/>
                  <a:p>
                    <a:r>
                      <a:rPr lang="en-US"/>
                      <a:t>lyon</a:t>
                    </a:r>
                  </a:p>
                </c:rich>
              </c:tx>
              <c:showVal val="1"/>
              <c:extLst>
                <c:ext xmlns:c15="http://schemas.microsoft.com/office/drawing/2012/chart" uri="{CE6537A1-D6FC-4f65-9D91-7224C49458BB}">
                  <c15:layout/>
                </c:ext>
              </c:extLst>
            </c:dLbl>
            <c:dLbl>
              <c:idx val="1"/>
              <c:tx>
                <c:rich>
                  <a:bodyPr/>
                  <a:lstStyle/>
                  <a:p>
                    <a:r>
                      <a:rPr lang="en-US"/>
                      <a:t>nantes</a:t>
                    </a:r>
                  </a:p>
                </c:rich>
              </c:tx>
              <c:showVal val="1"/>
              <c:extLst>
                <c:ext xmlns:c15="http://schemas.microsoft.com/office/drawing/2012/chart" uri="{CE6537A1-D6FC-4f65-9D91-7224C49458BB}">
                  <c15:layout/>
                </c:ext>
              </c:extLst>
            </c:dLbl>
            <c:dLbl>
              <c:idx val="2"/>
              <c:tx>
                <c:rich>
                  <a:bodyPr/>
                  <a:lstStyle/>
                  <a:p>
                    <a:r>
                      <a:rPr lang="en-US"/>
                      <a:t>rennes</a:t>
                    </a:r>
                  </a:p>
                </c:rich>
              </c:tx>
              <c:showVal val="1"/>
              <c:extLst>
                <c:ext xmlns:c15="http://schemas.microsoft.com/office/drawing/2012/chart" uri="{CE6537A1-D6FC-4f65-9D91-7224C49458BB}">
                  <c15:layout/>
                </c:ext>
              </c:extLst>
            </c:dLbl>
            <c:dLbl>
              <c:idx val="3"/>
              <c:tx>
                <c:rich>
                  <a:bodyPr/>
                  <a:lstStyle/>
                  <a:p>
                    <a:r>
                      <a:rPr lang="en-US"/>
                      <a:t>marseille</a:t>
                    </a:r>
                  </a:p>
                </c:rich>
              </c:tx>
              <c:showVal val="1"/>
              <c:extLst>
                <c:ext xmlns:c15="http://schemas.microsoft.com/office/drawing/2012/chart" uri="{CE6537A1-D6FC-4f65-9D91-7224C49458BB}">
                  <c15:layout/>
                </c:ext>
              </c:extLst>
            </c:dLbl>
            <c:dLbl>
              <c:idx val="4"/>
              <c:tx>
                <c:rich>
                  <a:bodyPr/>
                  <a:lstStyle/>
                  <a:p>
                    <a:r>
                      <a:rPr lang="en-US"/>
                      <a:t>grenoble</a:t>
                    </a:r>
                  </a:p>
                </c:rich>
              </c:tx>
              <c:showVal val="1"/>
              <c:extLst>
                <c:ext xmlns:c15="http://schemas.microsoft.com/office/drawing/2012/chart" uri="{CE6537A1-D6FC-4f65-9D91-7224C49458BB}">
                  <c15:layout/>
                </c:ext>
              </c:extLst>
            </c:dLbl>
            <c:dLbl>
              <c:idx val="5"/>
              <c:layout>
                <c:manualLayout>
                  <c:x val="-2.5617867199714636E-2"/>
                  <c:y val="-1.6315421966887064E-2"/>
                </c:manualLayout>
              </c:layout>
              <c:tx>
                <c:rich>
                  <a:bodyPr/>
                  <a:lstStyle/>
                  <a:p>
                    <a:r>
                      <a:rPr lang="en-US"/>
                      <a:t>bordeaux</a:t>
                    </a:r>
                  </a:p>
                </c:rich>
              </c:tx>
              <c:showVal val="1"/>
              <c:extLst>
                <c:ext xmlns:c15="http://schemas.microsoft.com/office/drawing/2012/chart" uri="{CE6537A1-D6FC-4f65-9D91-7224C49458BB}">
                  <c15:layout/>
                </c:ext>
              </c:extLst>
            </c:dLbl>
            <c:dLbl>
              <c:idx val="6"/>
              <c:tx>
                <c:rich>
                  <a:bodyPr/>
                  <a:lstStyle/>
                  <a:p>
                    <a:r>
                      <a:rPr lang="en-US"/>
                      <a:t>montpellier</a:t>
                    </a:r>
                  </a:p>
                </c:rich>
              </c:tx>
              <c:showVal val="1"/>
              <c:extLst>
                <c:ext xmlns:c15="http://schemas.microsoft.com/office/drawing/2012/chart" uri="{CE6537A1-D6FC-4f65-9D91-7224C49458BB}">
                  <c15:layout/>
                </c:ext>
              </c:extLst>
            </c:dLbl>
            <c:dLbl>
              <c:idx val="7"/>
              <c:tx>
                <c:rich>
                  <a:bodyPr/>
                  <a:lstStyle/>
                  <a:p>
                    <a:r>
                      <a:rPr lang="en-US"/>
                      <a:t>nice</a:t>
                    </a:r>
                  </a:p>
                </c:rich>
              </c:tx>
              <c:showVal val="1"/>
              <c:extLst>
                <c:ext xmlns:c15="http://schemas.microsoft.com/office/drawing/2012/chart" uri="{CE6537A1-D6FC-4f65-9D91-7224C49458BB}">
                  <c15:layout/>
                </c:ext>
              </c:extLst>
            </c:dLbl>
            <c:dLbl>
              <c:idx val="8"/>
              <c:tx>
                <c:rich>
                  <a:bodyPr/>
                  <a:lstStyle/>
                  <a:p>
                    <a:r>
                      <a:rPr lang="en-US"/>
                      <a:t>toulouse</a:t>
                    </a:r>
                  </a:p>
                </c:rich>
              </c:tx>
              <c:showVal val="1"/>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5 cluster'!$E$8:$E$16</c:f>
              <c:numCache>
                <c:formatCode>General</c:formatCode>
                <c:ptCount val="9"/>
                <c:pt idx="0">
                  <c:v>-3.4597468376159699</c:v>
                </c:pt>
                <c:pt idx="1">
                  <c:v>-2.36976099014282</c:v>
                </c:pt>
                <c:pt idx="2">
                  <c:v>-2.7210171222686799</c:v>
                </c:pt>
                <c:pt idx="3">
                  <c:v>-4.3491473197937003</c:v>
                </c:pt>
                <c:pt idx="4">
                  <c:v>-2.5094301700592001</c:v>
                </c:pt>
                <c:pt idx="5">
                  <c:v>-3.1337091922760001</c:v>
                </c:pt>
                <c:pt idx="6">
                  <c:v>-3.1227107048034699</c:v>
                </c:pt>
                <c:pt idx="7">
                  <c:v>-3.5967772006988499</c:v>
                </c:pt>
                <c:pt idx="8">
                  <c:v>-3.6753914356231698</c:v>
                </c:pt>
              </c:numCache>
            </c:numRef>
          </c:xVal>
          <c:yVal>
            <c:numRef>
              <c:f>'ACP et Classif. 5 cluster'!$F$8:$F$16</c:f>
              <c:numCache>
                <c:formatCode>General</c:formatCode>
                <c:ptCount val="9"/>
                <c:pt idx="0">
                  <c:v>1.34876072406769</c:v>
                </c:pt>
                <c:pt idx="1">
                  <c:v>1.0271897315978999</c:v>
                </c:pt>
                <c:pt idx="2">
                  <c:v>1.4347167015075699</c:v>
                </c:pt>
                <c:pt idx="3">
                  <c:v>-1.7262277603149401</c:v>
                </c:pt>
                <c:pt idx="4">
                  <c:v>-6.9717802107334102E-3</c:v>
                </c:pt>
                <c:pt idx="5">
                  <c:v>4.0136113762855502E-2</c:v>
                </c:pt>
                <c:pt idx="6">
                  <c:v>-1.7867842912673999</c:v>
                </c:pt>
                <c:pt idx="7">
                  <c:v>-2.4598679542541499</c:v>
                </c:pt>
                <c:pt idx="8">
                  <c:v>-0.79006886482238803</c:v>
                </c:pt>
              </c:numCache>
            </c:numRef>
          </c:yVal>
        </c:ser>
        <c:ser>
          <c:idx val="1"/>
          <c:order val="1"/>
          <c:tx>
            <c:v>Cluster 2</c:v>
          </c:tx>
          <c:spPr>
            <a:ln w="25400" cap="rnd">
              <a:noFill/>
              <a:round/>
            </a:ln>
            <a:effectLst/>
          </c:spPr>
          <c:marker>
            <c:symbol val="square"/>
            <c:size val="5"/>
            <c:spPr>
              <a:solidFill>
                <a:schemeClr val="accent2"/>
              </a:solidFill>
              <a:ln w="9525">
                <a:solidFill>
                  <a:schemeClr val="accent2"/>
                </a:solidFill>
              </a:ln>
              <a:effectLst/>
            </c:spPr>
          </c:marker>
          <c:dLbls>
            <c:dLbl>
              <c:idx val="0"/>
              <c:layout>
                <c:manualLayout>
                  <c:x val="-1.1453205874432874E-2"/>
                  <c:y val="-1.7863744082177193E-2"/>
                </c:manualLayout>
              </c:layout>
              <c:tx>
                <c:rich>
                  <a:bodyPr/>
                  <a:lstStyle/>
                  <a:p>
                    <a:r>
                      <a:rPr lang="en-US"/>
                      <a:t>Lille</a:t>
                    </a:r>
                  </a:p>
                </c:rich>
              </c:tx>
              <c:showVal val="1"/>
              <c:extLst>
                <c:ext xmlns:c15="http://schemas.microsoft.com/office/drawing/2012/chart" uri="{CE6537A1-D6FC-4f65-9D91-7224C49458BB}">
                  <c15:layout/>
                </c:ext>
              </c:extLst>
            </c:dLbl>
            <c:dLbl>
              <c:idx val="1"/>
              <c:layout>
                <c:manualLayout>
                  <c:x val="-2.848326501648386E-3"/>
                  <c:y val="2.2329733147381172E-3"/>
                </c:manualLayout>
              </c:layout>
              <c:tx>
                <c:rich>
                  <a:bodyPr/>
                  <a:lstStyle/>
                  <a:p>
                    <a:r>
                      <a:rPr lang="en-US"/>
                      <a:t>rouen</a:t>
                    </a:r>
                  </a:p>
                </c:rich>
              </c:tx>
              <c:showVal val="1"/>
              <c:extLst>
                <c:ext xmlns:c15="http://schemas.microsoft.com/office/drawing/2012/chart" uri="{CE6537A1-D6FC-4f65-9D91-7224C49458BB}">
                  <c15:layout/>
                </c:ext>
              </c:extLst>
            </c:dLbl>
            <c:dLbl>
              <c:idx val="2"/>
              <c:layout>
                <c:manualLayout>
                  <c:x val="-7.9753142046154774E-2"/>
                  <c:y val="-4.4659466294762326E-3"/>
                </c:manualLayout>
              </c:layout>
              <c:tx>
                <c:rich>
                  <a:bodyPr/>
                  <a:lstStyle/>
                  <a:p>
                    <a:r>
                      <a:rPr lang="en-US"/>
                      <a:t>strasbourg</a:t>
                    </a:r>
                  </a:p>
                </c:rich>
              </c:tx>
              <c:showVal val="1"/>
              <c:extLst>
                <c:ext xmlns:c15="http://schemas.microsoft.com/office/drawing/2012/chart" uri="{CE6537A1-D6FC-4f65-9D91-7224C49458BB}">
                  <c15:layout/>
                </c:ext>
              </c:extLst>
            </c:dLbl>
            <c:dLbl>
              <c:idx val="3"/>
              <c:layout>
                <c:manualLayout>
                  <c:x val="-3.4179921852677306E-2"/>
                  <c:y val="1.7716124900445839E-2"/>
                </c:manualLayout>
              </c:layout>
              <c:tx>
                <c:rich>
                  <a:bodyPr/>
                  <a:lstStyle/>
                  <a:p>
                    <a:r>
                      <a:rPr lang="en-US"/>
                      <a:t>tours</a:t>
                    </a:r>
                  </a:p>
                </c:rich>
              </c:tx>
              <c:showVal val="1"/>
              <c:extLst>
                <c:ext xmlns:c15="http://schemas.microsoft.com/office/drawing/2012/chart" uri="{CE6537A1-D6FC-4f65-9D91-7224C49458BB}">
                  <c15:layout/>
                </c:ext>
              </c:extLst>
            </c:dLbl>
            <c:dLbl>
              <c:idx val="4"/>
              <c:tx>
                <c:rich>
                  <a:bodyPr/>
                  <a:lstStyle/>
                  <a:p>
                    <a:r>
                      <a:rPr lang="en-US"/>
                      <a:t>reims</a:t>
                    </a:r>
                  </a:p>
                </c:rich>
              </c:tx>
              <c:showVal val="1"/>
              <c:extLst>
                <c:ext xmlns:c15="http://schemas.microsoft.com/office/drawing/2012/chart" uri="{CE6537A1-D6FC-4f65-9D91-7224C49458BB}">
                  <c15:layout/>
                </c:ext>
              </c:extLst>
            </c:dLbl>
            <c:dLbl>
              <c:idx val="5"/>
              <c:tx>
                <c:rich>
                  <a:bodyPr/>
                  <a:lstStyle/>
                  <a:p>
                    <a:r>
                      <a:rPr lang="en-US"/>
                      <a:t>orléans</a:t>
                    </a:r>
                  </a:p>
                </c:rich>
              </c:tx>
              <c:showVal val="1"/>
              <c:extLst>
                <c:ext xmlns:c15="http://schemas.microsoft.com/office/drawing/2012/chart" uri="{CE6537A1-D6FC-4f65-9D91-7224C49458BB}">
                  <c15:layout/>
                </c:ext>
              </c:extLst>
            </c:dLbl>
            <c:dLbl>
              <c:idx val="6"/>
              <c:tx>
                <c:rich>
                  <a:bodyPr/>
                  <a:lstStyle/>
                  <a:p>
                    <a:r>
                      <a:rPr lang="en-US"/>
                      <a:t>metz</a:t>
                    </a:r>
                  </a:p>
                </c:rich>
              </c:tx>
              <c:showVal val="1"/>
              <c:extLst>
                <c:ext xmlns:c15="http://schemas.microsoft.com/office/drawing/2012/chart" uri="{CE6537A1-D6FC-4f65-9D91-7224C49458BB}">
                  <c15:layout/>
                </c:ext>
              </c:extLst>
            </c:dLbl>
            <c:dLbl>
              <c:idx val="7"/>
              <c:layout>
                <c:manualLayout>
                  <c:x val="-9.9691427557693536E-3"/>
                  <c:y val="1.5630813203166821E-2"/>
                </c:manualLayout>
              </c:layout>
              <c:tx>
                <c:rich>
                  <a:bodyPr/>
                  <a:lstStyle/>
                  <a:p>
                    <a:r>
                      <a:rPr lang="en-US"/>
                      <a:t>amiens</a:t>
                    </a:r>
                  </a:p>
                </c:rich>
              </c:tx>
              <c:showVal val="1"/>
              <c:extLst>
                <c:ext xmlns:c15="http://schemas.microsoft.com/office/drawing/2012/chart" uri="{CE6537A1-D6FC-4f65-9D91-7224C49458BB}">
                  <c15:layout/>
                </c:ext>
              </c:extLst>
            </c:dLbl>
            <c:dLbl>
              <c:idx val="8"/>
              <c:tx>
                <c:rich>
                  <a:bodyPr/>
                  <a:lstStyle/>
                  <a:p>
                    <a:r>
                      <a:rPr lang="en-US"/>
                      <a:t>nancy</a:t>
                    </a:r>
                  </a:p>
                </c:rich>
              </c:tx>
              <c:showVal val="1"/>
              <c:extLst>
                <c:ext xmlns:c15="http://schemas.microsoft.com/office/drawing/2012/chart" uri="{CE6537A1-D6FC-4f65-9D91-7224C49458BB}">
                  <c15:layout/>
                </c:ext>
              </c:extLst>
            </c:dLbl>
            <c:dLbl>
              <c:idx val="9"/>
              <c:layout>
                <c:manualLayout>
                  <c:x val="-1.2817469257417741E-2"/>
                  <c:y val="-2.009675983264304E-2"/>
                </c:manualLayout>
              </c:layout>
              <c:tx>
                <c:rich>
                  <a:bodyPr/>
                  <a:lstStyle/>
                  <a:p>
                    <a:r>
                      <a:rPr lang="en-US"/>
                      <a:t>angers</a:t>
                    </a:r>
                  </a:p>
                </c:rich>
              </c:tx>
              <c:showVal val="1"/>
              <c:extLst>
                <c:ext xmlns:c15="http://schemas.microsoft.com/office/drawing/2012/chart" uri="{CE6537A1-D6FC-4f65-9D91-7224C49458BB}">
                  <c15:layout/>
                </c:ext>
              </c:extLst>
            </c:dLbl>
            <c:dLbl>
              <c:idx val="10"/>
              <c:tx>
                <c:rich>
                  <a:bodyPr/>
                  <a:lstStyle/>
                  <a:p>
                    <a:r>
                      <a:rPr lang="en-US"/>
                      <a:t>dijon</a:t>
                    </a:r>
                  </a:p>
                </c:rich>
              </c:tx>
              <c:showVal val="1"/>
              <c:extLst>
                <c:ext xmlns:c15="http://schemas.microsoft.com/office/drawing/2012/chart" uri="{CE6537A1-D6FC-4f65-9D91-7224C49458BB}">
                  <c15:layout/>
                </c:ext>
              </c:extLst>
            </c:dLbl>
            <c:dLbl>
              <c:idx val="11"/>
              <c:tx>
                <c:rich>
                  <a:bodyPr/>
                  <a:lstStyle/>
                  <a:p>
                    <a:r>
                      <a:rPr lang="en-US"/>
                      <a:t>caen</a:t>
                    </a:r>
                  </a:p>
                </c:rich>
              </c:tx>
              <c:showVal val="1"/>
              <c:extLst>
                <c:ext xmlns:c15="http://schemas.microsoft.com/office/drawing/2012/chart" uri="{CE6537A1-D6FC-4f65-9D91-7224C49458BB}">
                  <c15:layout/>
                </c:ext>
              </c:extLst>
            </c:dLbl>
            <c:dLbl>
              <c:idx val="12"/>
              <c:layout>
                <c:manualLayout>
                  <c:x val="-5.2694040280495118E-2"/>
                  <c:y val="2.009675983264304E-2"/>
                </c:manualLayout>
              </c:layout>
              <c:tx>
                <c:rich>
                  <a:bodyPr/>
                  <a:lstStyle/>
                  <a:p>
                    <a:r>
                      <a:rPr lang="en-US"/>
                      <a:t>clermont ferrand</a:t>
                    </a:r>
                  </a:p>
                </c:rich>
              </c:tx>
              <c:showVal val="1"/>
              <c:extLst>
                <c:ext xmlns:c15="http://schemas.microsoft.com/office/drawing/2012/chart" uri="{CE6537A1-D6FC-4f65-9D91-7224C49458BB}">
                  <c15:layout/>
                </c:ext>
              </c:extLst>
            </c:dLbl>
            <c:dLbl>
              <c:idx val="13"/>
              <c:tx>
                <c:rich>
                  <a:bodyPr/>
                  <a:lstStyle/>
                  <a:p>
                    <a:r>
                      <a:rPr lang="en-US"/>
                      <a:t>limoges</a:t>
                    </a:r>
                  </a:p>
                </c:rich>
              </c:tx>
              <c:showVal val="1"/>
              <c:extLst>
                <c:ext xmlns:c15="http://schemas.microsoft.com/office/drawing/2012/chart" uri="{CE6537A1-D6FC-4f65-9D91-7224C49458BB}">
                  <c15:layout/>
                </c:ext>
              </c:extLst>
            </c:dLbl>
            <c:dLbl>
              <c:idx val="14"/>
              <c:layout>
                <c:manualLayout>
                  <c:x val="-6.5391709139742696E-2"/>
                  <c:y val="6.5277273368551164E-3"/>
                </c:manualLayout>
              </c:layout>
              <c:tx>
                <c:rich>
                  <a:bodyPr/>
                  <a:lstStyle/>
                  <a:p>
                    <a:r>
                      <a:rPr lang="en-US"/>
                      <a:t>poitiers </a:t>
                    </a:r>
                  </a:p>
                </c:rich>
              </c:tx>
              <c:showVal val="1"/>
              <c:extLst>
                <c:ext xmlns:c15="http://schemas.microsoft.com/office/drawing/2012/chart" uri="{CE6537A1-D6FC-4f65-9D91-7224C49458BB}">
                  <c15:layout/>
                </c:ext>
              </c:extLst>
            </c:dLbl>
            <c:dLbl>
              <c:idx val="15"/>
              <c:layout>
                <c:manualLayout>
                  <c:x val="-7.1208162541209616E-3"/>
                  <c:y val="1.786378651790493E-2"/>
                </c:manualLayout>
              </c:layout>
              <c:tx>
                <c:rich>
                  <a:bodyPr/>
                  <a:lstStyle/>
                  <a:p>
                    <a:r>
                      <a:rPr lang="en-US"/>
                      <a:t>besançon</a:t>
                    </a:r>
                  </a:p>
                </c:rich>
              </c:tx>
              <c:showVal val="1"/>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5 cluster'!$E$17:$E$32</c:f>
              <c:numCache>
                <c:formatCode>General</c:formatCode>
                <c:ptCount val="16"/>
                <c:pt idx="0">
                  <c:v>-1.8039183616638199</c:v>
                </c:pt>
                <c:pt idx="1">
                  <c:v>-1.5112284421920801</c:v>
                </c:pt>
                <c:pt idx="2">
                  <c:v>-1.6869417428970299</c:v>
                </c:pt>
                <c:pt idx="3">
                  <c:v>-0.727528035640717</c:v>
                </c:pt>
                <c:pt idx="4">
                  <c:v>5.5381648242473602E-2</c:v>
                </c:pt>
                <c:pt idx="5">
                  <c:v>-0.42371088266372697</c:v>
                </c:pt>
                <c:pt idx="6">
                  <c:v>0.35468572378158603</c:v>
                </c:pt>
                <c:pt idx="7">
                  <c:v>0.30625027418136602</c:v>
                </c:pt>
                <c:pt idx="8">
                  <c:v>-0.28093805909156799</c:v>
                </c:pt>
                <c:pt idx="9">
                  <c:v>-8.4367707371711703E-2</c:v>
                </c:pt>
                <c:pt idx="10">
                  <c:v>-0.51488000154495195</c:v>
                </c:pt>
                <c:pt idx="11">
                  <c:v>-1.18989777565002</c:v>
                </c:pt>
                <c:pt idx="12">
                  <c:v>-0.54559993743896495</c:v>
                </c:pt>
                <c:pt idx="13">
                  <c:v>0.83920681476592995</c:v>
                </c:pt>
                <c:pt idx="14">
                  <c:v>0.220748111605644</c:v>
                </c:pt>
                <c:pt idx="15">
                  <c:v>0.31654617190361001</c:v>
                </c:pt>
              </c:numCache>
            </c:numRef>
          </c:xVal>
          <c:yVal>
            <c:numRef>
              <c:f>'ACP et Classif. 5 cluster'!$F$17:$F$32</c:f>
              <c:numCache>
                <c:formatCode>General</c:formatCode>
                <c:ptCount val="16"/>
                <c:pt idx="0">
                  <c:v>2.14127516746521</c:v>
                </c:pt>
                <c:pt idx="1">
                  <c:v>1.6296843290328999</c:v>
                </c:pt>
                <c:pt idx="2">
                  <c:v>1.67537677288055</c:v>
                </c:pt>
                <c:pt idx="3">
                  <c:v>1.5462024211883501</c:v>
                </c:pt>
                <c:pt idx="4">
                  <c:v>1.7379115819930999</c:v>
                </c:pt>
                <c:pt idx="5">
                  <c:v>2.0079116821289098</c:v>
                </c:pt>
                <c:pt idx="6">
                  <c:v>2.4802083969116202</c:v>
                </c:pt>
                <c:pt idx="7">
                  <c:v>0.82988846302032504</c:v>
                </c:pt>
                <c:pt idx="8">
                  <c:v>2.3027551174163801</c:v>
                </c:pt>
                <c:pt idx="9">
                  <c:v>0.91071718931198098</c:v>
                </c:pt>
                <c:pt idx="10">
                  <c:v>1.6231061220169101</c:v>
                </c:pt>
                <c:pt idx="11">
                  <c:v>0.66039425134658802</c:v>
                </c:pt>
                <c:pt idx="12">
                  <c:v>0.47402071952819802</c:v>
                </c:pt>
                <c:pt idx="13">
                  <c:v>0.70057553052902199</c:v>
                </c:pt>
                <c:pt idx="14">
                  <c:v>0.81358069181442305</c:v>
                </c:pt>
                <c:pt idx="15">
                  <c:v>0.48384103178978</c:v>
                </c:pt>
              </c:numCache>
            </c:numRef>
          </c:yVal>
        </c:ser>
        <c:ser>
          <c:idx val="2"/>
          <c:order val="2"/>
          <c:tx>
            <c:v>Cluster 3</c:v>
          </c:tx>
          <c:spPr>
            <a:ln w="25400" cap="rnd">
              <a:noFill/>
              <a:round/>
            </a:ln>
            <a:effectLst/>
          </c:spPr>
          <c:marker>
            <c:symbol val="triangle"/>
            <c:size val="5"/>
            <c:spPr>
              <a:solidFill>
                <a:schemeClr val="accent3"/>
              </a:solidFill>
              <a:ln w="9525">
                <a:solidFill>
                  <a:schemeClr val="accent3"/>
                </a:solidFill>
              </a:ln>
              <a:effectLst/>
            </c:spPr>
          </c:marker>
          <c:dLbls>
            <c:dLbl>
              <c:idx val="0"/>
              <c:tx>
                <c:rich>
                  <a:bodyPr/>
                  <a:lstStyle/>
                  <a:p>
                    <a:r>
                      <a:rPr lang="en-US"/>
                      <a:t>toulon</a:t>
                    </a:r>
                  </a:p>
                </c:rich>
              </c:tx>
              <c:showVal val="1"/>
              <c:extLst>
                <c:ext xmlns:c15="http://schemas.microsoft.com/office/drawing/2012/chart" uri="{CE6537A1-D6FC-4f65-9D91-7224C49458BB}">
                  <c15:layout/>
                </c:ext>
              </c:extLst>
            </c:dLbl>
            <c:dLbl>
              <c:idx val="1"/>
              <c:tx>
                <c:rich>
                  <a:bodyPr/>
                  <a:lstStyle/>
                  <a:p>
                    <a:r>
                      <a:rPr lang="en-US"/>
                      <a:t>avignon</a:t>
                    </a:r>
                  </a:p>
                </c:rich>
              </c:tx>
              <c:showVal val="1"/>
              <c:extLst>
                <c:ext xmlns:c15="http://schemas.microsoft.com/office/drawing/2012/chart" uri="{CE6537A1-D6FC-4f65-9D91-7224C49458BB}">
                  <c15:layout/>
                </c:ext>
              </c:extLst>
            </c:dLbl>
            <c:dLbl>
              <c:idx val="2"/>
              <c:tx>
                <c:rich>
                  <a:bodyPr/>
                  <a:lstStyle/>
                  <a:p>
                    <a:r>
                      <a:rPr lang="en-US"/>
                      <a:t>saint etienne</a:t>
                    </a:r>
                  </a:p>
                </c:rich>
              </c:tx>
              <c:showVal val="1"/>
              <c:extLst>
                <c:ext xmlns:c15="http://schemas.microsoft.com/office/drawing/2012/chart" uri="{CE6537A1-D6FC-4f65-9D91-7224C49458BB}">
                  <c15:layout/>
                </c:ext>
              </c:extLst>
            </c:dLbl>
            <c:dLbl>
              <c:idx val="3"/>
              <c:tx>
                <c:rich>
                  <a:bodyPr/>
                  <a:lstStyle/>
                  <a:p>
                    <a:r>
                      <a:rPr lang="en-US"/>
                      <a:t>brest</a:t>
                    </a:r>
                  </a:p>
                </c:rich>
              </c:tx>
              <c:showVal val="1"/>
              <c:extLst>
                <c:ext xmlns:c15="http://schemas.microsoft.com/office/drawing/2012/chart" uri="{CE6537A1-D6FC-4f65-9D91-7224C49458BB}">
                  <c15:layout/>
                </c:ext>
              </c:extLst>
            </c:dLbl>
            <c:dLbl>
              <c:idx val="4"/>
              <c:tx>
                <c:rich>
                  <a:bodyPr/>
                  <a:lstStyle/>
                  <a:p>
                    <a:r>
                      <a:rPr lang="en-US"/>
                      <a:t>perpignan</a:t>
                    </a:r>
                  </a:p>
                </c:rich>
              </c:tx>
              <c:showVal val="1"/>
              <c:extLst>
                <c:ext xmlns:c15="http://schemas.microsoft.com/office/drawing/2012/chart" uri="{CE6537A1-D6FC-4f65-9D91-7224C49458BB}">
                  <c15:layout/>
                </c:ext>
              </c:extLst>
            </c:dLbl>
            <c:dLbl>
              <c:idx val="5"/>
              <c:layout>
                <c:manualLayout>
                  <c:x val="-3.4179921852677375E-2"/>
                  <c:y val="-2.2477153859417218E-2"/>
                </c:manualLayout>
              </c:layout>
              <c:tx>
                <c:rich>
                  <a:bodyPr/>
                  <a:lstStyle/>
                  <a:p>
                    <a:r>
                      <a:rPr lang="en-US"/>
                      <a:t>rochelle</a:t>
                    </a:r>
                  </a:p>
                </c:rich>
              </c:tx>
              <c:showVal val="1"/>
              <c:extLst>
                <c:ext xmlns:c15="http://schemas.microsoft.com/office/drawing/2012/chart" uri="{CE6537A1-D6FC-4f65-9D91-7224C49458BB}">
                  <c15:layout/>
                </c:ext>
              </c:extLst>
            </c:dLbl>
            <c:dLbl>
              <c:idx val="6"/>
              <c:tx>
                <c:rich>
                  <a:bodyPr/>
                  <a:lstStyle/>
                  <a:p>
                    <a:r>
                      <a:rPr lang="en-US"/>
                      <a:t>nîmes</a:t>
                    </a:r>
                  </a:p>
                </c:rich>
              </c:tx>
              <c:showVal val="1"/>
              <c:extLst>
                <c:ext xmlns:c15="http://schemas.microsoft.com/office/drawing/2012/chart" uri="{CE6537A1-D6FC-4f65-9D91-7224C49458BB}">
                  <c15:layout/>
                </c:ext>
              </c:extLst>
            </c:dLbl>
            <c:dLbl>
              <c:idx val="7"/>
              <c:tx>
                <c:rich>
                  <a:bodyPr/>
                  <a:lstStyle/>
                  <a:p>
                    <a:r>
                      <a:rPr lang="en-US"/>
                      <a:t>saint nazaire</a:t>
                    </a:r>
                  </a:p>
                </c:rich>
              </c:tx>
              <c:showVal val="1"/>
              <c:extLst>
                <c:ext xmlns:c15="http://schemas.microsoft.com/office/drawing/2012/chart" uri="{CE6537A1-D6FC-4f65-9D91-7224C49458BB}">
                  <c15:layout/>
                </c:ext>
              </c:extLst>
            </c:dLbl>
            <c:dLbl>
              <c:idx val="8"/>
              <c:layout>
                <c:manualLayout>
                  <c:x val="-7.1208162541209616E-3"/>
                  <c:y val="2.009675983264304E-2"/>
                </c:manualLayout>
              </c:layout>
              <c:tx>
                <c:rich>
                  <a:bodyPr/>
                  <a:lstStyle/>
                  <a:p>
                    <a:r>
                      <a:rPr lang="en-US"/>
                      <a:t>bayonne</a:t>
                    </a:r>
                  </a:p>
                </c:rich>
              </c:tx>
              <c:showVal val="1"/>
              <c:extLst>
                <c:ext xmlns:c15="http://schemas.microsoft.com/office/drawing/2012/chart" uri="{CE6537A1-D6FC-4f65-9D91-7224C49458BB}">
                  <c15:layout/>
                </c:ext>
              </c:extLst>
            </c:dLbl>
            <c:dLbl>
              <c:idx val="9"/>
              <c:tx>
                <c:rich>
                  <a:bodyPr/>
                  <a:lstStyle/>
                  <a:p>
                    <a:r>
                      <a:rPr lang="en-US"/>
                      <a:t>lorient</a:t>
                    </a:r>
                  </a:p>
                </c:rich>
              </c:tx>
              <c:showVal val="1"/>
              <c:extLst>
                <c:ext xmlns:c15="http://schemas.microsoft.com/office/drawing/2012/chart" uri="{CE6537A1-D6FC-4f65-9D91-7224C49458BB}">
                  <c15:layout/>
                </c:ext>
              </c:extLst>
            </c:dLbl>
            <c:dLbl>
              <c:idx val="10"/>
              <c:tx>
                <c:rich>
                  <a:bodyPr/>
                  <a:lstStyle/>
                  <a:p>
                    <a:r>
                      <a:rPr lang="en-US"/>
                      <a:t>annecy</a:t>
                    </a:r>
                  </a:p>
                </c:rich>
              </c:tx>
              <c:showVal val="1"/>
              <c:extLst>
                <c:ext xmlns:c15="http://schemas.microsoft.com/office/drawing/2012/chart" uri="{CE6537A1-D6FC-4f65-9D91-7224C49458BB}">
                  <c15:layout/>
                </c:ext>
              </c:extLst>
            </c:dLbl>
            <c:dLbl>
              <c:idx val="11"/>
              <c:tx>
                <c:rich>
                  <a:bodyPr/>
                  <a:lstStyle/>
                  <a:p>
                    <a:r>
                      <a:rPr lang="en-US"/>
                      <a:t>pau</a:t>
                    </a:r>
                  </a:p>
                </c:rich>
              </c:tx>
              <c:showVal val="1"/>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5 cluster'!$E$33:$E$44</c:f>
              <c:numCache>
                <c:formatCode>General</c:formatCode>
                <c:ptCount val="12"/>
                <c:pt idx="0">
                  <c:v>-1.7001595497131301</c:v>
                </c:pt>
                <c:pt idx="1">
                  <c:v>-0.90803337097168002</c:v>
                </c:pt>
                <c:pt idx="2">
                  <c:v>0.420725107192993</c:v>
                </c:pt>
                <c:pt idx="3">
                  <c:v>1.8999208211898799</c:v>
                </c:pt>
                <c:pt idx="4">
                  <c:v>9.1068163514137296E-2</c:v>
                </c:pt>
                <c:pt idx="5">
                  <c:v>0.106091246008873</c:v>
                </c:pt>
                <c:pt idx="6">
                  <c:v>0.18910861015319799</c:v>
                </c:pt>
                <c:pt idx="7">
                  <c:v>1.4265787601470901</c:v>
                </c:pt>
                <c:pt idx="8">
                  <c:v>0.39818605780601501</c:v>
                </c:pt>
                <c:pt idx="9">
                  <c:v>2.6580355167388898</c:v>
                </c:pt>
                <c:pt idx="10">
                  <c:v>0.428414046764374</c:v>
                </c:pt>
                <c:pt idx="11">
                  <c:v>1.0237889289855999</c:v>
                </c:pt>
              </c:numCache>
            </c:numRef>
          </c:xVal>
          <c:yVal>
            <c:numRef>
              <c:f>'ACP et Classif. 5 cluster'!$F$33:$F$44</c:f>
              <c:numCache>
                <c:formatCode>General</c:formatCode>
                <c:ptCount val="12"/>
                <c:pt idx="0">
                  <c:v>-2.5632891654968302</c:v>
                </c:pt>
                <c:pt idx="1">
                  <c:v>-1.5296379327773999</c:v>
                </c:pt>
                <c:pt idx="2">
                  <c:v>-0.55202955007553101</c:v>
                </c:pt>
                <c:pt idx="3">
                  <c:v>-0.155922040343285</c:v>
                </c:pt>
                <c:pt idx="4">
                  <c:v>-3.1420974731445299</c:v>
                </c:pt>
                <c:pt idx="5">
                  <c:v>-1.99948334693909</c:v>
                </c:pt>
                <c:pt idx="6">
                  <c:v>-2.84732961654663</c:v>
                </c:pt>
                <c:pt idx="7">
                  <c:v>-2.1324050426483199</c:v>
                </c:pt>
                <c:pt idx="8">
                  <c:v>-2.04673051834106</c:v>
                </c:pt>
                <c:pt idx="9">
                  <c:v>-1.2660895586013801</c:v>
                </c:pt>
                <c:pt idx="10">
                  <c:v>-0.78221774101257302</c:v>
                </c:pt>
                <c:pt idx="11">
                  <c:v>-1.07000148296356</c:v>
                </c:pt>
              </c:numCache>
            </c:numRef>
          </c:yVal>
        </c:ser>
        <c:ser>
          <c:idx val="3"/>
          <c:order val="3"/>
          <c:tx>
            <c:v>Cluster 4</c:v>
          </c:tx>
          <c:spPr>
            <a:ln w="25400" cap="rnd">
              <a:noFill/>
              <a:round/>
            </a:ln>
            <a:effectLst/>
          </c:spPr>
          <c:marker>
            <c:symbol val="diamond"/>
            <c:size val="5"/>
            <c:spPr>
              <a:solidFill>
                <a:schemeClr val="tx1"/>
              </a:solidFill>
              <a:ln w="9525">
                <a:solidFill>
                  <a:schemeClr val="tx1"/>
                </a:solidFill>
              </a:ln>
              <a:effectLst/>
            </c:spPr>
          </c:marker>
          <c:dLbls>
            <c:dLbl>
              <c:idx val="0"/>
              <c:layout>
                <c:manualLayout>
                  <c:x val="-7.1208162541209616E-3"/>
                  <c:y val="-2.232973314738116E-2"/>
                </c:manualLayout>
              </c:layout>
              <c:tx>
                <c:rich>
                  <a:bodyPr/>
                  <a:lstStyle/>
                  <a:p>
                    <a:r>
                      <a:rPr lang="en-US"/>
                      <a:t>douai-lens</a:t>
                    </a:r>
                  </a:p>
                </c:rich>
              </c:tx>
              <c:showVal val="1"/>
              <c:extLst>
                <c:ext xmlns:c15="http://schemas.microsoft.com/office/drawing/2012/chart" uri="{CE6537A1-D6FC-4f65-9D91-7224C49458BB}">
                  <c15:layout/>
                </c:ext>
              </c:extLst>
            </c:dLbl>
            <c:dLbl>
              <c:idx val="1"/>
              <c:tx>
                <c:rich>
                  <a:bodyPr/>
                  <a:lstStyle/>
                  <a:p>
                    <a:r>
                      <a:rPr lang="en-US"/>
                      <a:t>béthune</a:t>
                    </a:r>
                  </a:p>
                </c:rich>
              </c:tx>
              <c:showVal val="1"/>
              <c:extLst>
                <c:ext xmlns:c15="http://schemas.microsoft.com/office/drawing/2012/chart" uri="{CE6537A1-D6FC-4f65-9D91-7224C49458BB}">
                  <c15:layout/>
                </c:ext>
              </c:extLst>
            </c:dLbl>
            <c:dLbl>
              <c:idx val="2"/>
              <c:tx>
                <c:rich>
                  <a:bodyPr/>
                  <a:lstStyle/>
                  <a:p>
                    <a:r>
                      <a:rPr lang="en-US"/>
                      <a:t>dunkerque</a:t>
                    </a:r>
                  </a:p>
                </c:rich>
              </c:tx>
              <c:showVal val="1"/>
              <c:extLst>
                <c:ext xmlns:c15="http://schemas.microsoft.com/office/drawing/2012/chart" uri="{CE6537A1-D6FC-4f65-9D91-7224C49458BB}">
                  <c15:layout/>
                </c:ext>
              </c:extLst>
            </c:dLbl>
            <c:dLbl>
              <c:idx val="3"/>
              <c:layout>
                <c:manualLayout>
                  <c:x val="-6.9783999290385451E-2"/>
                  <c:y val="-2.009675983264304E-2"/>
                </c:manualLayout>
              </c:layout>
              <c:tx>
                <c:rich>
                  <a:bodyPr/>
                  <a:lstStyle/>
                  <a:p>
                    <a:r>
                      <a:rPr lang="en-US"/>
                      <a:t>valenciennes</a:t>
                    </a:r>
                  </a:p>
                </c:rich>
              </c:tx>
              <c:showVal val="1"/>
              <c:extLst>
                <c:ext xmlns:c15="http://schemas.microsoft.com/office/drawing/2012/chart" uri="{CE6537A1-D6FC-4f65-9D91-7224C49458BB}">
                  <c15:layout/>
                </c:ext>
              </c:extLst>
            </c:dLbl>
            <c:dLbl>
              <c:idx val="4"/>
              <c:layout>
                <c:manualLayout>
                  <c:x val="-4.2724902315846736E-3"/>
                  <c:y val="-1.327169870189584E-3"/>
                </c:manualLayout>
              </c:layout>
              <c:tx>
                <c:rich>
                  <a:bodyPr/>
                  <a:lstStyle/>
                  <a:p>
                    <a:r>
                      <a:rPr lang="en-US"/>
                      <a:t>havre</a:t>
                    </a:r>
                  </a:p>
                </c:rich>
              </c:tx>
              <c:showVal val="1"/>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5 cluster'!$E$45:$E$49</c:f>
              <c:numCache>
                <c:formatCode>General</c:formatCode>
                <c:ptCount val="5"/>
                <c:pt idx="0">
                  <c:v>0.64096421003341697</c:v>
                </c:pt>
                <c:pt idx="1">
                  <c:v>2.8966970443725599</c:v>
                </c:pt>
                <c:pt idx="2">
                  <c:v>2.1035778522491499</c:v>
                </c:pt>
                <c:pt idx="3">
                  <c:v>0.75386697053909302</c:v>
                </c:pt>
                <c:pt idx="4">
                  <c:v>1.3289829492569001</c:v>
                </c:pt>
              </c:numCache>
            </c:numRef>
          </c:xVal>
          <c:yVal>
            <c:numRef>
              <c:f>'ACP et Classif. 5 cluster'!$F$45:$F$49</c:f>
              <c:numCache>
                <c:formatCode>General</c:formatCode>
                <c:ptCount val="5"/>
                <c:pt idx="0">
                  <c:v>0.88597929477691695</c:v>
                </c:pt>
                <c:pt idx="1">
                  <c:v>6.1231143772602102E-2</c:v>
                </c:pt>
                <c:pt idx="2">
                  <c:v>-0.72941625118255604</c:v>
                </c:pt>
                <c:pt idx="3">
                  <c:v>-0.41298383474349998</c:v>
                </c:pt>
                <c:pt idx="4">
                  <c:v>-0.37076240777969399</c:v>
                </c:pt>
              </c:numCache>
            </c:numRef>
          </c:yVal>
        </c:ser>
        <c:ser>
          <c:idx val="4"/>
          <c:order val="4"/>
          <c:tx>
            <c:v>Cluster 5</c:v>
          </c:tx>
          <c:spPr>
            <a:ln w="25400" cap="rnd">
              <a:noFill/>
              <a:round/>
            </a:ln>
            <a:effectLst/>
          </c:spPr>
          <c:marker>
            <c:symbol val="diamond"/>
            <c:size val="5"/>
            <c:spPr>
              <a:solidFill>
                <a:schemeClr val="bg1">
                  <a:lumMod val="65000"/>
                </a:schemeClr>
              </a:solidFill>
              <a:ln w="9525">
                <a:solidFill>
                  <a:schemeClr val="bg1">
                    <a:lumMod val="65000"/>
                  </a:schemeClr>
                </a:solidFill>
              </a:ln>
              <a:effectLst/>
            </c:spPr>
          </c:marker>
          <c:dLbls>
            <c:dLbl>
              <c:idx val="0"/>
              <c:tx>
                <c:rich>
                  <a:bodyPr/>
                  <a:lstStyle/>
                  <a:p>
                    <a:r>
                      <a:rPr lang="en-US"/>
                      <a:t>mans</a:t>
                    </a:r>
                  </a:p>
                </c:rich>
              </c:tx>
              <c:showVal val="1"/>
              <c:extLst>
                <c:ext xmlns:c15="http://schemas.microsoft.com/office/drawing/2012/chart" uri="{CE6537A1-D6FC-4f65-9D91-7224C49458BB}">
                  <c15:layout/>
                </c:ext>
              </c:extLst>
            </c:dLbl>
            <c:dLbl>
              <c:idx val="1"/>
              <c:tx>
                <c:rich>
                  <a:bodyPr/>
                  <a:lstStyle/>
                  <a:p>
                    <a:r>
                      <a:rPr lang="en-US"/>
                      <a:t>mulhouse</a:t>
                    </a:r>
                  </a:p>
                </c:rich>
              </c:tx>
              <c:showVal val="1"/>
              <c:extLst>
                <c:ext xmlns:c15="http://schemas.microsoft.com/office/drawing/2012/chart" uri="{CE6537A1-D6FC-4f65-9D91-7224C49458BB}">
                  <c15:layout/>
                </c:ext>
              </c:extLst>
            </c:dLbl>
            <c:dLbl>
              <c:idx val="2"/>
              <c:tx>
                <c:rich>
                  <a:bodyPr/>
                  <a:lstStyle/>
                  <a:p>
                    <a:r>
                      <a:rPr lang="en-US"/>
                      <a:t>annemasse</a:t>
                    </a:r>
                  </a:p>
                </c:rich>
              </c:tx>
              <c:showVal val="1"/>
              <c:extLst>
                <c:ext xmlns:c15="http://schemas.microsoft.com/office/drawing/2012/chart" uri="{CE6537A1-D6FC-4f65-9D91-7224C49458BB}">
                  <c15:layout/>
                </c:ext>
              </c:extLst>
            </c:dLbl>
            <c:dLbl>
              <c:idx val="3"/>
              <c:tx>
                <c:rich>
                  <a:bodyPr/>
                  <a:lstStyle/>
                  <a:p>
                    <a:r>
                      <a:rPr lang="en-US"/>
                      <a:t>troyes</a:t>
                    </a:r>
                  </a:p>
                </c:rich>
              </c:tx>
              <c:showVal val="1"/>
              <c:extLst>
                <c:ext xmlns:c15="http://schemas.microsoft.com/office/drawing/2012/chart" uri="{CE6537A1-D6FC-4f65-9D91-7224C49458BB}">
                  <c15:layout/>
                </c:ext>
              </c:extLst>
            </c:dLbl>
            <c:dLbl>
              <c:idx val="4"/>
              <c:tx>
                <c:rich>
                  <a:bodyPr/>
                  <a:lstStyle/>
                  <a:p>
                    <a:r>
                      <a:rPr lang="en-US"/>
                      <a:t>thionville</a:t>
                    </a:r>
                  </a:p>
                </c:rich>
              </c:tx>
              <c:showVal val="1"/>
              <c:extLst>
                <c:ext xmlns:c15="http://schemas.microsoft.com/office/drawing/2012/chart" uri="{CE6537A1-D6FC-4f65-9D91-7224C49458BB}">
                  <c15:layout/>
                </c:ext>
              </c:extLst>
            </c:dLbl>
            <c:dLbl>
              <c:idx val="5"/>
              <c:tx>
                <c:rich>
                  <a:bodyPr/>
                  <a:lstStyle/>
                  <a:p>
                    <a:r>
                      <a:rPr lang="en-US"/>
                      <a:t>angoulême</a:t>
                    </a:r>
                  </a:p>
                </c:rich>
              </c:tx>
              <c:showVal val="1"/>
              <c:extLst>
                <c:ext xmlns:c15="http://schemas.microsoft.com/office/drawing/2012/chart" uri="{CE6537A1-D6FC-4f65-9D91-7224C49458BB}">
                  <c15:layout/>
                </c:ext>
              </c:extLst>
            </c:dLbl>
            <c:dLbl>
              <c:idx val="6"/>
              <c:tx>
                <c:rich>
                  <a:bodyPr/>
                  <a:lstStyle/>
                  <a:p>
                    <a:r>
                      <a:rPr lang="en-US"/>
                      <a:t>valence</a:t>
                    </a:r>
                  </a:p>
                </c:rich>
              </c:tx>
              <c:showVal val="1"/>
              <c:extLst>
                <c:ext xmlns:c15="http://schemas.microsoft.com/office/drawing/2012/chart" uri="{CE6537A1-D6FC-4f65-9D91-7224C49458BB}">
                  <c15:layout/>
                </c:ext>
              </c:extLst>
            </c:dLbl>
            <c:dLbl>
              <c:idx val="7"/>
              <c:tx>
                <c:rich>
                  <a:bodyPr/>
                  <a:lstStyle/>
                  <a:p>
                    <a:r>
                      <a:rPr lang="en-US"/>
                      <a:t>montbeliard</a:t>
                    </a:r>
                  </a:p>
                </c:rich>
              </c:tx>
              <c:showVal val="1"/>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5 cluster'!$E$50:$E$57</c:f>
              <c:numCache>
                <c:formatCode>General</c:formatCode>
                <c:ptCount val="8"/>
                <c:pt idx="0">
                  <c:v>2.0293135643005402</c:v>
                </c:pt>
                <c:pt idx="1">
                  <c:v>2.6593682765960698</c:v>
                </c:pt>
                <c:pt idx="2">
                  <c:v>2.2181477546691899</c:v>
                </c:pt>
                <c:pt idx="3">
                  <c:v>2.80573678016663</c:v>
                </c:pt>
                <c:pt idx="4">
                  <c:v>3.5169532299041699</c:v>
                </c:pt>
                <c:pt idx="5">
                  <c:v>3.0571093559265101</c:v>
                </c:pt>
                <c:pt idx="6">
                  <c:v>1.8489305973053001</c:v>
                </c:pt>
                <c:pt idx="7">
                  <c:v>3.7205104827880899</c:v>
                </c:pt>
              </c:numCache>
            </c:numRef>
          </c:xVal>
          <c:yVal>
            <c:numRef>
              <c:f>'ACP et Classif. 5 cluster'!$F$50:$F$57</c:f>
              <c:numCache>
                <c:formatCode>General</c:formatCode>
                <c:ptCount val="8"/>
                <c:pt idx="0">
                  <c:v>1.7185074090957599</c:v>
                </c:pt>
                <c:pt idx="1">
                  <c:v>1.1525306701660201</c:v>
                </c:pt>
                <c:pt idx="2">
                  <c:v>-0.48269873857498202</c:v>
                </c:pt>
                <c:pt idx="3">
                  <c:v>0.69019371271133401</c:v>
                </c:pt>
                <c:pt idx="4">
                  <c:v>0.75219416618347201</c:v>
                </c:pt>
                <c:pt idx="5">
                  <c:v>-0.50161445140838601</c:v>
                </c:pt>
                <c:pt idx="6">
                  <c:v>-1.0632977485656701</c:v>
                </c:pt>
                <c:pt idx="7">
                  <c:v>-0.71096229553222701</c:v>
                </c:pt>
              </c:numCache>
            </c:numRef>
          </c:yVal>
        </c:ser>
        <c:ser>
          <c:idx val="5"/>
          <c:order val="5"/>
          <c:tx>
            <c:v>G Cluster 1</c:v>
          </c:tx>
          <c:spPr>
            <a:ln w="28575">
              <a:noFill/>
            </a:ln>
          </c:spPr>
          <c:dPt>
            <c:idx val="0"/>
            <c:marker>
              <c:symbol val="circle"/>
              <c:size val="12"/>
              <c:spPr>
                <a:solidFill>
                  <a:schemeClr val="accent1">
                    <a:lumMod val="75000"/>
                  </a:schemeClr>
                </a:solidFill>
                <a:ln>
                  <a:solidFill>
                    <a:schemeClr val="accent1">
                      <a:lumMod val="75000"/>
                    </a:schemeClr>
                  </a:solidFill>
                </a:ln>
              </c:spPr>
            </c:marker>
          </c:dPt>
          <c:xVal>
            <c:numRef>
              <c:f>'ACP et Classif. 5 cluster'!$G$16</c:f>
              <c:numCache>
                <c:formatCode>General</c:formatCode>
                <c:ptCount val="1"/>
                <c:pt idx="0">
                  <c:v>-3.2152989970313177</c:v>
                </c:pt>
              </c:numCache>
            </c:numRef>
          </c:xVal>
          <c:yVal>
            <c:numRef>
              <c:f>'ACP et Classif. 5 cluster'!$H$16</c:f>
              <c:numCache>
                <c:formatCode>General</c:formatCode>
                <c:ptCount val="1"/>
                <c:pt idx="0">
                  <c:v>-0.3243463755481773</c:v>
                </c:pt>
              </c:numCache>
            </c:numRef>
          </c:yVal>
        </c:ser>
        <c:ser>
          <c:idx val="6"/>
          <c:order val="6"/>
          <c:tx>
            <c:v>G Cluster 2</c:v>
          </c:tx>
          <c:spPr>
            <a:ln w="28575">
              <a:noFill/>
            </a:ln>
          </c:spPr>
          <c:dPt>
            <c:idx val="0"/>
            <c:marker>
              <c:symbol val="square"/>
              <c:size val="12"/>
              <c:spPr>
                <a:solidFill>
                  <a:schemeClr val="accent2"/>
                </a:solidFill>
                <a:ln>
                  <a:solidFill>
                    <a:schemeClr val="accent2"/>
                  </a:solidFill>
                </a:ln>
              </c:spPr>
            </c:marker>
          </c:dPt>
          <c:xVal>
            <c:numRef>
              <c:f>'ACP et Classif. 5 cluster'!$G$32</c:f>
              <c:numCache>
                <c:formatCode>General</c:formatCode>
                <c:ptCount val="1"/>
                <c:pt idx="0">
                  <c:v>-0.41726201260462381</c:v>
                </c:pt>
              </c:numCache>
            </c:numRef>
          </c:xVal>
          <c:yVal>
            <c:numRef>
              <c:f>'ACP et Classif. 5 cluster'!$H$32</c:f>
              <c:numCache>
                <c:formatCode>General</c:formatCode>
                <c:ptCount val="1"/>
                <c:pt idx="0">
                  <c:v>1.3760905917733905</c:v>
                </c:pt>
              </c:numCache>
            </c:numRef>
          </c:yVal>
        </c:ser>
        <c:ser>
          <c:idx val="7"/>
          <c:order val="7"/>
          <c:tx>
            <c:v>G Cluster 3</c:v>
          </c:tx>
          <c:spPr>
            <a:ln w="28575">
              <a:noFill/>
            </a:ln>
          </c:spPr>
          <c:marker>
            <c:symbol val="triangle"/>
            <c:size val="12"/>
            <c:spPr>
              <a:solidFill>
                <a:schemeClr val="accent3"/>
              </a:solidFill>
              <a:ln>
                <a:solidFill>
                  <a:schemeClr val="accent3"/>
                </a:solidFill>
              </a:ln>
            </c:spPr>
          </c:marker>
          <c:xVal>
            <c:numRef>
              <c:f>'ACP et Classif. 5 cluster'!$G$44</c:f>
              <c:numCache>
                <c:formatCode>General</c:formatCode>
                <c:ptCount val="1"/>
                <c:pt idx="0">
                  <c:v>0.50281036148468672</c:v>
                </c:pt>
              </c:numCache>
            </c:numRef>
          </c:xVal>
          <c:yVal>
            <c:numRef>
              <c:f>'ACP et Classif. 5 cluster'!$H$44</c:f>
              <c:numCache>
                <c:formatCode>General</c:formatCode>
                <c:ptCount val="1"/>
                <c:pt idx="0">
                  <c:v>-1.6739361224075155</c:v>
                </c:pt>
              </c:numCache>
            </c:numRef>
          </c:yVal>
        </c:ser>
        <c:ser>
          <c:idx val="8"/>
          <c:order val="8"/>
          <c:tx>
            <c:v>G Cluster 4</c:v>
          </c:tx>
          <c:spPr>
            <a:ln w="28575">
              <a:noFill/>
            </a:ln>
          </c:spPr>
          <c:marker>
            <c:spPr>
              <a:solidFill>
                <a:schemeClr val="tx1"/>
              </a:solidFill>
              <a:ln>
                <a:solidFill>
                  <a:schemeClr val="tx1"/>
                </a:solidFill>
              </a:ln>
            </c:spPr>
          </c:marker>
          <c:dPt>
            <c:idx val="0"/>
            <c:marker>
              <c:symbol val="diamond"/>
              <c:size val="12"/>
            </c:marker>
          </c:dPt>
          <c:xVal>
            <c:numRef>
              <c:f>'ACP et Classif. 5 cluster'!$G$49</c:f>
              <c:numCache>
                <c:formatCode>General</c:formatCode>
                <c:ptCount val="1"/>
                <c:pt idx="0">
                  <c:v>1.5448178052902239</c:v>
                </c:pt>
              </c:numCache>
            </c:numRef>
          </c:xVal>
          <c:yVal>
            <c:numRef>
              <c:f>'ACP et Classif. 5 cluster'!$H$49</c:f>
              <c:numCache>
                <c:formatCode>General</c:formatCode>
                <c:ptCount val="1"/>
                <c:pt idx="0">
                  <c:v>-0.11319041103124619</c:v>
                </c:pt>
              </c:numCache>
            </c:numRef>
          </c:yVal>
        </c:ser>
        <c:ser>
          <c:idx val="9"/>
          <c:order val="9"/>
          <c:tx>
            <c:v>G Cluster 5</c:v>
          </c:tx>
          <c:spPr>
            <a:ln w="28575">
              <a:noFill/>
            </a:ln>
          </c:spPr>
          <c:marker>
            <c:symbol val="diamond"/>
            <c:size val="12"/>
            <c:spPr>
              <a:solidFill>
                <a:schemeClr val="bg1">
                  <a:lumMod val="65000"/>
                </a:schemeClr>
              </a:solidFill>
              <a:ln>
                <a:solidFill>
                  <a:schemeClr val="bg1">
                    <a:lumMod val="65000"/>
                  </a:schemeClr>
                </a:solidFill>
              </a:ln>
            </c:spPr>
          </c:marker>
          <c:xVal>
            <c:numRef>
              <c:f>'ACP et Classif. 5 cluster'!$G$57</c:f>
              <c:numCache>
                <c:formatCode>General</c:formatCode>
                <c:ptCount val="1"/>
                <c:pt idx="0">
                  <c:v>2.7320087552070627</c:v>
                </c:pt>
              </c:numCache>
            </c:numRef>
          </c:xVal>
          <c:yVal>
            <c:numRef>
              <c:f>'ACP et Classif. 5 cluster'!$H$57</c:f>
              <c:numCache>
                <c:formatCode>General</c:formatCode>
                <c:ptCount val="1"/>
                <c:pt idx="0">
                  <c:v>0.19435659050941506</c:v>
                </c:pt>
              </c:numCache>
            </c:numRef>
          </c:yVal>
        </c:ser>
        <c:dLbls/>
        <c:axId val="133015040"/>
        <c:axId val="133016576"/>
      </c:scatterChart>
      <c:valAx>
        <c:axId val="133015040"/>
        <c:scaling>
          <c:orientation val="minMax"/>
        </c:scaling>
        <c:axPos val="b"/>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3016576"/>
        <c:crosses val="autoZero"/>
        <c:crossBetween val="midCat"/>
      </c:valAx>
      <c:valAx>
        <c:axId val="133016576"/>
        <c:scaling>
          <c:orientation val="minMax"/>
        </c:scaling>
        <c:axPos val="l"/>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3015040"/>
        <c:crosses val="autoZero"/>
        <c:crossBetween val="midCat"/>
      </c:valAx>
      <c:spPr>
        <a:noFill/>
        <a:ln>
          <a:noFill/>
        </a:ln>
        <a:effectLst/>
      </c:spPr>
    </c:plotArea>
    <c:legend>
      <c:legendPos val="t"/>
      <c:legendEntry>
        <c:idx val="5"/>
        <c:delete val="1"/>
      </c:legendEntry>
      <c:legendEntry>
        <c:idx val="6"/>
        <c:delete val="1"/>
      </c:legendEntry>
      <c:legendEntry>
        <c:idx val="7"/>
        <c:delete val="1"/>
      </c:legendEntry>
      <c:legendEntry>
        <c:idx val="8"/>
        <c:delete val="1"/>
      </c:legendEntry>
      <c:legendEntry>
        <c:idx val="9"/>
        <c:delete val="1"/>
      </c:legendEntry>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lang val="fr-FR"/>
  <c:chart>
    <c:title>
      <c:tx>
        <c:strRef>
          <c:f>'ACP et Classif. 5 cluster'!$D$59</c:f>
          <c:strCache>
            <c:ptCount val="1"/>
            <c:pt idx="0">
              <c:v>Projection des variables sur les axes 1 et 2</c:v>
            </c:pt>
          </c:strCache>
        </c:strRef>
      </c:tx>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plotArea>
      <c:layout>
        <c:manualLayout>
          <c:layoutTarget val="inner"/>
          <c:xMode val="edge"/>
          <c:yMode val="edge"/>
          <c:x val="3.4107633509119377E-2"/>
          <c:y val="8.8194444444444534E-2"/>
          <c:w val="0.93627477878784227"/>
          <c:h val="0.87946759259259288"/>
        </c:manualLayout>
      </c:layout>
      <c:scatterChart>
        <c:scatterStyle val="smoothMarker"/>
        <c:ser>
          <c:idx val="0"/>
          <c:order val="0"/>
          <c:tx>
            <c:v>Cercle</c:v>
          </c:tx>
          <c:spPr>
            <a:ln w="19050" cap="rnd">
              <a:solidFill>
                <a:schemeClr val="accent1"/>
              </a:solidFill>
              <a:round/>
            </a:ln>
            <a:effectLst/>
          </c:spPr>
          <c:marker>
            <c:symbol val="none"/>
          </c:marker>
          <c:xVal>
            <c:numRef>
              <c:f>Conf!$C$4:$C$104</c:f>
              <c:numCache>
                <c:formatCode>General</c:formatCode>
                <c:ptCount val="101"/>
                <c:pt idx="0">
                  <c:v>1</c:v>
                </c:pt>
                <c:pt idx="1">
                  <c:v>0.99802672842827156</c:v>
                </c:pt>
                <c:pt idx="2">
                  <c:v>0.99211470131447788</c:v>
                </c:pt>
                <c:pt idx="3">
                  <c:v>0.98228725072868872</c:v>
                </c:pt>
                <c:pt idx="4">
                  <c:v>0.96858316112863108</c:v>
                </c:pt>
                <c:pt idx="5">
                  <c:v>0.95105651629515353</c:v>
                </c:pt>
                <c:pt idx="6">
                  <c:v>0.92977648588825146</c:v>
                </c:pt>
                <c:pt idx="7">
                  <c:v>0.90482705246601958</c:v>
                </c:pt>
                <c:pt idx="8">
                  <c:v>0.87630668004386358</c:v>
                </c:pt>
                <c:pt idx="9">
                  <c:v>0.84432792550201508</c:v>
                </c:pt>
                <c:pt idx="10">
                  <c:v>0.80901699437494745</c:v>
                </c:pt>
                <c:pt idx="11">
                  <c:v>0.77051324277578925</c:v>
                </c:pt>
                <c:pt idx="12">
                  <c:v>0.72896862742141155</c:v>
                </c:pt>
                <c:pt idx="13">
                  <c:v>0.68454710592868862</c:v>
                </c:pt>
                <c:pt idx="14">
                  <c:v>0.63742398974868975</c:v>
                </c:pt>
                <c:pt idx="15">
                  <c:v>0.58778525229247325</c:v>
                </c:pt>
                <c:pt idx="16">
                  <c:v>0.53582679497899655</c:v>
                </c:pt>
                <c:pt idx="17">
                  <c:v>0.48175367410171516</c:v>
                </c:pt>
                <c:pt idx="18">
                  <c:v>0.42577929156507266</c:v>
                </c:pt>
                <c:pt idx="19">
                  <c:v>0.36812455268467809</c:v>
                </c:pt>
                <c:pt idx="20">
                  <c:v>0.30901699437494745</c:v>
                </c:pt>
                <c:pt idx="21">
                  <c:v>0.24868988716485474</c:v>
                </c:pt>
                <c:pt idx="22">
                  <c:v>0.18738131458572474</c:v>
                </c:pt>
                <c:pt idx="23">
                  <c:v>0.12533323356430448</c:v>
                </c:pt>
                <c:pt idx="24">
                  <c:v>6.2790519529313527E-2</c:v>
                </c:pt>
                <c:pt idx="25">
                  <c:v>6.1257422745431001E-17</c:v>
                </c:pt>
                <c:pt idx="26">
                  <c:v>-6.2790519529313402E-2</c:v>
                </c:pt>
                <c:pt idx="27">
                  <c:v>-0.12533323356430415</c:v>
                </c:pt>
                <c:pt idx="28">
                  <c:v>-0.1873813145857246</c:v>
                </c:pt>
                <c:pt idx="29">
                  <c:v>-0.24868988716485485</c:v>
                </c:pt>
                <c:pt idx="30">
                  <c:v>-0.30901699437494712</c:v>
                </c:pt>
                <c:pt idx="31">
                  <c:v>-0.36812455268467775</c:v>
                </c:pt>
                <c:pt idx="32">
                  <c:v>-0.42577929156507272</c:v>
                </c:pt>
                <c:pt idx="33">
                  <c:v>-0.48175367410171543</c:v>
                </c:pt>
                <c:pt idx="34">
                  <c:v>-0.53582679497899688</c:v>
                </c:pt>
                <c:pt idx="35">
                  <c:v>-0.58778525229247303</c:v>
                </c:pt>
                <c:pt idx="36">
                  <c:v>-0.63742398974868975</c:v>
                </c:pt>
                <c:pt idx="37">
                  <c:v>-0.68454710592868873</c:v>
                </c:pt>
                <c:pt idx="38">
                  <c:v>-0.72896862742141133</c:v>
                </c:pt>
                <c:pt idx="39">
                  <c:v>-0.77051324277578914</c:v>
                </c:pt>
                <c:pt idx="40">
                  <c:v>-0.80901699437494734</c:v>
                </c:pt>
                <c:pt idx="41">
                  <c:v>-0.84432792550201485</c:v>
                </c:pt>
                <c:pt idx="42">
                  <c:v>-0.87630668004386358</c:v>
                </c:pt>
                <c:pt idx="43">
                  <c:v>-0.90482705246601935</c:v>
                </c:pt>
                <c:pt idx="44">
                  <c:v>-0.92977648588825135</c:v>
                </c:pt>
                <c:pt idx="45">
                  <c:v>-0.95105651629515353</c:v>
                </c:pt>
                <c:pt idx="46">
                  <c:v>-0.96858316112863097</c:v>
                </c:pt>
                <c:pt idx="47">
                  <c:v>-0.98228725072868872</c:v>
                </c:pt>
                <c:pt idx="48">
                  <c:v>-0.99211470131447776</c:v>
                </c:pt>
                <c:pt idx="49">
                  <c:v>-0.99802672842827156</c:v>
                </c:pt>
                <c:pt idx="50">
                  <c:v>-1</c:v>
                </c:pt>
                <c:pt idx="51">
                  <c:v>-0.99802672842827156</c:v>
                </c:pt>
                <c:pt idx="52">
                  <c:v>-0.99211470131447788</c:v>
                </c:pt>
                <c:pt idx="53">
                  <c:v>-0.98228725072868861</c:v>
                </c:pt>
                <c:pt idx="54">
                  <c:v>-0.96858316112863119</c:v>
                </c:pt>
                <c:pt idx="55">
                  <c:v>-0.95105651629515364</c:v>
                </c:pt>
                <c:pt idx="56">
                  <c:v>-0.92977648588825146</c:v>
                </c:pt>
                <c:pt idx="57">
                  <c:v>-0.90482705246601969</c:v>
                </c:pt>
                <c:pt idx="58">
                  <c:v>-0.87630668004386347</c:v>
                </c:pt>
                <c:pt idx="59">
                  <c:v>-0.84432792550201519</c:v>
                </c:pt>
                <c:pt idx="60">
                  <c:v>-0.80901699437494778</c:v>
                </c:pt>
                <c:pt idx="61">
                  <c:v>-0.77051324277578925</c:v>
                </c:pt>
                <c:pt idx="62">
                  <c:v>-0.72896862742141177</c:v>
                </c:pt>
                <c:pt idx="63">
                  <c:v>-0.68454710592868862</c:v>
                </c:pt>
                <c:pt idx="64">
                  <c:v>-0.63742398974868952</c:v>
                </c:pt>
                <c:pt idx="65">
                  <c:v>-0.58778525229247325</c:v>
                </c:pt>
                <c:pt idx="66">
                  <c:v>-0.53582679497899632</c:v>
                </c:pt>
                <c:pt idx="67">
                  <c:v>-0.48175367410171527</c:v>
                </c:pt>
                <c:pt idx="68">
                  <c:v>-0.42577929156507216</c:v>
                </c:pt>
                <c:pt idx="69">
                  <c:v>-0.36812455268467781</c:v>
                </c:pt>
                <c:pt idx="70">
                  <c:v>-0.30901699437494756</c:v>
                </c:pt>
                <c:pt idx="71">
                  <c:v>-0.24868988716485443</c:v>
                </c:pt>
                <c:pt idx="72">
                  <c:v>-0.18738131458572463</c:v>
                </c:pt>
                <c:pt idx="73">
                  <c:v>-0.12533323356430459</c:v>
                </c:pt>
                <c:pt idx="74">
                  <c:v>-6.2790519529313207E-2</c:v>
                </c:pt>
                <c:pt idx="75">
                  <c:v>-1.83772268236293E-16</c:v>
                </c:pt>
                <c:pt idx="76">
                  <c:v>6.2790519529312833E-2</c:v>
                </c:pt>
                <c:pt idx="77">
                  <c:v>0.12533323356430423</c:v>
                </c:pt>
                <c:pt idx="78">
                  <c:v>0.18738131458572427</c:v>
                </c:pt>
                <c:pt idx="79">
                  <c:v>0.24868988716485493</c:v>
                </c:pt>
                <c:pt idx="80">
                  <c:v>0.30901699437494723</c:v>
                </c:pt>
                <c:pt idx="81">
                  <c:v>0.36812455268467742</c:v>
                </c:pt>
                <c:pt idx="82">
                  <c:v>0.42577929156507183</c:v>
                </c:pt>
                <c:pt idx="83">
                  <c:v>0.48175367410171571</c:v>
                </c:pt>
                <c:pt idx="84">
                  <c:v>0.53582679497899677</c:v>
                </c:pt>
                <c:pt idx="85">
                  <c:v>0.58778525229247292</c:v>
                </c:pt>
                <c:pt idx="86">
                  <c:v>0.6374239897486893</c:v>
                </c:pt>
                <c:pt idx="87">
                  <c:v>0.68454710592868795</c:v>
                </c:pt>
                <c:pt idx="88">
                  <c:v>0.72896862742141122</c:v>
                </c:pt>
                <c:pt idx="89">
                  <c:v>0.77051324277578936</c:v>
                </c:pt>
                <c:pt idx="90">
                  <c:v>0.80901699437494734</c:v>
                </c:pt>
                <c:pt idx="91">
                  <c:v>0.84432792550201474</c:v>
                </c:pt>
                <c:pt idx="92">
                  <c:v>0.87630668004386314</c:v>
                </c:pt>
                <c:pt idx="93">
                  <c:v>0.90482705246601935</c:v>
                </c:pt>
                <c:pt idx="94">
                  <c:v>0.92977648588825146</c:v>
                </c:pt>
                <c:pt idx="95">
                  <c:v>0.95105651629515353</c:v>
                </c:pt>
                <c:pt idx="96">
                  <c:v>0.96858316112863097</c:v>
                </c:pt>
                <c:pt idx="97">
                  <c:v>0.98228725072868872</c:v>
                </c:pt>
                <c:pt idx="98">
                  <c:v>0.99211470131447776</c:v>
                </c:pt>
                <c:pt idx="99">
                  <c:v>0.99802672842827156</c:v>
                </c:pt>
                <c:pt idx="100">
                  <c:v>1</c:v>
                </c:pt>
              </c:numCache>
            </c:numRef>
          </c:xVal>
          <c:yVal>
            <c:numRef>
              <c:f>Conf!$D$4:$D$104</c:f>
              <c:numCache>
                <c:formatCode>General</c:formatCode>
                <c:ptCount val="101"/>
                <c:pt idx="0">
                  <c:v>0</c:v>
                </c:pt>
                <c:pt idx="1">
                  <c:v>6.2790519529313374E-2</c:v>
                </c:pt>
                <c:pt idx="2">
                  <c:v>0.12533323356430426</c:v>
                </c:pt>
                <c:pt idx="3">
                  <c:v>0.1873813145857246</c:v>
                </c:pt>
                <c:pt idx="4">
                  <c:v>0.24868988716485479</c:v>
                </c:pt>
                <c:pt idx="5">
                  <c:v>0.3090169943749474</c:v>
                </c:pt>
                <c:pt idx="6">
                  <c:v>0.36812455268467792</c:v>
                </c:pt>
                <c:pt idx="7">
                  <c:v>0.42577929156507266</c:v>
                </c:pt>
                <c:pt idx="8">
                  <c:v>0.48175367410171532</c:v>
                </c:pt>
                <c:pt idx="9">
                  <c:v>0.53582679497899666</c:v>
                </c:pt>
                <c:pt idx="10">
                  <c:v>0.58778525229247314</c:v>
                </c:pt>
                <c:pt idx="11">
                  <c:v>0.63742398974868963</c:v>
                </c:pt>
                <c:pt idx="12">
                  <c:v>0.68454710592868862</c:v>
                </c:pt>
                <c:pt idx="13">
                  <c:v>0.72896862742141155</c:v>
                </c:pt>
                <c:pt idx="14">
                  <c:v>0.77051324277578925</c:v>
                </c:pt>
                <c:pt idx="15">
                  <c:v>0.80901699437494734</c:v>
                </c:pt>
                <c:pt idx="16">
                  <c:v>0.84432792550201508</c:v>
                </c:pt>
                <c:pt idx="17">
                  <c:v>0.87630668004386369</c:v>
                </c:pt>
                <c:pt idx="18">
                  <c:v>0.90482705246601958</c:v>
                </c:pt>
                <c:pt idx="19">
                  <c:v>0.92977648588825135</c:v>
                </c:pt>
                <c:pt idx="20">
                  <c:v>0.95105651629515353</c:v>
                </c:pt>
                <c:pt idx="21">
                  <c:v>0.96858316112863108</c:v>
                </c:pt>
                <c:pt idx="22">
                  <c:v>0.98228725072868861</c:v>
                </c:pt>
                <c:pt idx="23">
                  <c:v>0.99211470131447776</c:v>
                </c:pt>
                <c:pt idx="24">
                  <c:v>0.99802672842827156</c:v>
                </c:pt>
                <c:pt idx="25">
                  <c:v>1</c:v>
                </c:pt>
                <c:pt idx="26">
                  <c:v>0.99802672842827156</c:v>
                </c:pt>
                <c:pt idx="27">
                  <c:v>0.99211470131447788</c:v>
                </c:pt>
                <c:pt idx="28">
                  <c:v>0.98228725072868872</c:v>
                </c:pt>
                <c:pt idx="29">
                  <c:v>0.96858316112863108</c:v>
                </c:pt>
                <c:pt idx="30">
                  <c:v>0.95105651629515364</c:v>
                </c:pt>
                <c:pt idx="31">
                  <c:v>0.92977648588825146</c:v>
                </c:pt>
                <c:pt idx="32">
                  <c:v>0.90482705246601947</c:v>
                </c:pt>
                <c:pt idx="33">
                  <c:v>0.87630668004386347</c:v>
                </c:pt>
                <c:pt idx="34">
                  <c:v>0.84432792550201496</c:v>
                </c:pt>
                <c:pt idx="35">
                  <c:v>0.80901699437494745</c:v>
                </c:pt>
                <c:pt idx="36">
                  <c:v>0.77051324277578925</c:v>
                </c:pt>
                <c:pt idx="37">
                  <c:v>0.72896862742141144</c:v>
                </c:pt>
                <c:pt idx="38">
                  <c:v>0.68454710592868884</c:v>
                </c:pt>
                <c:pt idx="39">
                  <c:v>0.63742398974868986</c:v>
                </c:pt>
                <c:pt idx="40">
                  <c:v>0.58778525229247325</c:v>
                </c:pt>
                <c:pt idx="41">
                  <c:v>0.53582679497899699</c:v>
                </c:pt>
                <c:pt idx="42">
                  <c:v>0.48175367410171521</c:v>
                </c:pt>
                <c:pt idx="43">
                  <c:v>0.42577929156507288</c:v>
                </c:pt>
                <c:pt idx="44">
                  <c:v>0.36812455268467814</c:v>
                </c:pt>
                <c:pt idx="45">
                  <c:v>0.30901699437494751</c:v>
                </c:pt>
                <c:pt idx="46">
                  <c:v>0.24868988716485524</c:v>
                </c:pt>
                <c:pt idx="47">
                  <c:v>0.18738131458572457</c:v>
                </c:pt>
                <c:pt idx="48">
                  <c:v>0.12533323356430454</c:v>
                </c:pt>
                <c:pt idx="49">
                  <c:v>6.2790519529313582E-2</c:v>
                </c:pt>
                <c:pt idx="50">
                  <c:v>1.22514845490862E-16</c:v>
                </c:pt>
                <c:pt idx="51">
                  <c:v>-6.2790519529313346E-2</c:v>
                </c:pt>
                <c:pt idx="52">
                  <c:v>-0.12533323356430429</c:v>
                </c:pt>
                <c:pt idx="53">
                  <c:v>-0.18738131458572477</c:v>
                </c:pt>
                <c:pt idx="54">
                  <c:v>-0.24868988716485457</c:v>
                </c:pt>
                <c:pt idx="55">
                  <c:v>-0.30901699437494728</c:v>
                </c:pt>
                <c:pt idx="56">
                  <c:v>-0.36812455268467792</c:v>
                </c:pt>
                <c:pt idx="57">
                  <c:v>-0.42577929156507227</c:v>
                </c:pt>
                <c:pt idx="58">
                  <c:v>-0.48175367410171538</c:v>
                </c:pt>
                <c:pt idx="59">
                  <c:v>-0.53582679497899643</c:v>
                </c:pt>
                <c:pt idx="60">
                  <c:v>-0.58778525229247269</c:v>
                </c:pt>
                <c:pt idx="61">
                  <c:v>-0.63742398974868963</c:v>
                </c:pt>
                <c:pt idx="62">
                  <c:v>-0.68454710592868839</c:v>
                </c:pt>
                <c:pt idx="63">
                  <c:v>-0.72896862742141155</c:v>
                </c:pt>
                <c:pt idx="64">
                  <c:v>-0.77051324277578936</c:v>
                </c:pt>
                <c:pt idx="65">
                  <c:v>-0.80901699437494734</c:v>
                </c:pt>
                <c:pt idx="66">
                  <c:v>-0.8443279255020153</c:v>
                </c:pt>
                <c:pt idx="67">
                  <c:v>-0.87630668004386358</c:v>
                </c:pt>
                <c:pt idx="68">
                  <c:v>-0.9048270524660198</c:v>
                </c:pt>
                <c:pt idx="69">
                  <c:v>-0.92977648588825146</c:v>
                </c:pt>
                <c:pt idx="70">
                  <c:v>-0.95105651629515353</c:v>
                </c:pt>
                <c:pt idx="71">
                  <c:v>-0.96858316112863119</c:v>
                </c:pt>
                <c:pt idx="72">
                  <c:v>-0.98228725072868872</c:v>
                </c:pt>
                <c:pt idx="73">
                  <c:v>-0.99211470131447776</c:v>
                </c:pt>
                <c:pt idx="74">
                  <c:v>-0.99802672842827156</c:v>
                </c:pt>
                <c:pt idx="75">
                  <c:v>-1</c:v>
                </c:pt>
                <c:pt idx="76">
                  <c:v>-0.99802672842827156</c:v>
                </c:pt>
                <c:pt idx="77">
                  <c:v>-0.99211470131447788</c:v>
                </c:pt>
                <c:pt idx="78">
                  <c:v>-0.98228725072868872</c:v>
                </c:pt>
                <c:pt idx="79">
                  <c:v>-0.96858316112863108</c:v>
                </c:pt>
                <c:pt idx="80">
                  <c:v>-0.95105651629515364</c:v>
                </c:pt>
                <c:pt idx="81">
                  <c:v>-0.92977648588825157</c:v>
                </c:pt>
                <c:pt idx="82">
                  <c:v>-0.90482705246601991</c:v>
                </c:pt>
                <c:pt idx="83">
                  <c:v>-0.87630668004386336</c:v>
                </c:pt>
                <c:pt idx="84">
                  <c:v>-0.84432792550201496</c:v>
                </c:pt>
                <c:pt idx="85">
                  <c:v>-0.80901699437494756</c:v>
                </c:pt>
                <c:pt idx="86">
                  <c:v>-0.77051324277578959</c:v>
                </c:pt>
                <c:pt idx="87">
                  <c:v>-0.72896862742141211</c:v>
                </c:pt>
                <c:pt idx="88">
                  <c:v>-0.68454710592868895</c:v>
                </c:pt>
                <c:pt idx="89">
                  <c:v>-0.63742398974868963</c:v>
                </c:pt>
                <c:pt idx="90">
                  <c:v>-0.58778525229247336</c:v>
                </c:pt>
                <c:pt idx="91">
                  <c:v>-0.5358267949789971</c:v>
                </c:pt>
                <c:pt idx="92">
                  <c:v>-0.4817536741017161</c:v>
                </c:pt>
                <c:pt idx="93">
                  <c:v>-0.42577929156507299</c:v>
                </c:pt>
                <c:pt idx="94">
                  <c:v>-0.36812455268467786</c:v>
                </c:pt>
                <c:pt idx="95">
                  <c:v>-0.30901699437494762</c:v>
                </c:pt>
                <c:pt idx="96">
                  <c:v>-0.24868988716485535</c:v>
                </c:pt>
                <c:pt idx="97">
                  <c:v>-0.18738131458572468</c:v>
                </c:pt>
                <c:pt idx="98">
                  <c:v>-0.12533323356430465</c:v>
                </c:pt>
                <c:pt idx="99">
                  <c:v>-6.2790519529313263E-2</c:v>
                </c:pt>
                <c:pt idx="100">
                  <c:v>-2.45029690981724E-16</c:v>
                </c:pt>
              </c:numCache>
            </c:numRef>
          </c:yVal>
          <c:smooth val="1"/>
        </c:ser>
        <c:ser>
          <c:idx val="2"/>
          <c:order val="2"/>
          <c:tx>
            <c:strRef>
              <c:f>'ACP et Classif. 5 cluster'!$D$61</c:f>
              <c:strCache>
                <c:ptCount val="1"/>
                <c:pt idx="0">
                  <c:v>accessibilite</c:v>
                </c:pt>
              </c:strCache>
            </c:strRef>
          </c:tx>
          <c:spPr>
            <a:ln w="15875">
              <a:solidFill>
                <a:schemeClr val="accent3">
                  <a:lumMod val="75000"/>
                </a:schemeClr>
              </a:solidFill>
            </a:ln>
          </c:spPr>
          <c:marker>
            <c:symbol val="none"/>
          </c:marker>
          <c:xVal>
            <c:numRef>
              <c:f>('ACP et Classif. 5 cluster'!$E$61,'ACP et Classif. 5 cluster'!$E$72)</c:f>
              <c:numCache>
                <c:formatCode>General</c:formatCode>
                <c:ptCount val="2"/>
                <c:pt idx="0">
                  <c:v>-0.11643000000000001</c:v>
                </c:pt>
                <c:pt idx="1">
                  <c:v>0</c:v>
                </c:pt>
              </c:numCache>
            </c:numRef>
          </c:xVal>
          <c:yVal>
            <c:numRef>
              <c:f>('ACP et Classif. 5 cluster'!$F$61,'ACP et Classif. 5 cluster'!$F$72)</c:f>
              <c:numCache>
                <c:formatCode>General</c:formatCode>
                <c:ptCount val="2"/>
                <c:pt idx="0">
                  <c:v>0.80625000000000002</c:v>
                </c:pt>
                <c:pt idx="1">
                  <c:v>0</c:v>
                </c:pt>
              </c:numCache>
            </c:numRef>
          </c:yVal>
          <c:smooth val="1"/>
        </c:ser>
        <c:ser>
          <c:idx val="3"/>
          <c:order val="3"/>
          <c:tx>
            <c:strRef>
              <c:f>'ACP et Classif. 5 cluster'!$D$62</c:f>
              <c:strCache>
                <c:ptCount val="1"/>
                <c:pt idx="0">
                  <c:v>dynamisme economique</c:v>
                </c:pt>
              </c:strCache>
            </c:strRef>
          </c:tx>
          <c:spPr>
            <a:ln w="15875">
              <a:solidFill>
                <a:schemeClr val="accent3">
                  <a:lumMod val="75000"/>
                </a:schemeClr>
              </a:solidFill>
            </a:ln>
          </c:spPr>
          <c:marker>
            <c:symbol val="none"/>
          </c:marker>
          <c:xVal>
            <c:numRef>
              <c:f>('ACP et Classif. 5 cluster'!$E$62,'ACP et Classif. 5 cluster'!$E$72)</c:f>
              <c:numCache>
                <c:formatCode>General</c:formatCode>
                <c:ptCount val="2"/>
                <c:pt idx="0">
                  <c:v>-0.64849999999999997</c:v>
                </c:pt>
                <c:pt idx="1">
                  <c:v>0</c:v>
                </c:pt>
              </c:numCache>
            </c:numRef>
          </c:xVal>
          <c:yVal>
            <c:numRef>
              <c:f>('ACP et Classif. 5 cluster'!$F$62,'ACP et Classif. 5 cluster'!$F$72)</c:f>
              <c:numCache>
                <c:formatCode>General</c:formatCode>
                <c:ptCount val="2"/>
                <c:pt idx="0">
                  <c:v>-0.36828</c:v>
                </c:pt>
                <c:pt idx="1">
                  <c:v>0</c:v>
                </c:pt>
              </c:numCache>
            </c:numRef>
          </c:yVal>
          <c:smooth val="1"/>
        </c:ser>
        <c:ser>
          <c:idx val="4"/>
          <c:order val="4"/>
          <c:tx>
            <c:strRef>
              <c:f>'ACP et Classif. 5 cluster'!$D$63</c:f>
              <c:strCache>
                <c:ptCount val="1"/>
                <c:pt idx="0">
                  <c:v>emploi</c:v>
                </c:pt>
              </c:strCache>
            </c:strRef>
          </c:tx>
          <c:spPr>
            <a:ln w="15875">
              <a:solidFill>
                <a:schemeClr val="accent3">
                  <a:lumMod val="75000"/>
                </a:schemeClr>
              </a:solidFill>
            </a:ln>
          </c:spPr>
          <c:marker>
            <c:symbol val="none"/>
          </c:marker>
          <c:xVal>
            <c:numRef>
              <c:f>('ACP et Classif. 5 cluster'!$E$63,'ACP et Classif. 5 cluster'!$E$72)</c:f>
              <c:numCache>
                <c:formatCode>General</c:formatCode>
                <c:ptCount val="2"/>
                <c:pt idx="0">
                  <c:v>-0.80417000000000005</c:v>
                </c:pt>
                <c:pt idx="1">
                  <c:v>0</c:v>
                </c:pt>
              </c:numCache>
            </c:numRef>
          </c:xVal>
          <c:yVal>
            <c:numRef>
              <c:f>('ACP et Classif. 5 cluster'!$F$63,'ACP et Classif. 5 cluster'!$F$72)</c:f>
              <c:numCache>
                <c:formatCode>General</c:formatCode>
                <c:ptCount val="2"/>
                <c:pt idx="0">
                  <c:v>0.41315000000000002</c:v>
                </c:pt>
                <c:pt idx="1">
                  <c:v>0</c:v>
                </c:pt>
              </c:numCache>
            </c:numRef>
          </c:yVal>
          <c:smooth val="1"/>
        </c:ser>
        <c:ser>
          <c:idx val="5"/>
          <c:order val="5"/>
          <c:tx>
            <c:strRef>
              <c:f>'ACP et Classif. 5 cluster'!$D$64</c:f>
              <c:strCache>
                <c:ptCount val="1"/>
                <c:pt idx="0">
                  <c:v>taille</c:v>
                </c:pt>
              </c:strCache>
            </c:strRef>
          </c:tx>
          <c:spPr>
            <a:ln w="15875">
              <a:solidFill>
                <a:schemeClr val="accent3">
                  <a:lumMod val="75000"/>
                </a:schemeClr>
              </a:solidFill>
            </a:ln>
          </c:spPr>
          <c:marker>
            <c:symbol val="none"/>
          </c:marker>
          <c:xVal>
            <c:numRef>
              <c:f>('ACP et Classif. 5 cluster'!$E$64,'ACP et Classif. 5 cluster'!$E$72)</c:f>
              <c:numCache>
                <c:formatCode>General</c:formatCode>
                <c:ptCount val="2"/>
                <c:pt idx="0">
                  <c:v>-0.88836000000000004</c:v>
                </c:pt>
                <c:pt idx="1">
                  <c:v>0</c:v>
                </c:pt>
              </c:numCache>
            </c:numRef>
          </c:xVal>
          <c:yVal>
            <c:numRef>
              <c:f>('ACP et Classif. 5 cluster'!$F$64,'ACP et Classif. 5 cluster'!$F$72)</c:f>
              <c:numCache>
                <c:formatCode>General</c:formatCode>
                <c:ptCount val="2"/>
                <c:pt idx="0">
                  <c:v>0.34584999999999999</c:v>
                </c:pt>
                <c:pt idx="1">
                  <c:v>0</c:v>
                </c:pt>
              </c:numCache>
            </c:numRef>
          </c:yVal>
          <c:smooth val="1"/>
        </c:ser>
        <c:ser>
          <c:idx val="6"/>
          <c:order val="6"/>
          <c:tx>
            <c:strRef>
              <c:f>'ACP et Classif. 5 cluster'!$D$65</c:f>
              <c:strCache>
                <c:ptCount val="1"/>
                <c:pt idx="0">
                  <c:v>cadre de vie</c:v>
                </c:pt>
              </c:strCache>
            </c:strRef>
          </c:tx>
          <c:spPr>
            <a:ln w="15875">
              <a:solidFill>
                <a:schemeClr val="accent3">
                  <a:lumMod val="75000"/>
                </a:schemeClr>
              </a:solidFill>
            </a:ln>
          </c:spPr>
          <c:marker>
            <c:symbol val="none"/>
          </c:marker>
          <c:xVal>
            <c:numRef>
              <c:f>('ACP et Classif. 5 cluster'!$E$65,'ACP et Classif. 5 cluster'!$E$72)</c:f>
              <c:numCache>
                <c:formatCode>General</c:formatCode>
                <c:ptCount val="2"/>
                <c:pt idx="0">
                  <c:v>-0.29804999999999998</c:v>
                </c:pt>
                <c:pt idx="1">
                  <c:v>0</c:v>
                </c:pt>
              </c:numCache>
            </c:numRef>
          </c:xVal>
          <c:yVal>
            <c:numRef>
              <c:f>('ACP et Classif. 5 cluster'!$F$65,'ACP et Classif. 5 cluster'!$F$72)</c:f>
              <c:numCache>
                <c:formatCode>General</c:formatCode>
                <c:ptCount val="2"/>
                <c:pt idx="0">
                  <c:v>-0.76490000000000002</c:v>
                </c:pt>
                <c:pt idx="1">
                  <c:v>0</c:v>
                </c:pt>
              </c:numCache>
            </c:numRef>
          </c:yVal>
          <c:smooth val="1"/>
        </c:ser>
        <c:ser>
          <c:idx val="7"/>
          <c:order val="7"/>
          <c:tx>
            <c:strRef>
              <c:f>'ACP et Classif. 5 cluster'!$D$66</c:f>
              <c:strCache>
                <c:ptCount val="1"/>
                <c:pt idx="0">
                  <c:v>culture</c:v>
                </c:pt>
              </c:strCache>
            </c:strRef>
          </c:tx>
          <c:spPr>
            <a:ln w="15875">
              <a:solidFill>
                <a:schemeClr val="accent3">
                  <a:lumMod val="75000"/>
                </a:schemeClr>
              </a:solidFill>
            </a:ln>
          </c:spPr>
          <c:marker>
            <c:symbol val="none"/>
          </c:marker>
          <c:xVal>
            <c:numRef>
              <c:f>('ACP et Classif. 5 cluster'!$E$66,'ACP et Classif. 5 cluster'!$E$72)</c:f>
              <c:numCache>
                <c:formatCode>General</c:formatCode>
                <c:ptCount val="2"/>
                <c:pt idx="0">
                  <c:v>-0.89702999999999999</c:v>
                </c:pt>
                <c:pt idx="1">
                  <c:v>0</c:v>
                </c:pt>
              </c:numCache>
            </c:numRef>
          </c:xVal>
          <c:yVal>
            <c:numRef>
              <c:f>('ACP et Classif. 5 cluster'!$F$66,'ACP et Classif. 5 cluster'!$F$72)</c:f>
              <c:numCache>
                <c:formatCode>General</c:formatCode>
                <c:ptCount val="2"/>
                <c:pt idx="0">
                  <c:v>0.25125999999999998</c:v>
                </c:pt>
                <c:pt idx="1">
                  <c:v>0</c:v>
                </c:pt>
              </c:numCache>
            </c:numRef>
          </c:yVal>
          <c:smooth val="1"/>
        </c:ser>
        <c:ser>
          <c:idx val="8"/>
          <c:order val="8"/>
          <c:tx>
            <c:strRef>
              <c:f>'ACP et Classif. 5 cluster'!$D$67</c:f>
              <c:strCache>
                <c:ptCount val="1"/>
                <c:pt idx="0">
                  <c:v>immobilier</c:v>
                </c:pt>
              </c:strCache>
            </c:strRef>
          </c:tx>
          <c:spPr>
            <a:ln w="15875">
              <a:solidFill>
                <a:schemeClr val="accent3">
                  <a:lumMod val="75000"/>
                </a:schemeClr>
              </a:solidFill>
            </a:ln>
          </c:spPr>
          <c:marker>
            <c:symbol val="none"/>
          </c:marker>
          <c:xVal>
            <c:numRef>
              <c:f>('ACP et Classif. 5 cluster'!$E$67,'ACP et Classif. 5 cluster'!$E$72)</c:f>
              <c:numCache>
                <c:formatCode>General</c:formatCode>
                <c:ptCount val="2"/>
                <c:pt idx="0">
                  <c:v>0.76615999999999995</c:v>
                </c:pt>
                <c:pt idx="1">
                  <c:v>0</c:v>
                </c:pt>
              </c:numCache>
            </c:numRef>
          </c:xVal>
          <c:yVal>
            <c:numRef>
              <c:f>('ACP et Classif. 5 cluster'!$F$67,'ACP et Classif. 5 cluster'!$F$72)</c:f>
              <c:numCache>
                <c:formatCode>General</c:formatCode>
                <c:ptCount val="2"/>
                <c:pt idx="0">
                  <c:v>7.0120000000000002E-2</c:v>
                </c:pt>
                <c:pt idx="1">
                  <c:v>0</c:v>
                </c:pt>
              </c:numCache>
            </c:numRef>
          </c:yVal>
          <c:smooth val="1"/>
        </c:ser>
        <c:ser>
          <c:idx val="9"/>
          <c:order val="9"/>
          <c:tx>
            <c:strRef>
              <c:f>'ACP et Classif. 5 cluster'!$D$68</c:f>
              <c:strCache>
                <c:ptCount val="1"/>
                <c:pt idx="0">
                  <c:v>meteo</c:v>
                </c:pt>
              </c:strCache>
            </c:strRef>
          </c:tx>
          <c:spPr>
            <a:ln w="15875">
              <a:solidFill>
                <a:schemeClr val="accent3">
                  <a:lumMod val="75000"/>
                </a:schemeClr>
              </a:solidFill>
            </a:ln>
          </c:spPr>
          <c:marker>
            <c:symbol val="none"/>
          </c:marker>
          <c:xVal>
            <c:numRef>
              <c:f>('ACP et Classif. 5 cluster'!$E$68,'ACP et Classif. 5 cluster'!$E$72)</c:f>
              <c:numCache>
                <c:formatCode>General</c:formatCode>
                <c:ptCount val="2"/>
                <c:pt idx="0">
                  <c:v>-0.40334999999999999</c:v>
                </c:pt>
                <c:pt idx="1">
                  <c:v>0</c:v>
                </c:pt>
              </c:numCache>
            </c:numRef>
          </c:xVal>
          <c:yVal>
            <c:numRef>
              <c:f>('ACP et Classif. 5 cluster'!$F$68,'ACP et Classif. 5 cluster'!$F$72)</c:f>
              <c:numCache>
                <c:formatCode>General</c:formatCode>
                <c:ptCount val="2"/>
                <c:pt idx="0">
                  <c:v>-0.57384999999999997</c:v>
                </c:pt>
                <c:pt idx="1">
                  <c:v>0</c:v>
                </c:pt>
              </c:numCache>
            </c:numRef>
          </c:yVal>
          <c:smooth val="1"/>
        </c:ser>
        <c:ser>
          <c:idx val="10"/>
          <c:order val="10"/>
          <c:tx>
            <c:strRef>
              <c:f>'ACP et Classif. 5 cluster'!$D$69</c:f>
              <c:strCache>
                <c:ptCount val="1"/>
                <c:pt idx="0">
                  <c:v>offre de soins</c:v>
                </c:pt>
              </c:strCache>
            </c:strRef>
          </c:tx>
          <c:spPr>
            <a:ln w="15875">
              <a:solidFill>
                <a:schemeClr val="accent3">
                  <a:lumMod val="75000"/>
                </a:schemeClr>
              </a:solidFill>
            </a:ln>
          </c:spPr>
          <c:marker>
            <c:symbol val="none"/>
          </c:marker>
          <c:xVal>
            <c:numRef>
              <c:f>('ACP et Classif. 5 cluster'!$E$69,'ACP et Classif. 5 cluster'!$E$72)</c:f>
              <c:numCache>
                <c:formatCode>General</c:formatCode>
                <c:ptCount val="2"/>
                <c:pt idx="0">
                  <c:v>-0.60563999999999996</c:v>
                </c:pt>
                <c:pt idx="1">
                  <c:v>0</c:v>
                </c:pt>
              </c:numCache>
            </c:numRef>
          </c:xVal>
          <c:yVal>
            <c:numRef>
              <c:f>('ACP et Classif. 5 cluster'!$F$69,'ACP et Classif. 5 cluster'!$F$72)</c:f>
              <c:numCache>
                <c:formatCode>General</c:formatCode>
                <c:ptCount val="2"/>
                <c:pt idx="0">
                  <c:v>-0.13797999999999999</c:v>
                </c:pt>
                <c:pt idx="1">
                  <c:v>0</c:v>
                </c:pt>
              </c:numCache>
            </c:numRef>
          </c:yVal>
          <c:smooth val="1"/>
        </c:ser>
        <c:ser>
          <c:idx val="11"/>
          <c:order val="11"/>
          <c:tx>
            <c:strRef>
              <c:f>'ACP et Classif. 5 cluster'!$D$70</c:f>
              <c:strCache>
                <c:ptCount val="1"/>
                <c:pt idx="0">
                  <c:v>securite</c:v>
                </c:pt>
              </c:strCache>
            </c:strRef>
          </c:tx>
          <c:spPr>
            <a:ln w="15875">
              <a:solidFill>
                <a:schemeClr val="accent3">
                  <a:lumMod val="75000"/>
                </a:schemeClr>
              </a:solidFill>
            </a:ln>
          </c:spPr>
          <c:marker>
            <c:symbol val="none"/>
          </c:marker>
          <c:xVal>
            <c:numRef>
              <c:f>('ACP et Classif. 5 cluster'!$E$70,'ACP et Classif. 5 cluster'!$E$72)</c:f>
              <c:numCache>
                <c:formatCode>General</c:formatCode>
                <c:ptCount val="2"/>
                <c:pt idx="0">
                  <c:v>0.46949999999999997</c:v>
                </c:pt>
                <c:pt idx="1">
                  <c:v>0</c:v>
                </c:pt>
              </c:numCache>
            </c:numRef>
          </c:xVal>
          <c:yVal>
            <c:numRef>
              <c:f>('ACP et Classif. 5 cluster'!$F$70,'ACP et Classif. 5 cluster'!$F$72)</c:f>
              <c:numCache>
                <c:formatCode>General</c:formatCode>
                <c:ptCount val="2"/>
                <c:pt idx="0">
                  <c:v>0.26236999999999999</c:v>
                </c:pt>
                <c:pt idx="1">
                  <c:v>0</c:v>
                </c:pt>
              </c:numCache>
            </c:numRef>
          </c:yVal>
          <c:smooth val="1"/>
        </c:ser>
        <c:dLbls/>
        <c:axId val="133257856"/>
        <c:axId val="133292416"/>
      </c:scatterChart>
      <c:scatterChart>
        <c:scatterStyle val="lineMarker"/>
        <c:ser>
          <c:idx val="1"/>
          <c:order val="1"/>
          <c:spPr>
            <a:ln w="25400" cap="rnd">
              <a:noFill/>
              <a:round/>
            </a:ln>
            <a:effectLst/>
          </c:spPr>
          <c:marker>
            <c:symbol val="circle"/>
            <c:size val="7"/>
            <c:spPr>
              <a:solidFill>
                <a:schemeClr val="accent2"/>
              </a:solidFill>
              <a:ln w="9525">
                <a:solidFill>
                  <a:schemeClr val="accent2"/>
                </a:solidFill>
              </a:ln>
              <a:effectLst/>
            </c:spPr>
          </c:marker>
          <c:dLbls>
            <c:dLbl>
              <c:idx val="0"/>
              <c:layout>
                <c:manualLayout>
                  <c:x val="-0.14739226393267563"/>
                  <c:y val="-2.0232294352800235E-2"/>
                </c:manualLayout>
              </c:layout>
              <c:tx>
                <c:rich>
                  <a:bodyPr/>
                  <a:lstStyle/>
                  <a:p>
                    <a:r>
                      <a:rPr lang="en-US"/>
                      <a:t>accessibilite</a:t>
                    </a:r>
                  </a:p>
                </c:rich>
              </c:tx>
              <c:showVal val="1"/>
              <c:extLst>
                <c:ext xmlns:c15="http://schemas.microsoft.com/office/drawing/2012/chart" uri="{CE6537A1-D6FC-4f65-9D91-7224C49458BB}">
                  <c15:layout/>
                </c:ext>
              </c:extLst>
            </c:dLbl>
            <c:dLbl>
              <c:idx val="1"/>
              <c:layout>
                <c:manualLayout>
                  <c:x val="-7.2562345320701868E-2"/>
                  <c:y val="3.5968523293866905E-2"/>
                </c:manualLayout>
              </c:layout>
              <c:tx>
                <c:rich>
                  <a:bodyPr/>
                  <a:lstStyle/>
                  <a:p>
                    <a:r>
                      <a:rPr lang="en-US"/>
                      <a:t>dynamisme economique</a:t>
                    </a:r>
                  </a:p>
                </c:rich>
              </c:tx>
              <c:showVal val="1"/>
              <c:extLst>
                <c:ext xmlns:c15="http://schemas.microsoft.com/office/drawing/2012/chart" uri="{CE6537A1-D6FC-4f65-9D91-7224C49458BB}">
                  <c15:layout/>
                </c:ext>
              </c:extLst>
            </c:dLbl>
            <c:dLbl>
              <c:idx val="2"/>
              <c:tx>
                <c:rich>
                  <a:bodyPr/>
                  <a:lstStyle/>
                  <a:p>
                    <a:r>
                      <a:rPr lang="en-US"/>
                      <a:t>emploi</a:t>
                    </a:r>
                  </a:p>
                </c:rich>
              </c:tx>
              <c:showVal val="1"/>
              <c:extLst>
                <c:ext xmlns:c15="http://schemas.microsoft.com/office/drawing/2012/chart" uri="{CE6537A1-D6FC-4f65-9D91-7224C49458BB}">
                  <c15:layout/>
                </c:ext>
              </c:extLst>
            </c:dLbl>
            <c:dLbl>
              <c:idx val="3"/>
              <c:tx>
                <c:rich>
                  <a:bodyPr/>
                  <a:lstStyle/>
                  <a:p>
                    <a:r>
                      <a:rPr lang="en-US"/>
                      <a:t>taille</a:t>
                    </a:r>
                  </a:p>
                </c:rich>
              </c:tx>
              <c:showVal val="1"/>
              <c:extLst>
                <c:ext xmlns:c15="http://schemas.microsoft.com/office/drawing/2012/chart" uri="{CE6537A1-D6FC-4f65-9D91-7224C49458BB}">
                  <c15:layout/>
                </c:ext>
              </c:extLst>
            </c:dLbl>
            <c:dLbl>
              <c:idx val="4"/>
              <c:layout>
                <c:manualLayout>
                  <c:x val="-5.4421758990526384E-2"/>
                  <c:y val="2.4728359764533608E-2"/>
                </c:manualLayout>
              </c:layout>
              <c:tx>
                <c:rich>
                  <a:bodyPr/>
                  <a:lstStyle/>
                  <a:p>
                    <a:r>
                      <a:rPr lang="en-US"/>
                      <a:t>cadre de vie</a:t>
                    </a:r>
                  </a:p>
                </c:rich>
              </c:tx>
              <c:showVal val="1"/>
              <c:extLst>
                <c:ext xmlns:c15="http://schemas.microsoft.com/office/drawing/2012/chart" uri="{CE6537A1-D6FC-4f65-9D91-7224C49458BB}">
                  <c15:layout/>
                </c:ext>
              </c:extLst>
            </c:dLbl>
            <c:dLbl>
              <c:idx val="5"/>
              <c:tx>
                <c:rich>
                  <a:bodyPr/>
                  <a:lstStyle/>
                  <a:p>
                    <a:r>
                      <a:rPr lang="en-US"/>
                      <a:t>culture</a:t>
                    </a:r>
                  </a:p>
                </c:rich>
              </c:tx>
              <c:showVal val="1"/>
              <c:extLst>
                <c:ext xmlns:c15="http://schemas.microsoft.com/office/drawing/2012/chart" uri="{CE6537A1-D6FC-4f65-9D91-7224C49458BB}">
                  <c15:layout/>
                </c:ext>
              </c:extLst>
            </c:dLbl>
            <c:dLbl>
              <c:idx val="6"/>
              <c:layout>
                <c:manualLayout>
                  <c:x val="-3.6281172660350934E-2"/>
                  <c:y val="-2.2480327058666948E-2"/>
                </c:manualLayout>
              </c:layout>
              <c:tx>
                <c:rich>
                  <a:bodyPr/>
                  <a:lstStyle/>
                  <a:p>
                    <a:r>
                      <a:rPr lang="en-US"/>
                      <a:t>immobilier</a:t>
                    </a:r>
                  </a:p>
                </c:rich>
              </c:tx>
              <c:showVal val="1"/>
              <c:extLst>
                <c:ext xmlns:c15="http://schemas.microsoft.com/office/drawing/2012/chart" uri="{CE6537A1-D6FC-4f65-9D91-7224C49458BB}">
                  <c15:layout/>
                </c:ext>
              </c:extLst>
            </c:dLbl>
            <c:dLbl>
              <c:idx val="7"/>
              <c:layout>
                <c:manualLayout>
                  <c:x val="-6.1224478864342201E-2"/>
                  <c:y val="2.4728359764533608E-2"/>
                </c:manualLayout>
              </c:layout>
              <c:tx>
                <c:rich>
                  <a:bodyPr/>
                  <a:lstStyle/>
                  <a:p>
                    <a:r>
                      <a:rPr lang="en-US"/>
                      <a:t>meteo</a:t>
                    </a:r>
                  </a:p>
                </c:rich>
              </c:tx>
              <c:showVal val="1"/>
              <c:extLst>
                <c:ext xmlns:c15="http://schemas.microsoft.com/office/drawing/2012/chart" uri="{CE6537A1-D6FC-4f65-9D91-7224C49458BB}">
                  <c15:layout/>
                </c:ext>
              </c:extLst>
            </c:dLbl>
            <c:dLbl>
              <c:idx val="8"/>
              <c:layout>
                <c:manualLayout>
                  <c:x val="-0.16326527697157914"/>
                  <c:y val="4.4960654117333076E-3"/>
                </c:manualLayout>
              </c:layout>
              <c:tx>
                <c:rich>
                  <a:bodyPr/>
                  <a:lstStyle/>
                  <a:p>
                    <a:r>
                      <a:rPr lang="en-US"/>
                      <a:t>offre de soins</a:t>
                    </a:r>
                  </a:p>
                </c:rich>
              </c:tx>
              <c:showVal val="1"/>
              <c:extLst>
                <c:ext xmlns:c15="http://schemas.microsoft.com/office/drawing/2012/chart" uri="{CE6537A1-D6FC-4f65-9D91-7224C49458BB}">
                  <c15:layout/>
                </c:ext>
              </c:extLst>
            </c:dLbl>
            <c:dLbl>
              <c:idx val="9"/>
              <c:tx>
                <c:rich>
                  <a:bodyPr/>
                  <a:lstStyle/>
                  <a:p>
                    <a:r>
                      <a:rPr lang="en-US"/>
                      <a:t>securite</a:t>
                    </a:r>
                  </a:p>
                </c:rich>
              </c:tx>
              <c:showVal val="1"/>
              <c:extLst>
                <c:ext xmlns:c15="http://schemas.microsoft.com/office/drawing/2012/chart" uri="{CE6537A1-D6FC-4f65-9D91-7224C49458BB}">
                  <c15:layout/>
                </c:ext>
              </c:extLst>
            </c:dLbl>
            <c:spPr>
              <a:noFill/>
              <a:ln>
                <a:noFill/>
              </a:ln>
              <a:effectLst/>
            </c:sp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5 cluster'!$E$61:$E$70</c:f>
              <c:numCache>
                <c:formatCode>General</c:formatCode>
                <c:ptCount val="10"/>
                <c:pt idx="0">
                  <c:v>-0.11643000000000001</c:v>
                </c:pt>
                <c:pt idx="1">
                  <c:v>-0.64849999999999997</c:v>
                </c:pt>
                <c:pt idx="2">
                  <c:v>-0.80417000000000005</c:v>
                </c:pt>
                <c:pt idx="3">
                  <c:v>-0.88836000000000004</c:v>
                </c:pt>
                <c:pt idx="4">
                  <c:v>-0.29804999999999998</c:v>
                </c:pt>
                <c:pt idx="5">
                  <c:v>-0.89702999999999999</c:v>
                </c:pt>
                <c:pt idx="6">
                  <c:v>0.76615999999999995</c:v>
                </c:pt>
                <c:pt idx="7">
                  <c:v>-0.40334999999999999</c:v>
                </c:pt>
                <c:pt idx="8">
                  <c:v>-0.60563999999999996</c:v>
                </c:pt>
                <c:pt idx="9">
                  <c:v>0.46949999999999997</c:v>
                </c:pt>
              </c:numCache>
            </c:numRef>
          </c:xVal>
          <c:yVal>
            <c:numRef>
              <c:f>'ACP et Classif. 5 cluster'!$F$61:$F$70</c:f>
              <c:numCache>
                <c:formatCode>General</c:formatCode>
                <c:ptCount val="10"/>
                <c:pt idx="0">
                  <c:v>0.80625000000000002</c:v>
                </c:pt>
                <c:pt idx="1">
                  <c:v>-0.36828</c:v>
                </c:pt>
                <c:pt idx="2">
                  <c:v>0.41315000000000002</c:v>
                </c:pt>
                <c:pt idx="3">
                  <c:v>0.34584999999999999</c:v>
                </c:pt>
                <c:pt idx="4">
                  <c:v>-0.76490000000000002</c:v>
                </c:pt>
                <c:pt idx="5">
                  <c:v>0.25125999999999998</c:v>
                </c:pt>
                <c:pt idx="6">
                  <c:v>7.0120000000000002E-2</c:v>
                </c:pt>
                <c:pt idx="7">
                  <c:v>-0.57384999999999997</c:v>
                </c:pt>
                <c:pt idx="8">
                  <c:v>-0.13797999999999999</c:v>
                </c:pt>
                <c:pt idx="9">
                  <c:v>0.26236999999999999</c:v>
                </c:pt>
              </c:numCache>
            </c:numRef>
          </c:yVal>
        </c:ser>
        <c:dLbls/>
        <c:axId val="133257856"/>
        <c:axId val="133292416"/>
      </c:scatterChart>
      <c:valAx>
        <c:axId val="133257856"/>
        <c:scaling>
          <c:orientation val="minMax"/>
          <c:max val="1"/>
          <c:min val="-1"/>
        </c:scaling>
        <c:axPos val="b"/>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3292416"/>
        <c:crosses val="autoZero"/>
        <c:crossBetween val="midCat"/>
      </c:valAx>
      <c:valAx>
        <c:axId val="133292416"/>
        <c:scaling>
          <c:orientation val="minMax"/>
          <c:max val="1"/>
          <c:min val="-1"/>
        </c:scaling>
        <c:axPos val="l"/>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3257856"/>
        <c:crosses val="autoZero"/>
        <c:crossBetween val="midCat"/>
      </c:valAx>
      <c:spPr>
        <a:noFill/>
        <a:ln>
          <a:noFill/>
        </a:ln>
        <a:effectLst/>
      </c:spPr>
    </c:plotArea>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Centre de gravité des clusters</a:t>
            </a:r>
          </a:p>
        </c:rich>
      </c:tx>
      <c:spPr>
        <a:noFill/>
        <a:ln>
          <a:noFill/>
        </a:ln>
        <a:effectLst/>
      </c:spPr>
    </c:title>
    <c:plotArea>
      <c:layout/>
      <c:scatterChart>
        <c:scatterStyle val="lineMarker"/>
        <c:ser>
          <c:idx val="5"/>
          <c:order val="0"/>
          <c:tx>
            <c:v>Cluster 1</c:v>
          </c:tx>
          <c:spPr>
            <a:ln w="28575">
              <a:noFill/>
            </a:ln>
          </c:spPr>
          <c:dPt>
            <c:idx val="0"/>
            <c:marker>
              <c:symbol val="circle"/>
              <c:size val="12"/>
              <c:spPr>
                <a:solidFill>
                  <a:schemeClr val="accent1">
                    <a:lumMod val="75000"/>
                  </a:schemeClr>
                </a:solidFill>
                <a:ln>
                  <a:solidFill>
                    <a:schemeClr val="accent1">
                      <a:lumMod val="75000"/>
                    </a:schemeClr>
                  </a:solidFill>
                </a:ln>
              </c:spPr>
            </c:marker>
          </c:dPt>
          <c:xVal>
            <c:numRef>
              <c:f>'ACP et Classif. 5 cluster'!$G$16</c:f>
              <c:numCache>
                <c:formatCode>General</c:formatCode>
                <c:ptCount val="1"/>
                <c:pt idx="0">
                  <c:v>-3.2152989970313177</c:v>
                </c:pt>
              </c:numCache>
            </c:numRef>
          </c:xVal>
          <c:yVal>
            <c:numRef>
              <c:f>'ACP et Classif. 5 cluster'!$H$16</c:f>
              <c:numCache>
                <c:formatCode>General</c:formatCode>
                <c:ptCount val="1"/>
                <c:pt idx="0">
                  <c:v>-0.3243463755481773</c:v>
                </c:pt>
              </c:numCache>
            </c:numRef>
          </c:yVal>
        </c:ser>
        <c:ser>
          <c:idx val="6"/>
          <c:order val="1"/>
          <c:tx>
            <c:v>Cluster 2</c:v>
          </c:tx>
          <c:spPr>
            <a:ln w="28575">
              <a:noFill/>
            </a:ln>
          </c:spPr>
          <c:dPt>
            <c:idx val="0"/>
            <c:marker>
              <c:symbol val="square"/>
              <c:size val="12"/>
              <c:spPr>
                <a:solidFill>
                  <a:schemeClr val="accent2"/>
                </a:solidFill>
                <a:ln>
                  <a:solidFill>
                    <a:schemeClr val="accent2"/>
                  </a:solidFill>
                </a:ln>
              </c:spPr>
            </c:marker>
          </c:dPt>
          <c:xVal>
            <c:numRef>
              <c:f>'ACP et Classif. 5 cluster'!$G$32</c:f>
              <c:numCache>
                <c:formatCode>General</c:formatCode>
                <c:ptCount val="1"/>
                <c:pt idx="0">
                  <c:v>-0.41726201260462381</c:v>
                </c:pt>
              </c:numCache>
            </c:numRef>
          </c:xVal>
          <c:yVal>
            <c:numRef>
              <c:f>'ACP et Classif. 5 cluster'!$H$32</c:f>
              <c:numCache>
                <c:formatCode>General</c:formatCode>
                <c:ptCount val="1"/>
                <c:pt idx="0">
                  <c:v>1.3760905917733905</c:v>
                </c:pt>
              </c:numCache>
            </c:numRef>
          </c:yVal>
        </c:ser>
        <c:ser>
          <c:idx val="7"/>
          <c:order val="2"/>
          <c:tx>
            <c:v>Cluster 3</c:v>
          </c:tx>
          <c:spPr>
            <a:ln w="28575">
              <a:noFill/>
            </a:ln>
          </c:spPr>
          <c:dPt>
            <c:idx val="0"/>
            <c:marker>
              <c:symbol val="triangle"/>
              <c:size val="12"/>
              <c:spPr>
                <a:solidFill>
                  <a:schemeClr val="accent3"/>
                </a:solidFill>
                <a:ln>
                  <a:solidFill>
                    <a:schemeClr val="accent3"/>
                  </a:solidFill>
                </a:ln>
              </c:spPr>
            </c:marker>
          </c:dPt>
          <c:xVal>
            <c:numRef>
              <c:f>'ACP et Classif. 5 cluster'!$G$44</c:f>
              <c:numCache>
                <c:formatCode>General</c:formatCode>
                <c:ptCount val="1"/>
                <c:pt idx="0">
                  <c:v>0.50281036148468672</c:v>
                </c:pt>
              </c:numCache>
            </c:numRef>
          </c:xVal>
          <c:yVal>
            <c:numRef>
              <c:f>'ACP et Classif. 5 cluster'!$H$44</c:f>
              <c:numCache>
                <c:formatCode>General</c:formatCode>
                <c:ptCount val="1"/>
                <c:pt idx="0">
                  <c:v>-1.6739361224075155</c:v>
                </c:pt>
              </c:numCache>
            </c:numRef>
          </c:yVal>
        </c:ser>
        <c:ser>
          <c:idx val="8"/>
          <c:order val="3"/>
          <c:tx>
            <c:v>Cluster 4</c:v>
          </c:tx>
          <c:spPr>
            <a:ln w="28575">
              <a:noFill/>
            </a:ln>
          </c:spPr>
          <c:marker>
            <c:symbol val="diamond"/>
            <c:size val="12"/>
            <c:spPr>
              <a:solidFill>
                <a:schemeClr val="tx1"/>
              </a:solidFill>
              <a:ln>
                <a:solidFill>
                  <a:schemeClr val="tx1"/>
                </a:solidFill>
              </a:ln>
            </c:spPr>
          </c:marker>
          <c:xVal>
            <c:numRef>
              <c:f>'ACP et Classif. 5 cluster'!$G$49</c:f>
              <c:numCache>
                <c:formatCode>General</c:formatCode>
                <c:ptCount val="1"/>
                <c:pt idx="0">
                  <c:v>1.5448178052902239</c:v>
                </c:pt>
              </c:numCache>
            </c:numRef>
          </c:xVal>
          <c:yVal>
            <c:numRef>
              <c:f>'ACP et Classif. 5 cluster'!$H$49</c:f>
              <c:numCache>
                <c:formatCode>General</c:formatCode>
                <c:ptCount val="1"/>
                <c:pt idx="0">
                  <c:v>-0.11319041103124619</c:v>
                </c:pt>
              </c:numCache>
            </c:numRef>
          </c:yVal>
        </c:ser>
        <c:ser>
          <c:idx val="9"/>
          <c:order val="4"/>
          <c:tx>
            <c:v>Cluster 5</c:v>
          </c:tx>
          <c:spPr>
            <a:ln w="28575">
              <a:noFill/>
            </a:ln>
          </c:spPr>
          <c:marker>
            <c:symbol val="diamond"/>
            <c:size val="12"/>
            <c:spPr>
              <a:solidFill>
                <a:schemeClr val="bg1">
                  <a:lumMod val="65000"/>
                </a:schemeClr>
              </a:solidFill>
              <a:ln>
                <a:solidFill>
                  <a:schemeClr val="bg1">
                    <a:lumMod val="65000"/>
                  </a:schemeClr>
                </a:solidFill>
              </a:ln>
            </c:spPr>
          </c:marker>
          <c:xVal>
            <c:numRef>
              <c:f>'ACP et Classif. 5 cluster'!$G$57</c:f>
              <c:numCache>
                <c:formatCode>General</c:formatCode>
                <c:ptCount val="1"/>
                <c:pt idx="0">
                  <c:v>2.7320087552070627</c:v>
                </c:pt>
              </c:numCache>
            </c:numRef>
          </c:xVal>
          <c:yVal>
            <c:numRef>
              <c:f>'ACP et Classif. 5 cluster'!$H$57</c:f>
              <c:numCache>
                <c:formatCode>General</c:formatCode>
                <c:ptCount val="1"/>
                <c:pt idx="0">
                  <c:v>0.19435659050941506</c:v>
                </c:pt>
              </c:numCache>
            </c:numRef>
          </c:yVal>
        </c:ser>
        <c:dLbls/>
        <c:axId val="137542272"/>
        <c:axId val="137552256"/>
      </c:scatterChart>
      <c:valAx>
        <c:axId val="137542272"/>
        <c:scaling>
          <c:orientation val="minMax"/>
        </c:scaling>
        <c:axPos val="b"/>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552256"/>
        <c:crosses val="autoZero"/>
        <c:crossBetween val="midCat"/>
      </c:valAx>
      <c:valAx>
        <c:axId val="137552256"/>
        <c:scaling>
          <c:orientation val="minMax"/>
        </c:scaling>
        <c:axPos val="l"/>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542272"/>
        <c:crosses val="autoZero"/>
        <c:crossBetween val="midCat"/>
      </c:valAx>
      <c:spPr>
        <a:noFill/>
        <a:ln>
          <a:noFill/>
        </a:ln>
        <a:effectLst/>
      </c:spPr>
    </c:plotArea>
    <c:legend>
      <c:legendPos val="t"/>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lang val="fr-FR"/>
  <c:chart>
    <c:title>
      <c:tx>
        <c:strRef>
          <c:f>'ACP et Classif. 5 cluster'!$D$6</c:f>
          <c:strCache>
            <c:ptCount val="1"/>
            <c:pt idx="0">
              <c:v>Projection des villes groupées sur les axes 1 et 2</c:v>
            </c:pt>
          </c:strCache>
        </c:strRef>
      </c:tx>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plotArea>
      <c:layout>
        <c:manualLayout>
          <c:layoutTarget val="inner"/>
          <c:xMode val="edge"/>
          <c:yMode val="edge"/>
          <c:x val="1.5759947014087949E-2"/>
          <c:y val="6.4102353881463514E-2"/>
          <c:w val="0.96528411958020555"/>
          <c:h val="0.90084650375813513"/>
        </c:manualLayout>
      </c:layout>
      <c:scatterChart>
        <c:scatterStyle val="lineMarker"/>
        <c:ser>
          <c:idx val="0"/>
          <c:order val="0"/>
          <c:tx>
            <c:v>Cluster 1 - Bien représentée</c:v>
          </c:tx>
          <c:spPr>
            <a:ln w="28575" cap="rnd">
              <a:noFill/>
              <a:round/>
            </a:ln>
            <a:effectLst/>
          </c:spPr>
          <c:marker>
            <c:symbol val="circle"/>
            <c:size val="9"/>
            <c:spPr>
              <a:solidFill>
                <a:schemeClr val="accent1">
                  <a:lumMod val="75000"/>
                </a:schemeClr>
              </a:solidFill>
              <a:ln w="9525">
                <a:solidFill>
                  <a:schemeClr val="accent1">
                    <a:lumMod val="75000"/>
                  </a:schemeClr>
                </a:solidFill>
              </a:ln>
              <a:effectLst/>
            </c:spPr>
          </c:marker>
          <c:dLbls>
            <c:dLbl>
              <c:idx val="0"/>
              <c:tx>
                <c:rich>
                  <a:bodyPr/>
                  <a:lstStyle/>
                  <a:p>
                    <a:r>
                      <a:rPr lang="en-US"/>
                      <a:t>nice</a:t>
                    </a:r>
                  </a:p>
                </c:rich>
              </c:tx>
              <c:showVal val="1"/>
              <c:extLst>
                <c:ext xmlns:c15="http://schemas.microsoft.com/office/drawing/2012/chart" uri="{CE6537A1-D6FC-4f65-9D91-7224C49458BB}"/>
              </c:extLst>
            </c:dLbl>
            <c:dLbl>
              <c:idx val="1"/>
              <c:tx>
                <c:rich>
                  <a:bodyPr/>
                  <a:lstStyle/>
                  <a:p>
                    <a:r>
                      <a:rPr lang="en-US"/>
                      <a:t>marseille</a:t>
                    </a:r>
                  </a:p>
                </c:rich>
              </c:tx>
              <c:showVal val="1"/>
              <c:extLst>
                <c:ext xmlns:c15="http://schemas.microsoft.com/office/drawing/2012/chart" uri="{CE6537A1-D6FC-4f65-9D91-7224C49458BB}"/>
              </c:extLst>
            </c:dLbl>
            <c:dLbl>
              <c:idx val="2"/>
              <c:tx>
                <c:rich>
                  <a:bodyPr/>
                  <a:lstStyle/>
                  <a:p>
                    <a:r>
                      <a:rPr lang="en-US"/>
                      <a:t>montpellier</a:t>
                    </a:r>
                  </a:p>
                </c:rich>
              </c:tx>
              <c:showVal val="1"/>
              <c:extLst>
                <c:ext xmlns:c15="http://schemas.microsoft.com/office/drawing/2012/chart" uri="{CE6537A1-D6FC-4f65-9D91-7224C49458BB}"/>
              </c:extLst>
            </c:dLbl>
            <c:dLbl>
              <c:idx val="3"/>
              <c:layout>
                <c:manualLayout>
                  <c:x val="-7.2558794804803747E-2"/>
                  <c:y val="-1.8738813887182505E-2"/>
                </c:manualLayout>
              </c:layout>
              <c:tx>
                <c:rich>
                  <a:bodyPr/>
                  <a:lstStyle/>
                  <a:p>
                    <a:r>
                      <a:rPr lang="en-US"/>
                      <a:t>bordeaux</a:t>
                    </a:r>
                  </a:p>
                </c:rich>
              </c:tx>
              <c:showVal val="1"/>
              <c:extLst>
                <c:ext xmlns:c15="http://schemas.microsoft.com/office/drawing/2012/chart" uri="{CE6537A1-D6FC-4f65-9D91-7224C49458BB}"/>
              </c:extLst>
            </c:dLbl>
            <c:dLbl>
              <c:idx val="4"/>
              <c:tx>
                <c:rich>
                  <a:bodyPr/>
                  <a:lstStyle/>
                  <a:p>
                    <a:r>
                      <a:rPr lang="en-US"/>
                      <a:t>lyon</a:t>
                    </a:r>
                  </a:p>
                </c:rich>
              </c:tx>
              <c:showVal val="1"/>
              <c:extLst>
                <c:ext xmlns:c15="http://schemas.microsoft.com/office/drawing/2012/chart" uri="{CE6537A1-D6FC-4f65-9D91-7224C49458BB}"/>
              </c:extLst>
            </c:dLbl>
            <c:dLbl>
              <c:idx val="5"/>
              <c:tx>
                <c:rich>
                  <a:bodyPr/>
                  <a:lstStyle/>
                  <a:p>
                    <a:r>
                      <a:rPr lang="en-US"/>
                      <a:t>toulouse</a:t>
                    </a:r>
                  </a:p>
                </c:rich>
              </c:tx>
              <c:showVal val="1"/>
              <c:extLst>
                <c:ext xmlns:c15="http://schemas.microsoft.com/office/drawing/2012/chart" uri="{CE6537A1-D6FC-4f65-9D91-7224C49458BB}"/>
              </c:extLst>
            </c:dLbl>
            <c:dLbl>
              <c:idx val="6"/>
              <c:layout>
                <c:manualLayout>
                  <c:x val="-2.8454429335217142E-2"/>
                  <c:y val="-2.4985085182910007E-2"/>
                </c:manualLayout>
              </c:layout>
              <c:tx>
                <c:rich>
                  <a:bodyPr/>
                  <a:lstStyle/>
                  <a:p>
                    <a:r>
                      <a:rPr lang="en-US"/>
                      <a:t>grenoble</a:t>
                    </a:r>
                  </a:p>
                </c:rich>
              </c:tx>
              <c:showVal val="1"/>
              <c:extLst>
                <c:ext xmlns:c15="http://schemas.microsoft.com/office/drawing/2012/chart" uri="{CE6537A1-D6FC-4f65-9D91-7224C49458BB}"/>
              </c:extLst>
            </c:dLbl>
            <c:dLbl>
              <c:idx val="7"/>
              <c:tx>
                <c:rich>
                  <a:bodyPr/>
                  <a:lstStyle/>
                  <a:p>
                    <a:r>
                      <a:rPr lang="en-US"/>
                      <a:t>rennes</a:t>
                    </a:r>
                  </a:p>
                </c:rich>
              </c:tx>
              <c:showVal val="1"/>
              <c:extLst>
                <c:ext xmlns:c15="http://schemas.microsoft.com/office/drawing/2012/chart" uri="{CE6537A1-D6FC-4f65-9D91-7224C49458BB}"/>
              </c:extLst>
            </c:dLbl>
            <c:dLbl>
              <c:idx val="8"/>
              <c:tx>
                <c:rich>
                  <a:bodyPr/>
                  <a:lstStyle/>
                  <a:p>
                    <a:r>
                      <a:rPr lang="en-US"/>
                      <a:t>nantes</a:t>
                    </a:r>
                  </a:p>
                </c:rich>
              </c:tx>
              <c:showVal val="1"/>
              <c:extLst>
                <c:ext xmlns:c15="http://schemas.microsoft.com/office/drawing/2012/chart" uri="{CE6537A1-D6FC-4f65-9D91-7224C49458BB}"/>
              </c:extLst>
            </c:dLbl>
            <c:spPr>
              <a:noFill/>
              <a:ln>
                <a:noFill/>
              </a:ln>
              <a:effectLst/>
            </c:sp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5 cluster'!$E$78:$E$86</c:f>
              <c:numCache>
                <c:formatCode>General</c:formatCode>
                <c:ptCount val="9"/>
                <c:pt idx="0">
                  <c:v>-3.5967772006988499</c:v>
                </c:pt>
                <c:pt idx="1">
                  <c:v>-4.3491473197937003</c:v>
                </c:pt>
                <c:pt idx="2">
                  <c:v>-3.1227107048034699</c:v>
                </c:pt>
                <c:pt idx="3">
                  <c:v>-3.1337091922760001</c:v>
                </c:pt>
                <c:pt idx="4">
                  <c:v>-3.4597468376159699</c:v>
                </c:pt>
                <c:pt idx="5">
                  <c:v>-3.6753914356231698</c:v>
                </c:pt>
                <c:pt idx="6">
                  <c:v>-2.5094301700592001</c:v>
                </c:pt>
                <c:pt idx="7">
                  <c:v>-2.7210171222686799</c:v>
                </c:pt>
                <c:pt idx="8">
                  <c:v>-2.36976099014282</c:v>
                </c:pt>
              </c:numCache>
            </c:numRef>
          </c:xVal>
          <c:yVal>
            <c:numRef>
              <c:f>'ACP et Classif. 5 cluster'!$F$78:$F$86</c:f>
              <c:numCache>
                <c:formatCode>General</c:formatCode>
                <c:ptCount val="9"/>
                <c:pt idx="0">
                  <c:v>-2.4598679542541499</c:v>
                </c:pt>
                <c:pt idx="1">
                  <c:v>-1.7262277603149401</c:v>
                </c:pt>
                <c:pt idx="2">
                  <c:v>-1.7867842912673999</c:v>
                </c:pt>
                <c:pt idx="3">
                  <c:v>4.0136113762855502E-2</c:v>
                </c:pt>
                <c:pt idx="4">
                  <c:v>1.34876072406769</c:v>
                </c:pt>
                <c:pt idx="5">
                  <c:v>-0.79006886482238803</c:v>
                </c:pt>
                <c:pt idx="6">
                  <c:v>-6.9717802107334102E-3</c:v>
                </c:pt>
                <c:pt idx="7">
                  <c:v>1.4347167015075699</c:v>
                </c:pt>
                <c:pt idx="8">
                  <c:v>1.0271897315978999</c:v>
                </c:pt>
              </c:numCache>
            </c:numRef>
          </c:yVal>
        </c:ser>
        <c:ser>
          <c:idx val="1"/>
          <c:order val="1"/>
          <c:tx>
            <c:v>Cluster 2 - Bien représentée</c:v>
          </c:tx>
          <c:spPr>
            <a:ln w="25400" cap="rnd">
              <a:noFill/>
              <a:round/>
            </a:ln>
            <a:effectLst/>
          </c:spPr>
          <c:marker>
            <c:symbol val="square"/>
            <c:size val="9"/>
            <c:spPr>
              <a:solidFill>
                <a:schemeClr val="accent2"/>
              </a:solidFill>
              <a:ln w="9525">
                <a:solidFill>
                  <a:schemeClr val="accent2"/>
                </a:solidFill>
              </a:ln>
              <a:effectLst/>
            </c:spPr>
          </c:marker>
          <c:dLbls>
            <c:dLbl>
              <c:idx val="0"/>
              <c:tx>
                <c:rich>
                  <a:bodyPr/>
                  <a:lstStyle/>
                  <a:p>
                    <a:r>
                      <a:rPr lang="en-US"/>
                      <a:t>metz</a:t>
                    </a:r>
                  </a:p>
                </c:rich>
              </c:tx>
              <c:showVal val="1"/>
              <c:extLst>
                <c:ext xmlns:c15="http://schemas.microsoft.com/office/drawing/2012/chart" uri="{CE6537A1-D6FC-4f65-9D91-7224C49458BB}"/>
              </c:extLst>
            </c:dLbl>
            <c:dLbl>
              <c:idx val="1"/>
              <c:layout>
                <c:manualLayout>
                  <c:x val="-8.5363288005651433E-2"/>
                  <c:y val="-1.2492542591455002E-2"/>
                </c:manualLayout>
              </c:layout>
              <c:tx>
                <c:rich>
                  <a:bodyPr/>
                  <a:lstStyle/>
                  <a:p>
                    <a:r>
                      <a:rPr lang="en-US"/>
                      <a:t>strasbourg</a:t>
                    </a:r>
                  </a:p>
                </c:rich>
              </c:tx>
              <c:showVal val="1"/>
              <c:extLst>
                <c:ext xmlns:c15="http://schemas.microsoft.com/office/drawing/2012/chart" uri="{CE6537A1-D6FC-4f65-9D91-7224C49458BB}"/>
              </c:extLst>
            </c:dLbl>
            <c:dLbl>
              <c:idx val="2"/>
              <c:tx>
                <c:rich>
                  <a:bodyPr/>
                  <a:lstStyle/>
                  <a:p>
                    <a:r>
                      <a:rPr lang="en-US"/>
                      <a:t>nancy</a:t>
                    </a:r>
                  </a:p>
                </c:rich>
              </c:tx>
              <c:showVal val="1"/>
              <c:extLst>
                <c:ext xmlns:c15="http://schemas.microsoft.com/office/drawing/2012/chart" uri="{CE6537A1-D6FC-4f65-9D91-7224C49458BB}"/>
              </c:extLst>
            </c:dLbl>
            <c:dLbl>
              <c:idx val="3"/>
              <c:tx>
                <c:rich>
                  <a:bodyPr/>
                  <a:lstStyle/>
                  <a:p>
                    <a:r>
                      <a:rPr lang="en-US"/>
                      <a:t>orléans</a:t>
                    </a:r>
                  </a:p>
                </c:rich>
              </c:tx>
              <c:showVal val="1"/>
              <c:extLst>
                <c:ext xmlns:c15="http://schemas.microsoft.com/office/drawing/2012/chart" uri="{CE6537A1-D6FC-4f65-9D91-7224C49458BB}"/>
              </c:extLst>
            </c:dLbl>
            <c:spPr>
              <a:noFill/>
              <a:ln>
                <a:noFill/>
              </a:ln>
              <a:effectLst/>
            </c:sp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5 cluster'!$E$88:$E$91</c:f>
              <c:numCache>
                <c:formatCode>General</c:formatCode>
                <c:ptCount val="4"/>
                <c:pt idx="0">
                  <c:v>0.35468572378158603</c:v>
                </c:pt>
                <c:pt idx="1">
                  <c:v>-1.6869417428970299</c:v>
                </c:pt>
                <c:pt idx="2">
                  <c:v>-0.28093805909156799</c:v>
                </c:pt>
                <c:pt idx="3">
                  <c:v>-0.42371088266372697</c:v>
                </c:pt>
              </c:numCache>
            </c:numRef>
          </c:xVal>
          <c:yVal>
            <c:numRef>
              <c:f>'ACP et Classif. 5 cluster'!$F$88:$F$91</c:f>
              <c:numCache>
                <c:formatCode>General</c:formatCode>
                <c:ptCount val="4"/>
                <c:pt idx="0">
                  <c:v>2.4802083969116202</c:v>
                </c:pt>
                <c:pt idx="1">
                  <c:v>1.67537677288055</c:v>
                </c:pt>
                <c:pt idx="2">
                  <c:v>2.3027551174163801</c:v>
                </c:pt>
                <c:pt idx="3">
                  <c:v>2.0079116821289098</c:v>
                </c:pt>
              </c:numCache>
            </c:numRef>
          </c:yVal>
        </c:ser>
        <c:ser>
          <c:idx val="10"/>
          <c:order val="2"/>
          <c:tx>
            <c:v>Cluster 2 - Mal représentée</c:v>
          </c:tx>
          <c:spPr>
            <a:ln w="28575">
              <a:noFill/>
            </a:ln>
          </c:spPr>
          <c:marker>
            <c:symbol val="square"/>
            <c:size val="3"/>
            <c:spPr>
              <a:solidFill>
                <a:schemeClr val="accent2"/>
              </a:solidFill>
              <a:ln>
                <a:solidFill>
                  <a:schemeClr val="accent2"/>
                </a:solidFill>
              </a:ln>
            </c:spPr>
          </c:marker>
          <c:xVal>
            <c:numRef>
              <c:f>'ACP et Classif. 5 cluster'!$E$92:$E$103</c:f>
              <c:numCache>
                <c:formatCode>General</c:formatCode>
                <c:ptCount val="12"/>
                <c:pt idx="0">
                  <c:v>-0.51488000154495195</c:v>
                </c:pt>
                <c:pt idx="1">
                  <c:v>-1.5112284421920801</c:v>
                </c:pt>
                <c:pt idx="2">
                  <c:v>-0.727528035640717</c:v>
                </c:pt>
                <c:pt idx="3">
                  <c:v>-1.8039183616638199</c:v>
                </c:pt>
                <c:pt idx="4">
                  <c:v>5.5381648242473602E-2</c:v>
                </c:pt>
                <c:pt idx="5">
                  <c:v>-1.18989777565002</c:v>
                </c:pt>
                <c:pt idx="6">
                  <c:v>0.83920681476592995</c:v>
                </c:pt>
                <c:pt idx="7">
                  <c:v>0.30625027418136602</c:v>
                </c:pt>
                <c:pt idx="8">
                  <c:v>-8.4367707371711703E-2</c:v>
                </c:pt>
                <c:pt idx="9">
                  <c:v>0.220748111605644</c:v>
                </c:pt>
                <c:pt idx="10">
                  <c:v>-0.54559993743896495</c:v>
                </c:pt>
                <c:pt idx="11">
                  <c:v>0.31654617190361001</c:v>
                </c:pt>
              </c:numCache>
            </c:numRef>
          </c:xVal>
          <c:yVal>
            <c:numRef>
              <c:f>'ACP et Classif. 5 cluster'!$F$92:$F$103</c:f>
              <c:numCache>
                <c:formatCode>General</c:formatCode>
                <c:ptCount val="12"/>
                <c:pt idx="0">
                  <c:v>1.6231061220169101</c:v>
                </c:pt>
                <c:pt idx="1">
                  <c:v>1.6296843290328999</c:v>
                </c:pt>
                <c:pt idx="2">
                  <c:v>1.5462024211883501</c:v>
                </c:pt>
                <c:pt idx="3">
                  <c:v>2.14127516746521</c:v>
                </c:pt>
                <c:pt idx="4">
                  <c:v>1.7379115819930999</c:v>
                </c:pt>
                <c:pt idx="5">
                  <c:v>0.66039425134658802</c:v>
                </c:pt>
                <c:pt idx="6">
                  <c:v>0.70057553052902199</c:v>
                </c:pt>
                <c:pt idx="7">
                  <c:v>0.82988846302032504</c:v>
                </c:pt>
                <c:pt idx="8">
                  <c:v>0.91071718931198098</c:v>
                </c:pt>
                <c:pt idx="9">
                  <c:v>0.81358069181442305</c:v>
                </c:pt>
                <c:pt idx="10">
                  <c:v>0.47402071952819802</c:v>
                </c:pt>
                <c:pt idx="11">
                  <c:v>0.48384103178978</c:v>
                </c:pt>
              </c:numCache>
            </c:numRef>
          </c:yVal>
        </c:ser>
        <c:ser>
          <c:idx val="2"/>
          <c:order val="3"/>
          <c:tx>
            <c:v>Cluster 3 - Bien représentée</c:v>
          </c:tx>
          <c:spPr>
            <a:ln w="25400" cap="rnd">
              <a:noFill/>
              <a:round/>
            </a:ln>
            <a:effectLst/>
          </c:spPr>
          <c:marker>
            <c:symbol val="triangle"/>
            <c:size val="9"/>
            <c:spPr>
              <a:solidFill>
                <a:schemeClr val="accent3"/>
              </a:solidFill>
              <a:ln w="9525">
                <a:solidFill>
                  <a:schemeClr val="accent3"/>
                </a:solidFill>
              </a:ln>
              <a:effectLst/>
            </c:spPr>
          </c:marker>
          <c:dLbls>
            <c:dLbl>
              <c:idx val="0"/>
              <c:tx>
                <c:rich>
                  <a:bodyPr/>
                  <a:lstStyle/>
                  <a:p>
                    <a:r>
                      <a:rPr lang="en-US"/>
                      <a:t>perpignan</a:t>
                    </a:r>
                  </a:p>
                </c:rich>
              </c:tx>
              <c:showVal val="1"/>
              <c:extLst>
                <c:ext xmlns:c15="http://schemas.microsoft.com/office/drawing/2012/chart" uri="{CE6537A1-D6FC-4f65-9D91-7224C49458BB}"/>
              </c:extLst>
            </c:dLbl>
            <c:dLbl>
              <c:idx val="1"/>
              <c:tx>
                <c:rich>
                  <a:bodyPr/>
                  <a:lstStyle/>
                  <a:p>
                    <a:r>
                      <a:rPr lang="en-US"/>
                      <a:t>toulon</a:t>
                    </a:r>
                  </a:p>
                </c:rich>
              </c:tx>
              <c:showVal val="1"/>
              <c:extLst>
                <c:ext xmlns:c15="http://schemas.microsoft.com/office/drawing/2012/chart" uri="{CE6537A1-D6FC-4f65-9D91-7224C49458BB}"/>
              </c:extLst>
            </c:dLbl>
            <c:dLbl>
              <c:idx val="2"/>
              <c:layout>
                <c:manualLayout>
                  <c:x val="-6.402246600423861E-2"/>
                  <c:y val="-6.2462712957275035E-3"/>
                </c:manualLayout>
              </c:layout>
              <c:tx>
                <c:rich>
                  <a:bodyPr/>
                  <a:lstStyle/>
                  <a:p>
                    <a:r>
                      <a:rPr lang="en-US"/>
                      <a:t>lorient</a:t>
                    </a:r>
                  </a:p>
                </c:rich>
              </c:tx>
              <c:showVal val="1"/>
              <c:extLst>
                <c:ext xmlns:c15="http://schemas.microsoft.com/office/drawing/2012/chart" uri="{CE6537A1-D6FC-4f65-9D91-7224C49458BB}"/>
              </c:extLst>
            </c:dLbl>
            <c:dLbl>
              <c:idx val="3"/>
              <c:tx>
                <c:rich>
                  <a:bodyPr/>
                  <a:lstStyle/>
                  <a:p>
                    <a:r>
                      <a:rPr lang="en-US"/>
                      <a:t>saint nazaire</a:t>
                    </a:r>
                  </a:p>
                </c:rich>
              </c:tx>
              <c:showVal val="1"/>
              <c:extLst>
                <c:ext xmlns:c15="http://schemas.microsoft.com/office/drawing/2012/chart" uri="{CE6537A1-D6FC-4f65-9D91-7224C49458BB}"/>
              </c:extLst>
            </c:dLbl>
            <c:spPr>
              <a:noFill/>
              <a:ln>
                <a:noFill/>
              </a:ln>
              <a:effectLst/>
            </c:sp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5 cluster'!$E$105:$E$108</c:f>
              <c:numCache>
                <c:formatCode>General</c:formatCode>
                <c:ptCount val="4"/>
                <c:pt idx="0">
                  <c:v>9.1068163514137296E-2</c:v>
                </c:pt>
                <c:pt idx="1">
                  <c:v>-1.7001595497131301</c:v>
                </c:pt>
                <c:pt idx="2">
                  <c:v>2.6580355167388898</c:v>
                </c:pt>
                <c:pt idx="3">
                  <c:v>1.4265787601470901</c:v>
                </c:pt>
              </c:numCache>
            </c:numRef>
          </c:xVal>
          <c:yVal>
            <c:numRef>
              <c:f>'ACP et Classif. 5 cluster'!$F$105:$F$108</c:f>
              <c:numCache>
                <c:formatCode>General</c:formatCode>
                <c:ptCount val="4"/>
                <c:pt idx="0">
                  <c:v>-3.1420974731445299</c:v>
                </c:pt>
                <c:pt idx="1">
                  <c:v>-2.5632891654968302</c:v>
                </c:pt>
                <c:pt idx="2">
                  <c:v>-1.2660895586013801</c:v>
                </c:pt>
                <c:pt idx="3">
                  <c:v>-2.1324050426483199</c:v>
                </c:pt>
              </c:numCache>
            </c:numRef>
          </c:yVal>
        </c:ser>
        <c:ser>
          <c:idx val="11"/>
          <c:order val="4"/>
          <c:tx>
            <c:v>Cluster 3 - Mal représentée</c:v>
          </c:tx>
          <c:spPr>
            <a:ln w="28575">
              <a:noFill/>
            </a:ln>
          </c:spPr>
          <c:marker>
            <c:symbol val="triangle"/>
            <c:size val="4"/>
            <c:spPr>
              <a:solidFill>
                <a:schemeClr val="accent3"/>
              </a:solidFill>
              <a:ln>
                <a:solidFill>
                  <a:schemeClr val="accent3"/>
                </a:solidFill>
              </a:ln>
            </c:spPr>
          </c:marker>
          <c:xVal>
            <c:numRef>
              <c:f>'ACP et Classif. 5 cluster'!$E$109:$E$116</c:f>
              <c:numCache>
                <c:formatCode>General</c:formatCode>
                <c:ptCount val="8"/>
                <c:pt idx="0">
                  <c:v>0.18910861015319799</c:v>
                </c:pt>
                <c:pt idx="1">
                  <c:v>-0.90803337097168002</c:v>
                </c:pt>
                <c:pt idx="2">
                  <c:v>0.106091246008873</c:v>
                </c:pt>
                <c:pt idx="3">
                  <c:v>1.0237889289855999</c:v>
                </c:pt>
                <c:pt idx="4">
                  <c:v>0.39818605780601501</c:v>
                </c:pt>
                <c:pt idx="5">
                  <c:v>1.8999208211898799</c:v>
                </c:pt>
                <c:pt idx="6">
                  <c:v>0.428414046764374</c:v>
                </c:pt>
                <c:pt idx="7">
                  <c:v>0.420725107192993</c:v>
                </c:pt>
              </c:numCache>
            </c:numRef>
          </c:xVal>
          <c:yVal>
            <c:numRef>
              <c:f>'ACP et Classif. 5 cluster'!$F$109:$F$116</c:f>
              <c:numCache>
                <c:formatCode>General</c:formatCode>
                <c:ptCount val="8"/>
                <c:pt idx="0">
                  <c:v>-2.84732961654663</c:v>
                </c:pt>
                <c:pt idx="1">
                  <c:v>-1.5296379327773999</c:v>
                </c:pt>
                <c:pt idx="2">
                  <c:v>-1.99948334693909</c:v>
                </c:pt>
                <c:pt idx="3">
                  <c:v>-1.07000148296356</c:v>
                </c:pt>
                <c:pt idx="4">
                  <c:v>-2.04673051834106</c:v>
                </c:pt>
                <c:pt idx="5">
                  <c:v>-0.155922040343285</c:v>
                </c:pt>
                <c:pt idx="6">
                  <c:v>-0.78221774101257302</c:v>
                </c:pt>
                <c:pt idx="7">
                  <c:v>-0.55202955007553101</c:v>
                </c:pt>
              </c:numCache>
            </c:numRef>
          </c:yVal>
        </c:ser>
        <c:ser>
          <c:idx val="3"/>
          <c:order val="5"/>
          <c:tx>
            <c:v>Cluster 4 - Bien représentée</c:v>
          </c:tx>
          <c:spPr>
            <a:ln w="25400" cap="rnd">
              <a:noFill/>
              <a:round/>
            </a:ln>
            <a:effectLst/>
          </c:spPr>
          <c:marker>
            <c:symbol val="diamond"/>
            <c:size val="9"/>
            <c:spPr>
              <a:solidFill>
                <a:schemeClr val="tx1"/>
              </a:solidFill>
              <a:ln w="9525">
                <a:solidFill>
                  <a:schemeClr val="tx1"/>
                </a:solidFill>
              </a:ln>
              <a:effectLst/>
            </c:spPr>
          </c:marker>
          <c:dLbls>
            <c:dLbl>
              <c:idx val="0"/>
              <c:tx>
                <c:rich>
                  <a:bodyPr/>
                  <a:lstStyle/>
                  <a:p>
                    <a:r>
                      <a:rPr lang="en-US"/>
                      <a:t>béthune</a:t>
                    </a:r>
                  </a:p>
                </c:rich>
              </c:tx>
              <c:showVal val="1"/>
              <c:extLst>
                <c:ext xmlns:c15="http://schemas.microsoft.com/office/drawing/2012/chart" uri="{CE6537A1-D6FC-4f65-9D91-7224C49458BB}"/>
              </c:extLst>
            </c:dLbl>
            <c:spPr>
              <a:noFill/>
              <a:ln>
                <a:noFill/>
              </a:ln>
              <a:effectLst/>
            </c:sp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5 cluster'!$E$118</c:f>
              <c:numCache>
                <c:formatCode>General</c:formatCode>
                <c:ptCount val="1"/>
                <c:pt idx="0">
                  <c:v>2.8966970443725599</c:v>
                </c:pt>
              </c:numCache>
            </c:numRef>
          </c:xVal>
          <c:yVal>
            <c:numRef>
              <c:f>'ACP et Classif. 5 cluster'!$F$118</c:f>
              <c:numCache>
                <c:formatCode>General</c:formatCode>
                <c:ptCount val="1"/>
                <c:pt idx="0">
                  <c:v>6.1231143772602102E-2</c:v>
                </c:pt>
              </c:numCache>
            </c:numRef>
          </c:yVal>
        </c:ser>
        <c:ser>
          <c:idx val="12"/>
          <c:order val="6"/>
          <c:tx>
            <c:v>Cluster 4 - Mal représentée</c:v>
          </c:tx>
          <c:spPr>
            <a:ln w="28575">
              <a:noFill/>
            </a:ln>
          </c:spPr>
          <c:marker>
            <c:symbol val="diamond"/>
            <c:size val="4"/>
            <c:spPr>
              <a:solidFill>
                <a:schemeClr val="tx1"/>
              </a:solidFill>
              <a:ln>
                <a:solidFill>
                  <a:schemeClr val="tx1"/>
                </a:solidFill>
              </a:ln>
            </c:spPr>
          </c:marker>
          <c:xVal>
            <c:numRef>
              <c:f>'ACP et Classif. 5 cluster'!$E$119:$E$122</c:f>
              <c:numCache>
                <c:formatCode>General</c:formatCode>
                <c:ptCount val="4"/>
                <c:pt idx="0">
                  <c:v>2.1035778522491499</c:v>
                </c:pt>
                <c:pt idx="1">
                  <c:v>1.3289829492569001</c:v>
                </c:pt>
                <c:pt idx="2">
                  <c:v>0.64096421003341697</c:v>
                </c:pt>
                <c:pt idx="3">
                  <c:v>0.75386697053909302</c:v>
                </c:pt>
              </c:numCache>
            </c:numRef>
          </c:xVal>
          <c:yVal>
            <c:numRef>
              <c:f>'ACP et Classif. 5 cluster'!$F$119:$F$122</c:f>
              <c:numCache>
                <c:formatCode>General</c:formatCode>
                <c:ptCount val="4"/>
                <c:pt idx="0">
                  <c:v>-0.72941625118255604</c:v>
                </c:pt>
                <c:pt idx="1">
                  <c:v>-0.37076240777969399</c:v>
                </c:pt>
                <c:pt idx="2">
                  <c:v>0.88597929477691695</c:v>
                </c:pt>
                <c:pt idx="3">
                  <c:v>-0.41298383474349998</c:v>
                </c:pt>
              </c:numCache>
            </c:numRef>
          </c:yVal>
        </c:ser>
        <c:ser>
          <c:idx val="4"/>
          <c:order val="7"/>
          <c:tx>
            <c:v>Cluster 5 - Bien représentée</c:v>
          </c:tx>
          <c:spPr>
            <a:ln w="25400" cap="rnd">
              <a:noFill/>
              <a:round/>
            </a:ln>
            <a:effectLst/>
          </c:spPr>
          <c:marker>
            <c:symbol val="diamond"/>
            <c:size val="9"/>
            <c:spPr>
              <a:solidFill>
                <a:schemeClr val="bg1">
                  <a:lumMod val="65000"/>
                </a:schemeClr>
              </a:solidFill>
              <a:ln w="9525">
                <a:solidFill>
                  <a:schemeClr val="bg1">
                    <a:lumMod val="65000"/>
                  </a:schemeClr>
                </a:solidFill>
              </a:ln>
              <a:effectLst/>
            </c:spPr>
          </c:marker>
          <c:dLbls>
            <c:dLbl>
              <c:idx val="0"/>
              <c:tx>
                <c:rich>
                  <a:bodyPr/>
                  <a:lstStyle/>
                  <a:p>
                    <a:r>
                      <a:rPr lang="en-US"/>
                      <a:t>thionville</a:t>
                    </a:r>
                  </a:p>
                </c:rich>
              </c:tx>
              <c:showVal val="1"/>
              <c:extLst>
                <c:ext xmlns:c15="http://schemas.microsoft.com/office/drawing/2012/chart" uri="{CE6537A1-D6FC-4f65-9D91-7224C49458BB}"/>
              </c:extLst>
            </c:dLbl>
            <c:dLbl>
              <c:idx val="1"/>
              <c:tx>
                <c:rich>
                  <a:bodyPr/>
                  <a:lstStyle/>
                  <a:p>
                    <a:r>
                      <a:rPr lang="en-US"/>
                      <a:t>montbeliard</a:t>
                    </a:r>
                  </a:p>
                </c:rich>
              </c:tx>
              <c:showVal val="1"/>
              <c:extLst>
                <c:ext xmlns:c15="http://schemas.microsoft.com/office/drawing/2012/chart" uri="{CE6537A1-D6FC-4f65-9D91-7224C49458BB}"/>
              </c:extLst>
            </c:dLbl>
            <c:dLbl>
              <c:idx val="2"/>
              <c:tx>
                <c:rich>
                  <a:bodyPr/>
                  <a:lstStyle/>
                  <a:p>
                    <a:r>
                      <a:rPr lang="en-US"/>
                      <a:t>troyes</a:t>
                    </a:r>
                  </a:p>
                </c:rich>
              </c:tx>
              <c:showVal val="1"/>
              <c:extLst>
                <c:ext xmlns:c15="http://schemas.microsoft.com/office/drawing/2012/chart" uri="{CE6537A1-D6FC-4f65-9D91-7224C49458BB}"/>
              </c:extLst>
            </c:dLbl>
            <c:dLbl>
              <c:idx val="3"/>
              <c:tx>
                <c:rich>
                  <a:bodyPr/>
                  <a:lstStyle/>
                  <a:p>
                    <a:r>
                      <a:rPr lang="en-US"/>
                      <a:t>angoulême</a:t>
                    </a:r>
                  </a:p>
                </c:rich>
              </c:tx>
              <c:showVal val="1"/>
              <c:extLst>
                <c:ext xmlns:c15="http://schemas.microsoft.com/office/drawing/2012/chart" uri="{CE6537A1-D6FC-4f65-9D91-7224C49458BB}"/>
              </c:extLst>
            </c:dLbl>
            <c:dLbl>
              <c:idx val="4"/>
              <c:tx>
                <c:rich>
                  <a:bodyPr/>
                  <a:lstStyle/>
                  <a:p>
                    <a:r>
                      <a:rPr lang="en-US"/>
                      <a:t>mans</a:t>
                    </a:r>
                  </a:p>
                </c:rich>
              </c:tx>
              <c:showVal val="1"/>
              <c:extLst>
                <c:ext xmlns:c15="http://schemas.microsoft.com/office/drawing/2012/chart" uri="{CE6537A1-D6FC-4f65-9D91-7224C49458BB}"/>
              </c:extLst>
            </c:dLbl>
            <c:dLbl>
              <c:idx val="5"/>
              <c:tx>
                <c:rich>
                  <a:bodyPr/>
                  <a:lstStyle/>
                  <a:p>
                    <a:r>
                      <a:rPr lang="en-US"/>
                      <a:t>mulhouse</a:t>
                    </a:r>
                  </a:p>
                </c:rich>
              </c:tx>
              <c:showVal val="1"/>
              <c:extLst>
                <c:ext xmlns:c15="http://schemas.microsoft.com/office/drawing/2012/chart" uri="{CE6537A1-D6FC-4f65-9D91-7224C49458BB}"/>
              </c:extLst>
            </c:dLbl>
            <c:spPr>
              <a:noFill/>
              <a:ln>
                <a:noFill/>
              </a:ln>
              <a:effectLst/>
            </c:sp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5 cluster'!$E$124:$E$129</c:f>
              <c:numCache>
                <c:formatCode>General</c:formatCode>
                <c:ptCount val="6"/>
                <c:pt idx="0">
                  <c:v>3.5169532299041699</c:v>
                </c:pt>
                <c:pt idx="1">
                  <c:v>3.7205104827880899</c:v>
                </c:pt>
                <c:pt idx="2">
                  <c:v>2.80573678016663</c:v>
                </c:pt>
                <c:pt idx="3">
                  <c:v>3.0571093559265101</c:v>
                </c:pt>
                <c:pt idx="4">
                  <c:v>2.0293135643005402</c:v>
                </c:pt>
                <c:pt idx="5">
                  <c:v>2.6593682765960698</c:v>
                </c:pt>
              </c:numCache>
            </c:numRef>
          </c:xVal>
          <c:yVal>
            <c:numRef>
              <c:f>'ACP et Classif. 5 cluster'!$F$124:$F$129</c:f>
              <c:numCache>
                <c:formatCode>General</c:formatCode>
                <c:ptCount val="6"/>
                <c:pt idx="0">
                  <c:v>0.75219416618347201</c:v>
                </c:pt>
                <c:pt idx="1">
                  <c:v>-0.71096229553222701</c:v>
                </c:pt>
                <c:pt idx="2">
                  <c:v>0.69019371271133401</c:v>
                </c:pt>
                <c:pt idx="3">
                  <c:v>-0.50161445140838601</c:v>
                </c:pt>
                <c:pt idx="4">
                  <c:v>1.7185074090957599</c:v>
                </c:pt>
                <c:pt idx="5">
                  <c:v>1.1525306701660201</c:v>
                </c:pt>
              </c:numCache>
            </c:numRef>
          </c:yVal>
        </c:ser>
        <c:ser>
          <c:idx val="13"/>
          <c:order val="8"/>
          <c:tx>
            <c:v>Cluster 5 - Mal représentée</c:v>
          </c:tx>
          <c:spPr>
            <a:ln w="28575">
              <a:noFill/>
            </a:ln>
          </c:spPr>
          <c:marker>
            <c:symbol val="diamond"/>
            <c:size val="3"/>
            <c:spPr>
              <a:solidFill>
                <a:schemeClr val="bg1">
                  <a:lumMod val="65000"/>
                </a:schemeClr>
              </a:solidFill>
              <a:ln>
                <a:solidFill>
                  <a:schemeClr val="bg1">
                    <a:lumMod val="65000"/>
                  </a:schemeClr>
                </a:solidFill>
              </a:ln>
            </c:spPr>
          </c:marker>
          <c:xVal>
            <c:numRef>
              <c:f>'ACP et Classif. 5 cluster'!$E$130:$E$131</c:f>
              <c:numCache>
                <c:formatCode>General</c:formatCode>
                <c:ptCount val="2"/>
                <c:pt idx="0">
                  <c:v>2.2181477546691899</c:v>
                </c:pt>
                <c:pt idx="1">
                  <c:v>1.8489305973053001</c:v>
                </c:pt>
              </c:numCache>
            </c:numRef>
          </c:xVal>
          <c:yVal>
            <c:numRef>
              <c:f>'ACP et Classif. 5 cluster'!$F$130:$F$131</c:f>
              <c:numCache>
                <c:formatCode>General</c:formatCode>
                <c:ptCount val="2"/>
                <c:pt idx="0">
                  <c:v>-0.48269873857498202</c:v>
                </c:pt>
                <c:pt idx="1">
                  <c:v>-1.0632977485656701</c:v>
                </c:pt>
              </c:numCache>
            </c:numRef>
          </c:yVal>
        </c:ser>
        <c:dLbls/>
        <c:axId val="137729920"/>
        <c:axId val="137731456"/>
        <c:extLst>
          <c:ext xmlns:c15="http://schemas.microsoft.com/office/drawing/2012/chart" uri="{02D57815-91ED-43cb-92C2-25804820EDAC}">
            <c15:filteredScatterSeries>
              <c15:ser>
                <c:idx val="5"/>
                <c:order val="9"/>
                <c:tx>
                  <c:v>Centre Cluster 1</c:v>
                </c:tx>
                <c:spPr>
                  <a:ln w="28575">
                    <a:noFill/>
                  </a:ln>
                </c:spPr>
                <c:dPt>
                  <c:idx val="0"/>
                  <c:marker>
                    <c:symbol val="circle"/>
                    <c:size val="12"/>
                    <c:spPr>
                      <a:solidFill>
                        <a:schemeClr val="accent1">
                          <a:lumMod val="75000"/>
                        </a:schemeClr>
                      </a:solidFill>
                      <a:ln>
                        <a:solidFill>
                          <a:schemeClr val="accent1">
                            <a:lumMod val="75000"/>
                          </a:schemeClr>
                        </a:solidFill>
                      </a:ln>
                    </c:spPr>
                  </c:marker>
                  <c:bubble3D val="0"/>
                </c:dPt>
                <c:xVal>
                  <c:numRef>
                    <c:extLst>
                      <c:ext uri="{02D57815-91ED-43cb-92C2-25804820EDAC}">
                        <c15:formulaRef>
                          <c15:sqref>'ACP et Classif. 5 cluster'!$G$83</c15:sqref>
                        </c15:formulaRef>
                      </c:ext>
                    </c:extLst>
                    <c:numCache>
                      <c:formatCode>General</c:formatCode>
                      <c:ptCount val="1"/>
                      <c:pt idx="0">
                        <c:v>-3.2152989970313177</c:v>
                      </c:pt>
                    </c:numCache>
                  </c:numRef>
                </c:xVal>
                <c:yVal>
                  <c:numRef>
                    <c:extLst>
                      <c:ext uri="{02D57815-91ED-43cb-92C2-25804820EDAC}">
                        <c15:formulaRef>
                          <c15:sqref>'ACP et Classif. 5 cluster'!$H$83</c15:sqref>
                        </c15:formulaRef>
                      </c:ext>
                    </c:extLst>
                    <c:numCache>
                      <c:formatCode>General</c:formatCode>
                      <c:ptCount val="1"/>
                      <c:pt idx="0">
                        <c:v>-0.3243463755481773</c:v>
                      </c:pt>
                    </c:numCache>
                  </c:numRef>
                </c:yVal>
                <c:smooth val="0"/>
              </c15:ser>
            </c15:filteredScatterSeries>
            <c15:filteredScatterSeries>
              <c15:ser>
                <c:idx val="6"/>
                <c:order val="10"/>
                <c:tx>
                  <c:v>Centre Cluster 2</c:v>
                </c:tx>
                <c:spPr>
                  <a:ln w="28575">
                    <a:noFill/>
                  </a:ln>
                </c:spPr>
                <c:dPt>
                  <c:idx val="0"/>
                  <c:marker>
                    <c:symbol val="square"/>
                    <c:size val="12"/>
                    <c:spPr>
                      <a:solidFill>
                        <a:schemeClr val="accent2"/>
                      </a:solidFill>
                      <a:ln>
                        <a:solidFill>
                          <a:schemeClr val="accent2"/>
                        </a:solidFill>
                      </a:ln>
                    </c:spPr>
                  </c:marker>
                  <c:bubble3D val="0"/>
                </c:dPt>
                <c:xVal>
                  <c:numRef>
                    <c:extLst xmlns:c15="http://schemas.microsoft.com/office/drawing/2012/chart">
                      <c:ext xmlns:c15="http://schemas.microsoft.com/office/drawing/2012/chart" uri="{02D57815-91ED-43cb-92C2-25804820EDAC}">
                        <c15:formulaRef>
                          <c15:sqref>'ACP et Classif. 5 cluster'!$G$103</c15:sqref>
                        </c15:formulaRef>
                      </c:ext>
                    </c:extLst>
                    <c:numCache>
                      <c:formatCode>General</c:formatCode>
                      <c:ptCount val="1"/>
                      <c:pt idx="0">
                        <c:v>-0.41726201260462381</c:v>
                      </c:pt>
                    </c:numCache>
                  </c:numRef>
                </c:xVal>
                <c:yVal>
                  <c:numRef>
                    <c:extLst xmlns:c15="http://schemas.microsoft.com/office/drawing/2012/chart">
                      <c:ext xmlns:c15="http://schemas.microsoft.com/office/drawing/2012/chart" uri="{02D57815-91ED-43cb-92C2-25804820EDAC}">
                        <c15:formulaRef>
                          <c15:sqref>'ACP et Classif. 5 cluster'!$H$103</c15:sqref>
                        </c15:formulaRef>
                      </c:ext>
                    </c:extLst>
                    <c:numCache>
                      <c:formatCode>General</c:formatCode>
                      <c:ptCount val="1"/>
                      <c:pt idx="0">
                        <c:v>1.3760905917733905</c:v>
                      </c:pt>
                    </c:numCache>
                  </c:numRef>
                </c:yVal>
                <c:smooth val="0"/>
              </c15:ser>
            </c15:filteredScatterSeries>
            <c15:filteredScatterSeries>
              <c15:ser>
                <c:idx val="7"/>
                <c:order val="11"/>
                <c:tx>
                  <c:v>Centre Cluster 3</c:v>
                </c:tx>
                <c:spPr>
                  <a:ln w="28575">
                    <a:noFill/>
                  </a:ln>
                </c:spPr>
                <c:marker>
                  <c:symbol val="triangle"/>
                  <c:size val="12"/>
                  <c:spPr>
                    <a:solidFill>
                      <a:schemeClr val="accent3"/>
                    </a:solidFill>
                    <a:ln>
                      <a:solidFill>
                        <a:schemeClr val="accent3"/>
                      </a:solidFill>
                    </a:ln>
                  </c:spPr>
                </c:marker>
                <c:xVal>
                  <c:numRef>
                    <c:extLst xmlns:c15="http://schemas.microsoft.com/office/drawing/2012/chart">
                      <c:ext xmlns:c15="http://schemas.microsoft.com/office/drawing/2012/chart" uri="{02D57815-91ED-43cb-92C2-25804820EDAC}">
                        <c15:formulaRef>
                          <c15:sqref>'ACP et Classif. 5 cluster'!$G$112</c15:sqref>
                        </c15:formulaRef>
                      </c:ext>
                    </c:extLst>
                    <c:numCache>
                      <c:formatCode>General</c:formatCode>
                      <c:ptCount val="1"/>
                      <c:pt idx="0">
                        <c:v>0.50281036148468672</c:v>
                      </c:pt>
                    </c:numCache>
                  </c:numRef>
                </c:xVal>
                <c:yVal>
                  <c:numRef>
                    <c:extLst xmlns:c15="http://schemas.microsoft.com/office/drawing/2012/chart">
                      <c:ext xmlns:c15="http://schemas.microsoft.com/office/drawing/2012/chart" uri="{02D57815-91ED-43cb-92C2-25804820EDAC}">
                        <c15:formulaRef>
                          <c15:sqref>'ACP et Classif. 5 cluster'!$H$112</c15:sqref>
                        </c15:formulaRef>
                      </c:ext>
                    </c:extLst>
                    <c:numCache>
                      <c:formatCode>General</c:formatCode>
                      <c:ptCount val="1"/>
                      <c:pt idx="0">
                        <c:v>-1.6739361224075155</c:v>
                      </c:pt>
                    </c:numCache>
                  </c:numRef>
                </c:yVal>
                <c:smooth val="0"/>
              </c15:ser>
            </c15:filteredScatterSeries>
            <c15:filteredScatterSeries>
              <c15:ser>
                <c:idx val="8"/>
                <c:order val="12"/>
                <c:tx>
                  <c:v>Centre Cluster 4</c:v>
                </c:tx>
                <c:spPr>
                  <a:ln w="28575">
                    <a:noFill/>
                  </a:ln>
                </c:spPr>
                <c:marker>
                  <c:spPr>
                    <a:solidFill>
                      <a:schemeClr val="tx1"/>
                    </a:solidFill>
                    <a:ln>
                      <a:solidFill>
                        <a:schemeClr val="tx1"/>
                      </a:solidFill>
                    </a:ln>
                  </c:spPr>
                </c:marker>
                <c:dPt>
                  <c:idx val="0"/>
                  <c:marker>
                    <c:symbol val="diamond"/>
                    <c:size val="12"/>
                  </c:marker>
                  <c:bubble3D val="0"/>
                </c:dPt>
                <c:xVal>
                  <c:numRef>
                    <c:extLst xmlns:c15="http://schemas.microsoft.com/office/drawing/2012/chart">
                      <c:ext xmlns:c15="http://schemas.microsoft.com/office/drawing/2012/chart" uri="{02D57815-91ED-43cb-92C2-25804820EDAC}">
                        <c15:formulaRef>
                          <c15:sqref>'ACP et Classif. 5 cluster'!$G$120</c15:sqref>
                        </c15:formulaRef>
                      </c:ext>
                    </c:extLst>
                    <c:numCache>
                      <c:formatCode>General</c:formatCode>
                      <c:ptCount val="1"/>
                      <c:pt idx="0">
                        <c:v>1.5448178052902239</c:v>
                      </c:pt>
                    </c:numCache>
                  </c:numRef>
                </c:xVal>
                <c:yVal>
                  <c:numRef>
                    <c:extLst xmlns:c15="http://schemas.microsoft.com/office/drawing/2012/chart">
                      <c:ext xmlns:c15="http://schemas.microsoft.com/office/drawing/2012/chart" uri="{02D57815-91ED-43cb-92C2-25804820EDAC}">
                        <c15:formulaRef>
                          <c15:sqref>'ACP et Classif. 5 cluster'!$H$120</c15:sqref>
                        </c15:formulaRef>
                      </c:ext>
                    </c:extLst>
                    <c:numCache>
                      <c:formatCode>General</c:formatCode>
                      <c:ptCount val="1"/>
                      <c:pt idx="0">
                        <c:v>-0.11319041103124619</c:v>
                      </c:pt>
                    </c:numCache>
                  </c:numRef>
                </c:yVal>
                <c:smooth val="0"/>
              </c15:ser>
            </c15:filteredScatterSeries>
            <c15:filteredScatterSeries>
              <c15:ser>
                <c:idx val="9"/>
                <c:order val="13"/>
                <c:tx>
                  <c:v>Centre Cluster 5</c:v>
                </c:tx>
                <c:spPr>
                  <a:ln w="28575">
                    <a:noFill/>
                  </a:ln>
                </c:spPr>
                <c:marker>
                  <c:symbol val="diamond"/>
                  <c:size val="12"/>
                  <c:spPr>
                    <a:solidFill>
                      <a:schemeClr val="bg1">
                        <a:lumMod val="65000"/>
                      </a:schemeClr>
                    </a:solidFill>
                    <a:ln>
                      <a:solidFill>
                        <a:schemeClr val="bg1">
                          <a:lumMod val="65000"/>
                        </a:schemeClr>
                      </a:solidFill>
                    </a:ln>
                  </c:spPr>
                </c:marker>
                <c:xVal>
                  <c:numRef>
                    <c:extLst xmlns:c15="http://schemas.microsoft.com/office/drawing/2012/chart">
                      <c:ext xmlns:c15="http://schemas.microsoft.com/office/drawing/2012/chart" uri="{02D57815-91ED-43cb-92C2-25804820EDAC}">
                        <c15:formulaRef>
                          <c15:sqref>'ACP et Classif. 5 cluster'!$G$125</c15:sqref>
                        </c15:formulaRef>
                      </c:ext>
                    </c:extLst>
                    <c:numCache>
                      <c:formatCode>General</c:formatCode>
                      <c:ptCount val="1"/>
                      <c:pt idx="0">
                        <c:v>2.7320087552070627</c:v>
                      </c:pt>
                    </c:numCache>
                  </c:numRef>
                </c:xVal>
                <c:yVal>
                  <c:numRef>
                    <c:extLst xmlns:c15="http://schemas.microsoft.com/office/drawing/2012/chart">
                      <c:ext xmlns:c15="http://schemas.microsoft.com/office/drawing/2012/chart" uri="{02D57815-91ED-43cb-92C2-25804820EDAC}">
                        <c15:formulaRef>
                          <c15:sqref>'ACP et Classif. 5 cluster'!$H$125</c15:sqref>
                        </c15:formulaRef>
                      </c:ext>
                    </c:extLst>
                    <c:numCache>
                      <c:formatCode>General</c:formatCode>
                      <c:ptCount val="1"/>
                      <c:pt idx="0">
                        <c:v>0.19435659050941506</c:v>
                      </c:pt>
                    </c:numCache>
                  </c:numRef>
                </c:yVal>
                <c:smooth val="0"/>
              </c15:ser>
            </c15:filteredScatterSeries>
          </c:ext>
        </c:extLst>
      </c:scatterChart>
      <c:valAx>
        <c:axId val="137729920"/>
        <c:scaling>
          <c:orientation val="minMax"/>
        </c:scaling>
        <c:axPos val="b"/>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731456"/>
        <c:crosses val="autoZero"/>
        <c:crossBetween val="midCat"/>
      </c:valAx>
      <c:valAx>
        <c:axId val="137731456"/>
        <c:scaling>
          <c:orientation val="minMax"/>
        </c:scaling>
        <c:axPos val="l"/>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7729920"/>
        <c:crosses val="autoZero"/>
        <c:crossBetween val="midCat"/>
      </c:valAx>
      <c:spPr>
        <a:noFill/>
        <a:ln>
          <a:noFill/>
        </a:ln>
        <a:effectLst/>
      </c:spPr>
    </c:plotArea>
    <c:legend>
      <c:legendPos val="r"/>
      <c:layout>
        <c:manualLayout>
          <c:xMode val="edge"/>
          <c:yMode val="edge"/>
          <c:x val="0.77043386558784555"/>
          <c:y val="0.63356344135005482"/>
          <c:w val="0.22240252213302369"/>
          <c:h val="0.35779358659880695"/>
        </c:manualLayout>
      </c:layout>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fr-FR"/>
  <c:chart>
    <c:title/>
    <c:plotArea>
      <c:layout>
        <c:manualLayout>
          <c:layoutTarget val="inner"/>
          <c:xMode val="edge"/>
          <c:yMode val="edge"/>
          <c:x val="8.0967531943064733E-2"/>
          <c:y val="0.11390943868057933"/>
          <c:w val="0.88688633269202144"/>
          <c:h val="0.44781076494842298"/>
        </c:manualLayout>
      </c:layout>
      <c:barChart>
        <c:barDir val="col"/>
        <c:grouping val="clustered"/>
        <c:ser>
          <c:idx val="0"/>
          <c:order val="0"/>
          <c:tx>
            <c:strRef>
              <c:f>'Descrip- Distrib variables'!$B$111</c:f>
              <c:strCache>
                <c:ptCount val="1"/>
                <c:pt idx="0">
                  <c:v>immobilier</c:v>
                </c:pt>
              </c:strCache>
            </c:strRef>
          </c:tx>
          <c:spPr>
            <a:ln>
              <a:solidFill>
                <a:schemeClr val="tx1"/>
              </a:solidFill>
            </a:ln>
          </c:spPr>
          <c:cat>
            <c:strRef>
              <c:f>'Descrip- Distrib variables'!$E$112:$E$121</c:f>
              <c:strCache>
                <c:ptCount val="10"/>
                <c:pt idx="0">
                  <c:v>x_&lt;_2,31</c:v>
                </c:pt>
                <c:pt idx="1">
                  <c:v>2,31_=&lt;_x_&lt;_4,22</c:v>
                </c:pt>
                <c:pt idx="2">
                  <c:v>4,22_=&lt;_x_&lt;_6,13</c:v>
                </c:pt>
                <c:pt idx="3">
                  <c:v>6,13_=&lt;_x_&lt;_8,04</c:v>
                </c:pt>
                <c:pt idx="4">
                  <c:v>8,04_=&lt;_x_&lt;_9,95</c:v>
                </c:pt>
                <c:pt idx="5">
                  <c:v>9,95_=&lt;_x_&lt;_11,86</c:v>
                </c:pt>
                <c:pt idx="6">
                  <c:v>11,86_=&lt;_x_&lt;_13,77</c:v>
                </c:pt>
                <c:pt idx="7">
                  <c:v>13,77_=&lt;_x_&lt;_15,68</c:v>
                </c:pt>
                <c:pt idx="8">
                  <c:v>15,68_=&lt;_x_&lt;_17,59</c:v>
                </c:pt>
                <c:pt idx="9">
                  <c:v>x&gt;=_17,59</c:v>
                </c:pt>
              </c:strCache>
            </c:strRef>
          </c:cat>
          <c:val>
            <c:numRef>
              <c:f>'Descrip- Distrib variables'!$F$112:$F$121</c:f>
              <c:numCache>
                <c:formatCode>General</c:formatCode>
                <c:ptCount val="10"/>
                <c:pt idx="0">
                  <c:v>4</c:v>
                </c:pt>
                <c:pt idx="1">
                  <c:v>4</c:v>
                </c:pt>
                <c:pt idx="2">
                  <c:v>9</c:v>
                </c:pt>
                <c:pt idx="3">
                  <c:v>2</c:v>
                </c:pt>
                <c:pt idx="4">
                  <c:v>6</c:v>
                </c:pt>
                <c:pt idx="5">
                  <c:v>5</c:v>
                </c:pt>
                <c:pt idx="6">
                  <c:v>4</c:v>
                </c:pt>
                <c:pt idx="7">
                  <c:v>6</c:v>
                </c:pt>
                <c:pt idx="8">
                  <c:v>1</c:v>
                </c:pt>
                <c:pt idx="9">
                  <c:v>9</c:v>
                </c:pt>
              </c:numCache>
            </c:numRef>
          </c:val>
        </c:ser>
        <c:dLbls/>
        <c:gapWidth val="0"/>
        <c:axId val="94398336"/>
        <c:axId val="94399872"/>
      </c:barChart>
      <c:catAx>
        <c:axId val="94398336"/>
        <c:scaling>
          <c:orientation val="minMax"/>
        </c:scaling>
        <c:axPos val="b"/>
        <c:numFmt formatCode="General" sourceLinked="0"/>
        <c:tickLblPos val="nextTo"/>
        <c:crossAx val="94399872"/>
        <c:crosses val="autoZero"/>
        <c:auto val="1"/>
        <c:lblAlgn val="ctr"/>
        <c:lblOffset val="100"/>
      </c:catAx>
      <c:valAx>
        <c:axId val="94399872"/>
        <c:scaling>
          <c:orientation val="minMax"/>
        </c:scaling>
        <c:axPos val="l"/>
        <c:numFmt formatCode="General" sourceLinked="1"/>
        <c:tickLblPos val="nextTo"/>
        <c:crossAx val="94398336"/>
        <c:crosses val="autoZero"/>
        <c:crossBetween val="between"/>
      </c:valAx>
    </c:plotArea>
    <c:dispBlanksAs val="gap"/>
  </c:chart>
  <c:printSettings>
    <c:headerFooter/>
    <c:pageMargins b="0.75000000000000011" l="0.70000000000000007" r="0.70000000000000007" t="0.75000000000000011" header="0.30000000000000004" footer="0.30000000000000004"/>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lang val="fr-FR"/>
  <c:chart>
    <c:title>
      <c:tx>
        <c:strRef>
          <c:f>'ACP et Classif. 8 cluster'!$D$6</c:f>
          <c:strCache>
            <c:ptCount val="1"/>
            <c:pt idx="0">
              <c:v>Projection des villes groupées sur les axes 1 et 3</c:v>
            </c:pt>
          </c:strCache>
        </c:strRef>
      </c:tx>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plotArea>
      <c:layout/>
      <c:scatterChart>
        <c:scatterStyle val="lineMarker"/>
        <c:ser>
          <c:idx val="0"/>
          <c:order val="0"/>
          <c:tx>
            <c:v>Cluster 1</c:v>
          </c:tx>
          <c:spPr>
            <a:ln w="28575" cap="rnd">
              <a:noFill/>
              <a:round/>
            </a:ln>
            <a:effectLst/>
          </c:spPr>
          <c:marker>
            <c:symbol val="diamond"/>
            <c:size val="5"/>
            <c:spPr>
              <a:solidFill>
                <a:schemeClr val="tx1"/>
              </a:solidFill>
              <a:ln w="9525">
                <a:solidFill>
                  <a:schemeClr val="tx1"/>
                </a:solidFill>
              </a:ln>
              <a:effectLst/>
            </c:spPr>
          </c:marker>
          <c:dLbls>
            <c:dLbl>
              <c:idx val="0"/>
              <c:layout>
                <c:manualLayout>
                  <c:x val="-2.848326501648386E-3"/>
                  <c:y val="-1.551532972169966E-2"/>
                </c:manualLayout>
              </c:layout>
              <c:tx>
                <c:rich>
                  <a:bodyPr/>
                  <a:lstStyle/>
                  <a:p>
                    <a:r>
                      <a:rPr lang="en-US"/>
                      <a:t>douai-lens</a:t>
                    </a:r>
                  </a:p>
                </c:rich>
              </c:tx>
              <c:showVal val="1"/>
              <c:extLst>
                <c:ext xmlns:c15="http://schemas.microsoft.com/office/drawing/2012/chart" uri="{CE6537A1-D6FC-4f65-9D91-7224C49458BB}">
                  <c15:layout/>
                </c:ext>
              </c:extLst>
            </c:dLbl>
            <c:dLbl>
              <c:idx val="1"/>
              <c:tx>
                <c:rich>
                  <a:bodyPr/>
                  <a:lstStyle/>
                  <a:p>
                    <a:r>
                      <a:rPr lang="en-US"/>
                      <a:t>béthune</a:t>
                    </a:r>
                  </a:p>
                </c:rich>
              </c:tx>
              <c:showVal val="1"/>
              <c:extLst>
                <c:ext xmlns:c15="http://schemas.microsoft.com/office/drawing/2012/chart" uri="{CE6537A1-D6FC-4f65-9D91-7224C49458BB}">
                  <c15:layout/>
                </c:ext>
              </c:extLst>
            </c:dLbl>
            <c:dLbl>
              <c:idx val="2"/>
              <c:tx>
                <c:rich>
                  <a:bodyPr/>
                  <a:lstStyle/>
                  <a:p>
                    <a:r>
                      <a:rPr lang="en-US"/>
                      <a:t>dunkerque</a:t>
                    </a:r>
                  </a:p>
                </c:rich>
              </c:tx>
              <c:showVal val="1"/>
              <c:extLst>
                <c:ext xmlns:c15="http://schemas.microsoft.com/office/drawing/2012/chart" uri="{CE6537A1-D6FC-4f65-9D91-7224C49458BB}">
                  <c15:layout/>
                </c:ext>
              </c:extLst>
            </c:dLbl>
            <c:dLbl>
              <c:idx val="3"/>
              <c:layout>
                <c:manualLayout>
                  <c:x val="-6.693567278873705E-2"/>
                  <c:y val="-2.2164756745285227E-2"/>
                </c:manualLayout>
              </c:layout>
              <c:tx>
                <c:rich>
                  <a:bodyPr/>
                  <a:lstStyle/>
                  <a:p>
                    <a:r>
                      <a:rPr lang="en-US"/>
                      <a:t>valenciennes</a:t>
                    </a:r>
                  </a:p>
                </c:rich>
              </c:tx>
              <c:showVal val="1"/>
              <c:extLst>
                <c:ext xmlns:c15="http://schemas.microsoft.com/office/drawing/2012/chart" uri="{CE6537A1-D6FC-4f65-9D91-7224C49458BB}">
                  <c15:layout/>
                </c:ext>
              </c:extLst>
            </c:dLbl>
            <c:dLbl>
              <c:idx val="4"/>
              <c:layout>
                <c:manualLayout>
                  <c:x val="0"/>
                  <c:y val="3.0870946917774004E-3"/>
                </c:manualLayout>
              </c:layout>
              <c:tx>
                <c:rich>
                  <a:bodyPr/>
                  <a:lstStyle/>
                  <a:p>
                    <a:r>
                      <a:rPr lang="en-US"/>
                      <a:t>havre</a:t>
                    </a:r>
                  </a:p>
                </c:rich>
              </c:tx>
              <c:showVal val="1"/>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8 cluster'!$E$8:$E$12</c:f>
              <c:numCache>
                <c:formatCode>General</c:formatCode>
                <c:ptCount val="5"/>
                <c:pt idx="0">
                  <c:v>0.64096421003341697</c:v>
                </c:pt>
                <c:pt idx="1">
                  <c:v>2.8966970443725599</c:v>
                </c:pt>
                <c:pt idx="2">
                  <c:v>2.1035778522491499</c:v>
                </c:pt>
                <c:pt idx="3">
                  <c:v>0.75386697053909302</c:v>
                </c:pt>
                <c:pt idx="4">
                  <c:v>1.3289829492569001</c:v>
                </c:pt>
              </c:numCache>
            </c:numRef>
          </c:xVal>
          <c:yVal>
            <c:numRef>
              <c:f>'ACP et Classif. 8 cluster'!$F$8:$F$12</c:f>
              <c:numCache>
                <c:formatCode>General</c:formatCode>
                <c:ptCount val="5"/>
                <c:pt idx="0">
                  <c:v>2.378084897995</c:v>
                </c:pt>
                <c:pt idx="1">
                  <c:v>1.9431854486465501</c:v>
                </c:pt>
                <c:pt idx="2">
                  <c:v>2.4462254047393799</c:v>
                </c:pt>
                <c:pt idx="3">
                  <c:v>2.7864906787872301</c:v>
                </c:pt>
                <c:pt idx="4">
                  <c:v>1.9834293127059901</c:v>
                </c:pt>
              </c:numCache>
            </c:numRef>
          </c:yVal>
        </c:ser>
        <c:ser>
          <c:idx val="1"/>
          <c:order val="1"/>
          <c:tx>
            <c:v>Cluster 2</c:v>
          </c:tx>
          <c:spPr>
            <a:ln w="25400" cap="rnd">
              <a:noFill/>
              <a:round/>
            </a:ln>
            <a:effectLst/>
          </c:spPr>
          <c:marker>
            <c:symbol val="diamond"/>
            <c:size val="5"/>
            <c:spPr>
              <a:solidFill>
                <a:schemeClr val="bg1">
                  <a:lumMod val="65000"/>
                </a:schemeClr>
              </a:solidFill>
              <a:ln w="9525">
                <a:solidFill>
                  <a:schemeClr val="bg1">
                    <a:lumMod val="65000"/>
                  </a:schemeClr>
                </a:solidFill>
              </a:ln>
              <a:effectLst/>
            </c:spPr>
          </c:marker>
          <c:dLbls>
            <c:dLbl>
              <c:idx val="0"/>
              <c:tx>
                <c:rich>
                  <a:bodyPr/>
                  <a:lstStyle/>
                  <a:p>
                    <a:r>
                      <a:rPr lang="en-US"/>
                      <a:t>mans</a:t>
                    </a:r>
                  </a:p>
                </c:rich>
              </c:tx>
              <c:showVal val="1"/>
              <c:extLst>
                <c:ext xmlns:c15="http://schemas.microsoft.com/office/drawing/2012/chart" uri="{CE6537A1-D6FC-4f65-9D91-7224C49458BB}">
                  <c15:layout/>
                </c:ext>
              </c:extLst>
            </c:dLbl>
            <c:dLbl>
              <c:idx val="1"/>
              <c:tx>
                <c:rich>
                  <a:bodyPr/>
                  <a:lstStyle/>
                  <a:p>
                    <a:r>
                      <a:rPr lang="en-US"/>
                      <a:t>mulhouse</a:t>
                    </a:r>
                  </a:p>
                </c:rich>
              </c:tx>
              <c:showVal val="1"/>
              <c:extLst>
                <c:ext xmlns:c15="http://schemas.microsoft.com/office/drawing/2012/chart" uri="{CE6537A1-D6FC-4f65-9D91-7224C49458BB}">
                  <c15:layout/>
                </c:ext>
              </c:extLst>
            </c:dLbl>
            <c:dLbl>
              <c:idx val="2"/>
              <c:tx>
                <c:rich>
                  <a:bodyPr/>
                  <a:lstStyle/>
                  <a:p>
                    <a:r>
                      <a:rPr lang="en-US"/>
                      <a:t>annemasse</a:t>
                    </a:r>
                  </a:p>
                </c:rich>
              </c:tx>
              <c:showVal val="1"/>
              <c:extLst>
                <c:ext xmlns:c15="http://schemas.microsoft.com/office/drawing/2012/chart" uri="{CE6537A1-D6FC-4f65-9D91-7224C49458BB}">
                  <c15:layout/>
                </c:ext>
              </c:extLst>
            </c:dLbl>
            <c:dLbl>
              <c:idx val="3"/>
              <c:tx>
                <c:rich>
                  <a:bodyPr/>
                  <a:lstStyle/>
                  <a:p>
                    <a:r>
                      <a:rPr lang="en-US"/>
                      <a:t>troyes</a:t>
                    </a:r>
                  </a:p>
                </c:rich>
              </c:tx>
              <c:showVal val="1"/>
              <c:extLst>
                <c:ext xmlns:c15="http://schemas.microsoft.com/office/drawing/2012/chart" uri="{CE6537A1-D6FC-4f65-9D91-7224C49458BB}">
                  <c15:layout/>
                </c:ext>
              </c:extLst>
            </c:dLbl>
            <c:dLbl>
              <c:idx val="4"/>
              <c:tx>
                <c:rich>
                  <a:bodyPr/>
                  <a:lstStyle/>
                  <a:p>
                    <a:r>
                      <a:rPr lang="en-US"/>
                      <a:t>thionville</a:t>
                    </a:r>
                  </a:p>
                </c:rich>
              </c:tx>
              <c:showVal val="1"/>
              <c:extLst>
                <c:ext xmlns:c15="http://schemas.microsoft.com/office/drawing/2012/chart" uri="{CE6537A1-D6FC-4f65-9D91-7224C49458BB}">
                  <c15:layout/>
                </c:ext>
              </c:extLst>
            </c:dLbl>
            <c:dLbl>
              <c:idx val="5"/>
              <c:tx>
                <c:rich>
                  <a:bodyPr/>
                  <a:lstStyle/>
                  <a:p>
                    <a:r>
                      <a:rPr lang="en-US"/>
                      <a:t>angoulême</a:t>
                    </a:r>
                  </a:p>
                </c:rich>
              </c:tx>
              <c:showVal val="1"/>
              <c:extLst>
                <c:ext xmlns:c15="http://schemas.microsoft.com/office/drawing/2012/chart" uri="{CE6537A1-D6FC-4f65-9D91-7224C49458BB}">
                  <c15:layout/>
                </c:ext>
              </c:extLst>
            </c:dLbl>
            <c:dLbl>
              <c:idx val="6"/>
              <c:tx>
                <c:rich>
                  <a:bodyPr/>
                  <a:lstStyle/>
                  <a:p>
                    <a:r>
                      <a:rPr lang="en-US"/>
                      <a:t>valence</a:t>
                    </a:r>
                  </a:p>
                </c:rich>
              </c:tx>
              <c:showVal val="1"/>
              <c:extLst>
                <c:ext xmlns:c15="http://schemas.microsoft.com/office/drawing/2012/chart" uri="{CE6537A1-D6FC-4f65-9D91-7224C49458BB}">
                  <c15:layout/>
                </c:ext>
              </c:extLst>
            </c:dLbl>
            <c:dLbl>
              <c:idx val="7"/>
              <c:tx>
                <c:rich>
                  <a:bodyPr/>
                  <a:lstStyle/>
                  <a:p>
                    <a:r>
                      <a:rPr lang="en-US"/>
                      <a:t>montbeliard</a:t>
                    </a:r>
                  </a:p>
                </c:rich>
              </c:tx>
              <c:showVal val="1"/>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8 cluster'!$E$13:$E$20</c:f>
              <c:numCache>
                <c:formatCode>General</c:formatCode>
                <c:ptCount val="8"/>
                <c:pt idx="0">
                  <c:v>2.0293135643005402</c:v>
                </c:pt>
                <c:pt idx="1">
                  <c:v>2.6593682765960698</c:v>
                </c:pt>
                <c:pt idx="2">
                  <c:v>2.2181477546691899</c:v>
                </c:pt>
                <c:pt idx="3">
                  <c:v>2.80573678016663</c:v>
                </c:pt>
                <c:pt idx="4">
                  <c:v>3.5169532299041699</c:v>
                </c:pt>
                <c:pt idx="5">
                  <c:v>3.0571093559265101</c:v>
                </c:pt>
                <c:pt idx="6">
                  <c:v>1.8489305973053001</c:v>
                </c:pt>
                <c:pt idx="7">
                  <c:v>3.7205104827880899</c:v>
                </c:pt>
              </c:numCache>
            </c:numRef>
          </c:xVal>
          <c:yVal>
            <c:numRef>
              <c:f>'ACP et Classif. 8 cluster'!$F$13:$F$20</c:f>
              <c:numCache>
                <c:formatCode>General</c:formatCode>
                <c:ptCount val="8"/>
                <c:pt idx="0">
                  <c:v>-0.78047561645507801</c:v>
                </c:pt>
                <c:pt idx="1">
                  <c:v>-0.37651574611663802</c:v>
                </c:pt>
                <c:pt idx="2">
                  <c:v>6.08855597674847E-2</c:v>
                </c:pt>
                <c:pt idx="3">
                  <c:v>0.35372194647789001</c:v>
                </c:pt>
                <c:pt idx="4">
                  <c:v>7.9524673521518693E-2</c:v>
                </c:pt>
                <c:pt idx="5">
                  <c:v>-1.17534780502319</c:v>
                </c:pt>
                <c:pt idx="6">
                  <c:v>-0.54070436954498302</c:v>
                </c:pt>
                <c:pt idx="7">
                  <c:v>-0.14332947134971599</c:v>
                </c:pt>
              </c:numCache>
            </c:numRef>
          </c:yVal>
        </c:ser>
        <c:ser>
          <c:idx val="2"/>
          <c:order val="2"/>
          <c:tx>
            <c:v>Cluster 3</c:v>
          </c:tx>
          <c:spPr>
            <a:ln w="25400" cap="rnd">
              <a:noFill/>
              <a:round/>
            </a:ln>
            <a:effectLst/>
          </c:spPr>
          <c:marker>
            <c:symbol val="triangle"/>
            <c:size val="5"/>
            <c:spPr>
              <a:solidFill>
                <a:schemeClr val="accent3"/>
              </a:solidFill>
              <a:ln w="9525">
                <a:solidFill>
                  <a:schemeClr val="accent3"/>
                </a:solidFill>
              </a:ln>
              <a:effectLst/>
            </c:spPr>
          </c:marker>
          <c:dLbls>
            <c:dLbl>
              <c:idx val="0"/>
              <c:tx>
                <c:rich>
                  <a:bodyPr/>
                  <a:lstStyle/>
                  <a:p>
                    <a:r>
                      <a:rPr lang="en-US"/>
                      <a:t>toulon</a:t>
                    </a:r>
                  </a:p>
                </c:rich>
              </c:tx>
              <c:showVal val="1"/>
              <c:extLst>
                <c:ext xmlns:c15="http://schemas.microsoft.com/office/drawing/2012/chart" uri="{CE6537A1-D6FC-4f65-9D91-7224C49458BB}">
                  <c15:layout/>
                </c:ext>
              </c:extLst>
            </c:dLbl>
            <c:dLbl>
              <c:idx val="1"/>
              <c:tx>
                <c:rich>
                  <a:bodyPr/>
                  <a:lstStyle/>
                  <a:p>
                    <a:r>
                      <a:rPr lang="en-US"/>
                      <a:t>avignon</a:t>
                    </a:r>
                  </a:p>
                </c:rich>
              </c:tx>
              <c:showVal val="1"/>
              <c:extLst>
                <c:ext xmlns:c15="http://schemas.microsoft.com/office/drawing/2012/chart" uri="{CE6537A1-D6FC-4f65-9D91-7224C49458BB}">
                  <c15:layout/>
                </c:ext>
              </c:extLst>
            </c:dLbl>
            <c:dLbl>
              <c:idx val="2"/>
              <c:tx>
                <c:rich>
                  <a:bodyPr/>
                  <a:lstStyle/>
                  <a:p>
                    <a:r>
                      <a:rPr lang="en-US"/>
                      <a:t>saint etienne</a:t>
                    </a:r>
                  </a:p>
                </c:rich>
              </c:tx>
              <c:showVal val="1"/>
              <c:extLst>
                <c:ext xmlns:c15="http://schemas.microsoft.com/office/drawing/2012/chart" uri="{CE6537A1-D6FC-4f65-9D91-7224C49458BB}">
                  <c15:layout/>
                </c:ext>
              </c:extLst>
            </c:dLbl>
            <c:dLbl>
              <c:idx val="3"/>
              <c:tx>
                <c:rich>
                  <a:bodyPr/>
                  <a:lstStyle/>
                  <a:p>
                    <a:r>
                      <a:rPr lang="en-US"/>
                      <a:t>perpignan</a:t>
                    </a:r>
                  </a:p>
                </c:rich>
              </c:tx>
              <c:showVal val="1"/>
              <c:extLst>
                <c:ext xmlns:c15="http://schemas.microsoft.com/office/drawing/2012/chart" uri="{CE6537A1-D6FC-4f65-9D91-7224C49458BB}">
                  <c15:layout/>
                </c:ext>
              </c:extLst>
            </c:dLbl>
            <c:dLbl>
              <c:idx val="4"/>
              <c:tx>
                <c:rich>
                  <a:bodyPr/>
                  <a:lstStyle/>
                  <a:p>
                    <a:r>
                      <a:rPr lang="en-US"/>
                      <a:t>nîmes</a:t>
                    </a:r>
                  </a:p>
                </c:rich>
              </c:tx>
              <c:showVal val="1"/>
              <c:extLst>
                <c:ext xmlns:c15="http://schemas.microsoft.com/office/drawing/2012/chart" uri="{CE6537A1-D6FC-4f65-9D91-7224C49458BB}">
                  <c15:layout/>
                </c:ext>
              </c:extLst>
            </c:dLbl>
            <c:dLbl>
              <c:idx val="5"/>
              <c:tx>
                <c:rich>
                  <a:bodyPr/>
                  <a:lstStyle/>
                  <a:p>
                    <a:r>
                      <a:rPr lang="en-US"/>
                      <a:t>saint nazaire</a:t>
                    </a:r>
                  </a:p>
                </c:rich>
              </c:tx>
              <c:showVal val="1"/>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8 cluster'!$E$21:$E$26</c:f>
              <c:numCache>
                <c:formatCode>General</c:formatCode>
                <c:ptCount val="6"/>
                <c:pt idx="0">
                  <c:v>-1.7001595497131301</c:v>
                </c:pt>
                <c:pt idx="1">
                  <c:v>-0.90803337097168002</c:v>
                </c:pt>
                <c:pt idx="2">
                  <c:v>0.420725107192993</c:v>
                </c:pt>
                <c:pt idx="3">
                  <c:v>9.1068163514137296E-2</c:v>
                </c:pt>
                <c:pt idx="4">
                  <c:v>0.18910861015319799</c:v>
                </c:pt>
                <c:pt idx="5">
                  <c:v>1.4265787601470901</c:v>
                </c:pt>
              </c:numCache>
            </c:numRef>
          </c:xVal>
          <c:yVal>
            <c:numRef>
              <c:f>'ACP et Classif. 8 cluster'!$F$21:$F$26</c:f>
              <c:numCache>
                <c:formatCode>General</c:formatCode>
                <c:ptCount val="6"/>
                <c:pt idx="0">
                  <c:v>0.38022977113723799</c:v>
                </c:pt>
                <c:pt idx="1">
                  <c:v>0.83863341808319103</c:v>
                </c:pt>
                <c:pt idx="2">
                  <c:v>-0.26946231722831698</c:v>
                </c:pt>
                <c:pt idx="3">
                  <c:v>-0.22768232226371801</c:v>
                </c:pt>
                <c:pt idx="4">
                  <c:v>-0.14459955692291299</c:v>
                </c:pt>
                <c:pt idx="5">
                  <c:v>1.2176489830017101</c:v>
                </c:pt>
              </c:numCache>
            </c:numRef>
          </c:yVal>
        </c:ser>
        <c:ser>
          <c:idx val="3"/>
          <c:order val="3"/>
          <c:tx>
            <c:v>Cluster 4</c:v>
          </c:tx>
          <c:spPr>
            <a:ln w="25400" cap="rnd">
              <a:noFill/>
              <a:round/>
            </a:ln>
            <a:effectLst/>
          </c:spPr>
          <c:marker>
            <c:symbol val="triangle"/>
            <c:size val="5"/>
            <c:spPr>
              <a:solidFill>
                <a:srgbClr val="00B050"/>
              </a:solidFill>
              <a:ln w="9525">
                <a:solidFill>
                  <a:srgbClr val="00B050"/>
                </a:solidFill>
              </a:ln>
              <a:effectLst/>
            </c:spPr>
          </c:marker>
          <c:dLbls>
            <c:dLbl>
              <c:idx val="0"/>
              <c:tx>
                <c:rich>
                  <a:bodyPr/>
                  <a:lstStyle/>
                  <a:p>
                    <a:r>
                      <a:rPr lang="en-US"/>
                      <a:t>brest</a:t>
                    </a:r>
                  </a:p>
                </c:rich>
              </c:tx>
              <c:showVal val="1"/>
              <c:extLst>
                <c:ext xmlns:c15="http://schemas.microsoft.com/office/drawing/2012/chart" uri="{CE6537A1-D6FC-4f65-9D91-7224C49458BB}">
                  <c15:layout/>
                </c:ext>
              </c:extLst>
            </c:dLbl>
            <c:dLbl>
              <c:idx val="1"/>
              <c:layout>
                <c:manualLayout>
                  <c:x val="-2.8585971751902559E-2"/>
                  <c:y val="-1.8238482646983901E-2"/>
                </c:manualLayout>
              </c:layout>
              <c:tx>
                <c:rich>
                  <a:bodyPr/>
                  <a:lstStyle/>
                  <a:p>
                    <a:r>
                      <a:rPr lang="en-US"/>
                      <a:t>rochelle</a:t>
                    </a:r>
                  </a:p>
                </c:rich>
              </c:tx>
              <c:showVal val="1"/>
              <c:extLst>
                <c:ext xmlns:c15="http://schemas.microsoft.com/office/drawing/2012/chart" uri="{CE6537A1-D6FC-4f65-9D91-7224C49458BB}">
                  <c15:layout/>
                </c:ext>
              </c:extLst>
            </c:dLbl>
            <c:dLbl>
              <c:idx val="2"/>
              <c:layout>
                <c:manualLayout>
                  <c:x val="-7.1208162541209616E-3"/>
                  <c:y val="2.2164756745285227E-2"/>
                </c:manualLayout>
              </c:layout>
              <c:tx>
                <c:rich>
                  <a:bodyPr/>
                  <a:lstStyle/>
                  <a:p>
                    <a:r>
                      <a:rPr lang="en-US"/>
                      <a:t>bayonne</a:t>
                    </a:r>
                  </a:p>
                </c:rich>
              </c:tx>
              <c:showVal val="1"/>
              <c:extLst>
                <c:ext xmlns:c15="http://schemas.microsoft.com/office/drawing/2012/chart" uri="{CE6537A1-D6FC-4f65-9D91-7224C49458BB}">
                  <c15:layout/>
                </c:ext>
              </c:extLst>
            </c:dLbl>
            <c:dLbl>
              <c:idx val="3"/>
              <c:tx>
                <c:rich>
                  <a:bodyPr/>
                  <a:lstStyle/>
                  <a:p>
                    <a:r>
                      <a:rPr lang="en-US"/>
                      <a:t>lorient</a:t>
                    </a:r>
                  </a:p>
                </c:rich>
              </c:tx>
              <c:showVal val="1"/>
              <c:extLst>
                <c:ext xmlns:c15="http://schemas.microsoft.com/office/drawing/2012/chart" uri="{CE6537A1-D6FC-4f65-9D91-7224C49458BB}">
                  <c15:layout/>
                </c:ext>
              </c:extLst>
            </c:dLbl>
            <c:dLbl>
              <c:idx val="4"/>
              <c:tx>
                <c:rich>
                  <a:bodyPr/>
                  <a:lstStyle/>
                  <a:p>
                    <a:r>
                      <a:rPr lang="en-US"/>
                      <a:t>annecy</a:t>
                    </a:r>
                  </a:p>
                </c:rich>
              </c:tx>
              <c:showVal val="1"/>
              <c:extLst>
                <c:ext xmlns:c15="http://schemas.microsoft.com/office/drawing/2012/chart" uri="{CE6537A1-D6FC-4f65-9D91-7224C49458BB}">
                  <c15:layout/>
                </c:ext>
              </c:extLst>
            </c:dLbl>
            <c:dLbl>
              <c:idx val="5"/>
              <c:tx>
                <c:rich>
                  <a:bodyPr/>
                  <a:lstStyle/>
                  <a:p>
                    <a:r>
                      <a:rPr lang="en-US"/>
                      <a:t>pau</a:t>
                    </a:r>
                  </a:p>
                </c:rich>
              </c:tx>
              <c:showVal val="1"/>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8 cluster'!$E$27:$E$32</c:f>
              <c:numCache>
                <c:formatCode>General</c:formatCode>
                <c:ptCount val="6"/>
                <c:pt idx="0">
                  <c:v>1.8999208211898799</c:v>
                </c:pt>
                <c:pt idx="1">
                  <c:v>0.106091246008873</c:v>
                </c:pt>
                <c:pt idx="2">
                  <c:v>0.39818605780601501</c:v>
                </c:pt>
                <c:pt idx="3">
                  <c:v>2.6580355167388898</c:v>
                </c:pt>
                <c:pt idx="4">
                  <c:v>0.428414046764374</c:v>
                </c:pt>
                <c:pt idx="5">
                  <c:v>1.0237889289855999</c:v>
                </c:pt>
              </c:numCache>
            </c:numRef>
          </c:xVal>
          <c:yVal>
            <c:numRef>
              <c:f>'ACP et Classif. 8 cluster'!$F$27:$F$32</c:f>
              <c:numCache>
                <c:formatCode>General</c:formatCode>
                <c:ptCount val="6"/>
                <c:pt idx="0">
                  <c:v>-0.82592713832855202</c:v>
                </c:pt>
                <c:pt idx="1">
                  <c:v>-0.33255493640899703</c:v>
                </c:pt>
                <c:pt idx="2">
                  <c:v>-1.3355365991592401</c:v>
                </c:pt>
                <c:pt idx="3">
                  <c:v>-0.65537381172180198</c:v>
                </c:pt>
                <c:pt idx="4">
                  <c:v>-1.21090912818909</c:v>
                </c:pt>
                <c:pt idx="5">
                  <c:v>-0.88462805747985795</c:v>
                </c:pt>
              </c:numCache>
            </c:numRef>
          </c:yVal>
        </c:ser>
        <c:ser>
          <c:idx val="4"/>
          <c:order val="4"/>
          <c:tx>
            <c:v>Cluster 5</c:v>
          </c:tx>
          <c:spPr>
            <a:ln w="25400" cap="rnd">
              <a:noFill/>
              <a:round/>
            </a:ln>
            <a:effectLst/>
          </c:spPr>
          <c:marker>
            <c:symbol val="square"/>
            <c:size val="5"/>
            <c:spPr>
              <a:solidFill>
                <a:schemeClr val="accent2"/>
              </a:solidFill>
              <a:ln w="9525">
                <a:solidFill>
                  <a:schemeClr val="accent2"/>
                </a:solidFill>
              </a:ln>
              <a:effectLst/>
            </c:spPr>
          </c:marker>
          <c:dLbls>
            <c:dLbl>
              <c:idx val="0"/>
              <c:layout>
                <c:manualLayout>
                  <c:x val="-7.9753142046154774E-2"/>
                  <c:y val="-6.6494270235855722E-3"/>
                </c:manualLayout>
              </c:layout>
              <c:tx>
                <c:rich>
                  <a:bodyPr/>
                  <a:lstStyle/>
                  <a:p>
                    <a:r>
                      <a:rPr lang="en-US"/>
                      <a:t>strasbourg</a:t>
                    </a:r>
                  </a:p>
                </c:rich>
              </c:tx>
              <c:showVal val="1"/>
              <c:extLst>
                <c:ext xmlns:c15="http://schemas.microsoft.com/office/drawing/2012/chart" uri="{CE6537A1-D6FC-4f65-9D91-7224C49458BB}">
                  <c15:layout/>
                </c:ext>
              </c:extLst>
            </c:dLbl>
            <c:dLbl>
              <c:idx val="1"/>
              <c:layout>
                <c:manualLayout>
                  <c:x val="-1.2817470694754066E-2"/>
                  <c:y val="1.551532972169966E-2"/>
                </c:manualLayout>
              </c:layout>
              <c:tx>
                <c:rich>
                  <a:bodyPr/>
                  <a:lstStyle/>
                  <a:p>
                    <a:r>
                      <a:rPr lang="en-US"/>
                      <a:t>tours</a:t>
                    </a:r>
                  </a:p>
                </c:rich>
              </c:tx>
              <c:showVal val="1"/>
              <c:extLst>
                <c:ext xmlns:c15="http://schemas.microsoft.com/office/drawing/2012/chart" uri="{CE6537A1-D6FC-4f65-9D91-7224C49458BB}">
                  <c15:layout/>
                </c:ext>
              </c:extLst>
            </c:dLbl>
            <c:dLbl>
              <c:idx val="2"/>
              <c:layout>
                <c:manualLayout>
                  <c:x val="-3.1331707170472192E-2"/>
                  <c:y val="-2.6328498218265068E-2"/>
                </c:manualLayout>
              </c:layout>
              <c:tx>
                <c:rich>
                  <a:bodyPr/>
                  <a:lstStyle/>
                  <a:p>
                    <a:r>
                      <a:rPr lang="en-US"/>
                      <a:t>angers</a:t>
                    </a:r>
                  </a:p>
                </c:rich>
              </c:tx>
              <c:showVal val="1"/>
              <c:extLst>
                <c:ext xmlns:c15="http://schemas.microsoft.com/office/drawing/2012/chart" uri="{CE6537A1-D6FC-4f65-9D91-7224C49458BB}">
                  <c15:layout/>
                </c:ext>
              </c:extLst>
            </c:dLbl>
            <c:dLbl>
              <c:idx val="3"/>
              <c:layout>
                <c:manualLayout>
                  <c:x val="-5.6966536421129482E-3"/>
                  <c:y val="-4.4329513490570464E-3"/>
                </c:manualLayout>
              </c:layout>
              <c:tx>
                <c:rich>
                  <a:bodyPr/>
                  <a:lstStyle/>
                  <a:p>
                    <a:r>
                      <a:rPr lang="en-US"/>
                      <a:t>dijon</a:t>
                    </a:r>
                  </a:p>
                </c:rich>
              </c:tx>
              <c:showVal val="1"/>
              <c:extLst>
                <c:ext xmlns:c15="http://schemas.microsoft.com/office/drawing/2012/chart" uri="{CE6537A1-D6FC-4f65-9D91-7224C49458BB}">
                  <c15:layout/>
                </c:ext>
              </c:extLst>
            </c:dLbl>
            <c:dLbl>
              <c:idx val="4"/>
              <c:tx>
                <c:rich>
                  <a:bodyPr/>
                  <a:lstStyle/>
                  <a:p>
                    <a:r>
                      <a:rPr lang="en-US"/>
                      <a:t>caen</a:t>
                    </a:r>
                  </a:p>
                </c:rich>
              </c:tx>
              <c:showVal val="1"/>
              <c:extLst>
                <c:ext xmlns:c15="http://schemas.microsoft.com/office/drawing/2012/chart" uri="{CE6537A1-D6FC-4f65-9D91-7224C49458BB}">
                  <c15:layout/>
                </c:ext>
              </c:extLst>
            </c:dLbl>
            <c:dLbl>
              <c:idx val="5"/>
              <c:layout>
                <c:manualLayout>
                  <c:x val="-4.5573229136903211E-2"/>
                  <c:y val="1.9948281070756711E-2"/>
                </c:manualLayout>
              </c:layout>
              <c:tx>
                <c:rich>
                  <a:bodyPr/>
                  <a:lstStyle/>
                  <a:p>
                    <a:r>
                      <a:rPr lang="en-US"/>
                      <a:t>clermont ferrand</a:t>
                    </a:r>
                  </a:p>
                </c:rich>
              </c:tx>
              <c:showVal val="1"/>
              <c:extLst>
                <c:ext xmlns:c15="http://schemas.microsoft.com/office/drawing/2012/chart" uri="{CE6537A1-D6FC-4f65-9D91-7224C49458BB}">
                  <c15:layout/>
                </c:ext>
              </c:extLst>
            </c:dLbl>
            <c:dLbl>
              <c:idx val="6"/>
              <c:tx>
                <c:rich>
                  <a:bodyPr/>
                  <a:lstStyle/>
                  <a:p>
                    <a:r>
                      <a:rPr lang="en-US"/>
                      <a:t>limoges</a:t>
                    </a:r>
                  </a:p>
                </c:rich>
              </c:tx>
              <c:showVal val="1"/>
              <c:extLst>
                <c:ext xmlns:c15="http://schemas.microsoft.com/office/drawing/2012/chart" uri="{CE6537A1-D6FC-4f65-9D91-7224C49458BB}">
                  <c15:layout/>
                </c:ext>
              </c:extLst>
            </c:dLbl>
            <c:dLbl>
              <c:idx val="7"/>
              <c:layout>
                <c:manualLayout>
                  <c:x val="-5.8390811970508424E-2"/>
                  <c:y val="-5.5096247127569232E-3"/>
                </c:manualLayout>
              </c:layout>
              <c:tx>
                <c:rich>
                  <a:bodyPr/>
                  <a:lstStyle/>
                  <a:p>
                    <a:r>
                      <a:rPr lang="en-US"/>
                      <a:t>poitiers </a:t>
                    </a:r>
                  </a:p>
                </c:rich>
              </c:tx>
              <c:showVal val="1"/>
              <c:extLst>
                <c:ext xmlns:c15="http://schemas.microsoft.com/office/drawing/2012/chart" uri="{CE6537A1-D6FC-4f65-9D91-7224C49458BB}">
                  <c15:layout/>
                </c:ext>
              </c:extLst>
            </c:dLbl>
            <c:dLbl>
              <c:idx val="8"/>
              <c:layout>
                <c:manualLayout>
                  <c:x val="-2.5634941389508035E-2"/>
                  <c:y val="1.551532972169966E-2"/>
                </c:manualLayout>
              </c:layout>
              <c:tx>
                <c:rich>
                  <a:bodyPr/>
                  <a:lstStyle/>
                  <a:p>
                    <a:r>
                      <a:rPr lang="en-US"/>
                      <a:t>besançon</a:t>
                    </a:r>
                  </a:p>
                </c:rich>
              </c:tx>
              <c:showVal val="1"/>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8 cluster'!$E$33:$E$41</c:f>
              <c:numCache>
                <c:formatCode>General</c:formatCode>
                <c:ptCount val="9"/>
                <c:pt idx="0">
                  <c:v>-1.6869417428970299</c:v>
                </c:pt>
                <c:pt idx="1">
                  <c:v>-0.727528035640717</c:v>
                </c:pt>
                <c:pt idx="2">
                  <c:v>-8.4367707371711703E-2</c:v>
                </c:pt>
                <c:pt idx="3">
                  <c:v>-0.51488000154495195</c:v>
                </c:pt>
                <c:pt idx="4">
                  <c:v>-1.18989777565002</c:v>
                </c:pt>
                <c:pt idx="5">
                  <c:v>-0.54559993743896495</c:v>
                </c:pt>
                <c:pt idx="6">
                  <c:v>0.83920681476592995</c:v>
                </c:pt>
                <c:pt idx="7">
                  <c:v>0.220748111605644</c:v>
                </c:pt>
                <c:pt idx="8">
                  <c:v>0.31654617190361001</c:v>
                </c:pt>
              </c:numCache>
            </c:numRef>
          </c:xVal>
          <c:yVal>
            <c:numRef>
              <c:f>'ACP et Classif. 8 cluster'!$F$33:$F$41</c:f>
              <c:numCache>
                <c:formatCode>General</c:formatCode>
                <c:ptCount val="9"/>
                <c:pt idx="0">
                  <c:v>-0.74104082584381104</c:v>
                </c:pt>
                <c:pt idx="1">
                  <c:v>-0.62068742513656605</c:v>
                </c:pt>
                <c:pt idx="2">
                  <c:v>-1.3604823350906401</c:v>
                </c:pt>
                <c:pt idx="3">
                  <c:v>-1.2904299497604399</c:v>
                </c:pt>
                <c:pt idx="4">
                  <c:v>-0.58620786666870095</c:v>
                </c:pt>
                <c:pt idx="5">
                  <c:v>-2.10994219779968</c:v>
                </c:pt>
                <c:pt idx="6">
                  <c:v>-1.3615680932998699</c:v>
                </c:pt>
                <c:pt idx="7">
                  <c:v>-1.36212837696075</c:v>
                </c:pt>
                <c:pt idx="8">
                  <c:v>-1.59852755069733</c:v>
                </c:pt>
              </c:numCache>
            </c:numRef>
          </c:yVal>
        </c:ser>
        <c:ser>
          <c:idx val="5"/>
          <c:order val="5"/>
          <c:tx>
            <c:v>Cluster 6</c:v>
          </c:tx>
          <c:spPr>
            <a:ln w="25400" cap="rnd">
              <a:noFill/>
              <a:round/>
            </a:ln>
            <a:effectLst/>
          </c:spPr>
          <c:marker>
            <c:symbol val="square"/>
            <c:size val="5"/>
            <c:spPr>
              <a:solidFill>
                <a:schemeClr val="accent6"/>
              </a:solidFill>
              <a:ln w="9525">
                <a:solidFill>
                  <a:schemeClr val="accent6"/>
                </a:solidFill>
              </a:ln>
              <a:effectLst/>
            </c:spPr>
          </c:marker>
          <c:dLbls>
            <c:dLbl>
              <c:idx val="0"/>
              <c:layout>
                <c:manualLayout>
                  <c:x val="-2.848326501648386E-3"/>
                  <c:y val="-1.9948281070756711E-2"/>
                </c:manualLayout>
              </c:layout>
              <c:tx>
                <c:rich>
                  <a:bodyPr/>
                  <a:lstStyle/>
                  <a:p>
                    <a:r>
                      <a:rPr lang="en-US"/>
                      <a:t>Lille</a:t>
                    </a:r>
                  </a:p>
                </c:rich>
              </c:tx>
              <c:showVal val="1"/>
              <c:extLst>
                <c:ext xmlns:c15="http://schemas.microsoft.com/office/drawing/2012/chart" uri="{CE6537A1-D6FC-4f65-9D91-7224C49458BB}">
                  <c15:layout/>
                </c:ext>
              </c:extLst>
            </c:dLbl>
            <c:dLbl>
              <c:idx val="1"/>
              <c:layout>
                <c:manualLayout>
                  <c:x val="-1.4241634105282761E-3"/>
                  <c:y val="0"/>
                </c:manualLayout>
              </c:layout>
              <c:tx>
                <c:rich>
                  <a:bodyPr/>
                  <a:lstStyle/>
                  <a:p>
                    <a:r>
                      <a:rPr lang="en-US"/>
                      <a:t>rouen</a:t>
                    </a:r>
                  </a:p>
                </c:rich>
              </c:tx>
              <c:showVal val="1"/>
              <c:extLst>
                <c:ext xmlns:c15="http://schemas.microsoft.com/office/drawing/2012/chart" uri="{CE6537A1-D6FC-4f65-9D91-7224C49458BB}">
                  <c15:layout/>
                </c:ext>
              </c:extLst>
            </c:dLbl>
            <c:dLbl>
              <c:idx val="2"/>
              <c:tx>
                <c:rich>
                  <a:bodyPr/>
                  <a:lstStyle/>
                  <a:p>
                    <a:r>
                      <a:rPr lang="en-US"/>
                      <a:t>reims</a:t>
                    </a:r>
                  </a:p>
                </c:rich>
              </c:tx>
              <c:showVal val="1"/>
              <c:extLst>
                <c:ext xmlns:c15="http://schemas.microsoft.com/office/drawing/2012/chart" uri="{CE6537A1-D6FC-4f65-9D91-7224C49458BB}">
                  <c15:layout/>
                </c:ext>
              </c:extLst>
            </c:dLbl>
            <c:dLbl>
              <c:idx val="3"/>
              <c:tx>
                <c:rich>
                  <a:bodyPr/>
                  <a:lstStyle/>
                  <a:p>
                    <a:r>
                      <a:rPr lang="en-US"/>
                      <a:t>orléans</a:t>
                    </a:r>
                  </a:p>
                </c:rich>
              </c:tx>
              <c:showVal val="1"/>
              <c:extLst>
                <c:ext xmlns:c15="http://schemas.microsoft.com/office/drawing/2012/chart" uri="{CE6537A1-D6FC-4f65-9D91-7224C49458BB}">
                  <c15:layout/>
                </c:ext>
              </c:extLst>
            </c:dLbl>
            <c:dLbl>
              <c:idx val="4"/>
              <c:tx>
                <c:rich>
                  <a:bodyPr/>
                  <a:lstStyle/>
                  <a:p>
                    <a:r>
                      <a:rPr lang="en-US"/>
                      <a:t>metz</a:t>
                    </a:r>
                  </a:p>
                </c:rich>
              </c:tx>
              <c:showVal val="1"/>
              <c:extLst>
                <c:ext xmlns:c15="http://schemas.microsoft.com/office/drawing/2012/chart" uri="{CE6537A1-D6FC-4f65-9D91-7224C49458BB}">
                  <c15:layout/>
                </c:ext>
              </c:extLst>
            </c:dLbl>
            <c:dLbl>
              <c:idx val="5"/>
              <c:layout>
                <c:manualLayout>
                  <c:x val="-4.4149065726374892E-2"/>
                  <c:y val="1.3298854047171061E-2"/>
                </c:manualLayout>
              </c:layout>
              <c:tx>
                <c:rich>
                  <a:bodyPr/>
                  <a:lstStyle/>
                  <a:p>
                    <a:r>
                      <a:rPr lang="en-US"/>
                      <a:t>amiens</a:t>
                    </a:r>
                  </a:p>
                </c:rich>
              </c:tx>
              <c:showVal val="1"/>
              <c:extLst>
                <c:ext xmlns:c15="http://schemas.microsoft.com/office/drawing/2012/chart" uri="{CE6537A1-D6FC-4f65-9D91-7224C49458BB}">
                  <c15:layout/>
                </c:ext>
              </c:extLst>
            </c:dLbl>
            <c:dLbl>
              <c:idx val="6"/>
              <c:tx>
                <c:rich>
                  <a:bodyPr/>
                  <a:lstStyle/>
                  <a:p>
                    <a:r>
                      <a:rPr lang="en-US"/>
                      <a:t>nancy</a:t>
                    </a:r>
                  </a:p>
                </c:rich>
              </c:tx>
              <c:showVal val="1"/>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8 cluster'!$E$42:$E$48</c:f>
              <c:numCache>
                <c:formatCode>General</c:formatCode>
                <c:ptCount val="7"/>
                <c:pt idx="0">
                  <c:v>-1.8039183616638199</c:v>
                </c:pt>
                <c:pt idx="1">
                  <c:v>-1.5112284421920801</c:v>
                </c:pt>
                <c:pt idx="2">
                  <c:v>5.5381648242473602E-2</c:v>
                </c:pt>
                <c:pt idx="3">
                  <c:v>-0.42371088266372697</c:v>
                </c:pt>
                <c:pt idx="4">
                  <c:v>0.35468572378158603</c:v>
                </c:pt>
                <c:pt idx="5">
                  <c:v>0.30625027418136602</c:v>
                </c:pt>
                <c:pt idx="6">
                  <c:v>-0.28093805909156799</c:v>
                </c:pt>
              </c:numCache>
            </c:numRef>
          </c:xVal>
          <c:yVal>
            <c:numRef>
              <c:f>'ACP et Classif. 8 cluster'!$F$42:$F$48</c:f>
              <c:numCache>
                <c:formatCode>General</c:formatCode>
                <c:ptCount val="7"/>
                <c:pt idx="0">
                  <c:v>2.3265955448150599</c:v>
                </c:pt>
                <c:pt idx="1">
                  <c:v>1.45919406414032</c:v>
                </c:pt>
                <c:pt idx="2">
                  <c:v>0.39567333459854098</c:v>
                </c:pt>
                <c:pt idx="3">
                  <c:v>0.41621637344360402</c:v>
                </c:pt>
                <c:pt idx="4">
                  <c:v>0.26244929432869002</c:v>
                </c:pt>
                <c:pt idx="5">
                  <c:v>0.77807945013046298</c:v>
                </c:pt>
                <c:pt idx="6">
                  <c:v>-0.35352408885955799</c:v>
                </c:pt>
              </c:numCache>
            </c:numRef>
          </c:yVal>
        </c:ser>
        <c:ser>
          <c:idx val="6"/>
          <c:order val="6"/>
          <c:tx>
            <c:v>Cluster 7</c:v>
          </c:tx>
          <c:spPr>
            <a:ln w="25400" cap="rnd">
              <a:no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dLbls>
            <c:dLbl>
              <c:idx val="0"/>
              <c:tx>
                <c:rich>
                  <a:bodyPr/>
                  <a:lstStyle/>
                  <a:p>
                    <a:r>
                      <a:rPr lang="en-US"/>
                      <a:t>marseille</a:t>
                    </a:r>
                  </a:p>
                </c:rich>
              </c:tx>
              <c:showVal val="1"/>
              <c:extLst>
                <c:ext xmlns:c15="http://schemas.microsoft.com/office/drawing/2012/chart" uri="{CE6537A1-D6FC-4f65-9D91-7224C49458BB}">
                  <c15:layout/>
                </c:ext>
              </c:extLst>
            </c:dLbl>
            <c:dLbl>
              <c:idx val="1"/>
              <c:layout>
                <c:manualLayout>
                  <c:x val="-4.272489752472579E-3"/>
                  <c:y val="-1.1082378372642704E-2"/>
                </c:manualLayout>
              </c:layout>
              <c:tx>
                <c:rich>
                  <a:bodyPr/>
                  <a:lstStyle/>
                  <a:p>
                    <a:r>
                      <a:rPr lang="en-US"/>
                      <a:t>montpellier</a:t>
                    </a:r>
                  </a:p>
                </c:rich>
              </c:tx>
              <c:showVal val="1"/>
              <c:extLst>
                <c:ext xmlns:c15="http://schemas.microsoft.com/office/drawing/2012/chart" uri="{CE6537A1-D6FC-4f65-9D91-7224C49458BB}">
                  <c15:layout/>
                </c:ext>
              </c:extLst>
            </c:dLbl>
            <c:dLbl>
              <c:idx val="2"/>
              <c:tx>
                <c:rich>
                  <a:bodyPr/>
                  <a:lstStyle/>
                  <a:p>
                    <a:r>
                      <a:rPr lang="en-US"/>
                      <a:t>nice</a:t>
                    </a:r>
                  </a:p>
                </c:rich>
              </c:tx>
              <c:showVal val="1"/>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8 cluster'!$E$49:$E$51</c:f>
              <c:numCache>
                <c:formatCode>General</c:formatCode>
                <c:ptCount val="3"/>
                <c:pt idx="0">
                  <c:v>-4.3491473197937003</c:v>
                </c:pt>
                <c:pt idx="1">
                  <c:v>-3.1227107048034699</c:v>
                </c:pt>
                <c:pt idx="2">
                  <c:v>-3.5967772006988499</c:v>
                </c:pt>
              </c:numCache>
            </c:numRef>
          </c:xVal>
          <c:yVal>
            <c:numRef>
              <c:f>'ACP et Classif. 8 cluster'!$F$49:$F$51</c:f>
              <c:numCache>
                <c:formatCode>General</c:formatCode>
                <c:ptCount val="3"/>
                <c:pt idx="0">
                  <c:v>0.704728603363037</c:v>
                </c:pt>
                <c:pt idx="1">
                  <c:v>-0.221944704651833</c:v>
                </c:pt>
                <c:pt idx="2">
                  <c:v>0.50793254375457797</c:v>
                </c:pt>
              </c:numCache>
            </c:numRef>
          </c:yVal>
        </c:ser>
        <c:ser>
          <c:idx val="7"/>
          <c:order val="7"/>
          <c:tx>
            <c:v>Cluster 8</c:v>
          </c:tx>
          <c:spPr>
            <a:ln w="25400" cap="rnd">
              <a:noFill/>
              <a:round/>
            </a:ln>
            <a:effectLst/>
          </c:spPr>
          <c:marker>
            <c:symbol val="circle"/>
            <c:size val="5"/>
            <c:spPr>
              <a:solidFill>
                <a:schemeClr val="accent1">
                  <a:lumMod val="75000"/>
                </a:schemeClr>
              </a:solidFill>
              <a:ln w="9525">
                <a:solidFill>
                  <a:schemeClr val="accent1">
                    <a:lumMod val="75000"/>
                  </a:schemeClr>
                </a:solidFill>
              </a:ln>
              <a:effectLst/>
            </c:spPr>
          </c:marker>
          <c:dLbls>
            <c:dLbl>
              <c:idx val="0"/>
              <c:tx>
                <c:rich>
                  <a:bodyPr/>
                  <a:lstStyle/>
                  <a:p>
                    <a:r>
                      <a:rPr lang="en-US"/>
                      <a:t>lyon</a:t>
                    </a:r>
                  </a:p>
                </c:rich>
              </c:tx>
              <c:showVal val="1"/>
              <c:extLst>
                <c:ext xmlns:c15="http://schemas.microsoft.com/office/drawing/2012/chart" uri="{CE6537A1-D6FC-4f65-9D91-7224C49458BB}">
                  <c15:layout/>
                </c:ext>
              </c:extLst>
            </c:dLbl>
            <c:dLbl>
              <c:idx val="1"/>
              <c:tx>
                <c:rich>
                  <a:bodyPr/>
                  <a:lstStyle/>
                  <a:p>
                    <a:r>
                      <a:rPr lang="en-US"/>
                      <a:t>nantes</a:t>
                    </a:r>
                  </a:p>
                </c:rich>
              </c:tx>
              <c:showVal val="1"/>
              <c:extLst>
                <c:ext xmlns:c15="http://schemas.microsoft.com/office/drawing/2012/chart" uri="{CE6537A1-D6FC-4f65-9D91-7224C49458BB}">
                  <c15:layout/>
                </c:ext>
              </c:extLst>
            </c:dLbl>
            <c:dLbl>
              <c:idx val="2"/>
              <c:tx>
                <c:rich>
                  <a:bodyPr/>
                  <a:lstStyle/>
                  <a:p>
                    <a:r>
                      <a:rPr lang="en-US"/>
                      <a:t>rennes</a:t>
                    </a:r>
                  </a:p>
                </c:rich>
              </c:tx>
              <c:showVal val="1"/>
              <c:extLst>
                <c:ext xmlns:c15="http://schemas.microsoft.com/office/drawing/2012/chart" uri="{CE6537A1-D6FC-4f65-9D91-7224C49458BB}">
                  <c15:layout/>
                </c:ext>
              </c:extLst>
            </c:dLbl>
            <c:dLbl>
              <c:idx val="3"/>
              <c:tx>
                <c:rich>
                  <a:bodyPr/>
                  <a:lstStyle/>
                  <a:p>
                    <a:r>
                      <a:rPr lang="en-US"/>
                      <a:t>grenoble</a:t>
                    </a:r>
                  </a:p>
                </c:rich>
              </c:tx>
              <c:showVal val="1"/>
              <c:extLst>
                <c:ext xmlns:c15="http://schemas.microsoft.com/office/drawing/2012/chart" uri="{CE6537A1-D6FC-4f65-9D91-7224C49458BB}">
                  <c15:layout/>
                </c:ext>
              </c:extLst>
            </c:dLbl>
            <c:dLbl>
              <c:idx val="4"/>
              <c:layout>
                <c:manualLayout>
                  <c:x val="-2.9907431621092682E-2"/>
                  <c:y val="-1.7731805396228192E-2"/>
                </c:manualLayout>
              </c:layout>
              <c:tx>
                <c:rich>
                  <a:bodyPr/>
                  <a:lstStyle/>
                  <a:p>
                    <a:r>
                      <a:rPr lang="en-US"/>
                      <a:t>bordeaux</a:t>
                    </a:r>
                  </a:p>
                </c:rich>
              </c:tx>
              <c:showVal val="1"/>
              <c:extLst>
                <c:ext xmlns:c15="http://schemas.microsoft.com/office/drawing/2012/chart" uri="{CE6537A1-D6FC-4f65-9D91-7224C49458BB}">
                  <c15:layout/>
                </c:ext>
              </c:extLst>
            </c:dLbl>
            <c:dLbl>
              <c:idx val="5"/>
              <c:tx>
                <c:rich>
                  <a:bodyPr/>
                  <a:lstStyle/>
                  <a:p>
                    <a:r>
                      <a:rPr lang="en-US"/>
                      <a:t>toulouse</a:t>
                    </a:r>
                  </a:p>
                </c:rich>
              </c:tx>
              <c:showVal val="1"/>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8 cluster'!$E$52:$E$57</c:f>
              <c:numCache>
                <c:formatCode>General</c:formatCode>
                <c:ptCount val="6"/>
                <c:pt idx="0">
                  <c:v>-3.4597468376159699</c:v>
                </c:pt>
                <c:pt idx="1">
                  <c:v>-2.36976099014282</c:v>
                </c:pt>
                <c:pt idx="2">
                  <c:v>-2.7210171222686799</c:v>
                </c:pt>
                <c:pt idx="3">
                  <c:v>-2.5094301700592001</c:v>
                </c:pt>
                <c:pt idx="4">
                  <c:v>-3.1337091922760001</c:v>
                </c:pt>
                <c:pt idx="5">
                  <c:v>-3.6753914356231698</c:v>
                </c:pt>
              </c:numCache>
            </c:numRef>
          </c:xVal>
          <c:yVal>
            <c:numRef>
              <c:f>'ACP et Classif. 8 cluster'!$F$52:$F$57</c:f>
              <c:numCache>
                <c:formatCode>General</c:formatCode>
                <c:ptCount val="6"/>
                <c:pt idx="0">
                  <c:v>0.96555632352829002</c:v>
                </c:pt>
                <c:pt idx="1">
                  <c:v>0.85448533296585105</c:v>
                </c:pt>
                <c:pt idx="2">
                  <c:v>-0.81383854150772095</c:v>
                </c:pt>
                <c:pt idx="3">
                  <c:v>-0.81636804342269897</c:v>
                </c:pt>
                <c:pt idx="4">
                  <c:v>-0.40987136960029602</c:v>
                </c:pt>
                <c:pt idx="5">
                  <c:v>-0.58936262130737305</c:v>
                </c:pt>
              </c:numCache>
            </c:numRef>
          </c:yVal>
        </c:ser>
        <c:ser>
          <c:idx val="8"/>
          <c:order val="8"/>
          <c:tx>
            <c:v>G Cluster 1</c:v>
          </c:tx>
          <c:spPr>
            <a:ln w="28575">
              <a:noFill/>
            </a:ln>
          </c:spPr>
          <c:marker>
            <c:symbol val="diamond"/>
            <c:size val="13"/>
            <c:spPr>
              <a:solidFill>
                <a:schemeClr val="tx1"/>
              </a:solidFill>
              <a:ln>
                <a:solidFill>
                  <a:schemeClr val="tx1"/>
                </a:solidFill>
              </a:ln>
            </c:spPr>
          </c:marker>
          <c:xVal>
            <c:numRef>
              <c:f>'ACP et Classif. 8 cluster'!$G$12</c:f>
              <c:numCache>
                <c:formatCode>General</c:formatCode>
                <c:ptCount val="1"/>
                <c:pt idx="0">
                  <c:v>1.5448178052902239</c:v>
                </c:pt>
              </c:numCache>
            </c:numRef>
          </c:xVal>
          <c:yVal>
            <c:numRef>
              <c:f>'ACP et Classif. 8 cluster'!$H$12</c:f>
              <c:numCache>
                <c:formatCode>General</c:formatCode>
                <c:ptCount val="1"/>
                <c:pt idx="0">
                  <c:v>2.3074831485748302</c:v>
                </c:pt>
              </c:numCache>
            </c:numRef>
          </c:yVal>
        </c:ser>
        <c:ser>
          <c:idx val="9"/>
          <c:order val="9"/>
          <c:tx>
            <c:v>G cluster 2</c:v>
          </c:tx>
          <c:spPr>
            <a:ln w="28575">
              <a:noFill/>
            </a:ln>
          </c:spPr>
          <c:marker>
            <c:spPr>
              <a:solidFill>
                <a:schemeClr val="bg1">
                  <a:lumMod val="65000"/>
                </a:schemeClr>
              </a:solidFill>
              <a:ln>
                <a:solidFill>
                  <a:schemeClr val="bg1">
                    <a:lumMod val="65000"/>
                  </a:schemeClr>
                </a:solidFill>
              </a:ln>
            </c:spPr>
          </c:marker>
          <c:dPt>
            <c:idx val="0"/>
            <c:marker>
              <c:symbol val="diamond"/>
              <c:size val="12"/>
            </c:marker>
          </c:dPt>
          <c:xVal>
            <c:numRef>
              <c:f>'ACP et Classif. 8 cluster'!$G$20</c:f>
              <c:numCache>
                <c:formatCode>General</c:formatCode>
                <c:ptCount val="1"/>
                <c:pt idx="0">
                  <c:v>2.7320087552070627</c:v>
                </c:pt>
              </c:numCache>
            </c:numRef>
          </c:xVal>
          <c:yVal>
            <c:numRef>
              <c:f>'ACP et Classif. 8 cluster'!$H$20</c:f>
              <c:numCache>
                <c:formatCode>General</c:formatCode>
                <c:ptCount val="1"/>
                <c:pt idx="0">
                  <c:v>-0.31528010359033898</c:v>
                </c:pt>
              </c:numCache>
            </c:numRef>
          </c:yVal>
        </c:ser>
        <c:ser>
          <c:idx val="10"/>
          <c:order val="10"/>
          <c:tx>
            <c:v>G cluster 3</c:v>
          </c:tx>
          <c:spPr>
            <a:ln w="28575">
              <a:noFill/>
            </a:ln>
          </c:spPr>
          <c:marker>
            <c:symbol val="triangle"/>
            <c:size val="12"/>
            <c:spPr>
              <a:solidFill>
                <a:schemeClr val="accent3"/>
              </a:solidFill>
              <a:ln>
                <a:solidFill>
                  <a:schemeClr val="accent3"/>
                </a:solidFill>
              </a:ln>
            </c:spPr>
          </c:marker>
          <c:xVal>
            <c:numRef>
              <c:f>'ACP et Classif. 8 cluster'!$G$26</c:f>
              <c:numCache>
                <c:formatCode>General</c:formatCode>
                <c:ptCount val="1"/>
                <c:pt idx="0">
                  <c:v>-8.0118713279565254E-2</c:v>
                </c:pt>
              </c:numCache>
            </c:numRef>
          </c:xVal>
          <c:yVal>
            <c:numRef>
              <c:f>'ACP et Classif. 8 cluster'!$H$26</c:f>
              <c:numCache>
                <c:formatCode>General</c:formatCode>
                <c:ptCount val="1"/>
                <c:pt idx="0">
                  <c:v>0.29912799596786516</c:v>
                </c:pt>
              </c:numCache>
            </c:numRef>
          </c:yVal>
        </c:ser>
        <c:ser>
          <c:idx val="11"/>
          <c:order val="11"/>
          <c:tx>
            <c:v>G cluster 4</c:v>
          </c:tx>
          <c:spPr>
            <a:ln w="28575">
              <a:noFill/>
            </a:ln>
          </c:spPr>
          <c:marker>
            <c:symbol val="triangle"/>
            <c:size val="12"/>
            <c:spPr>
              <a:solidFill>
                <a:srgbClr val="00B050"/>
              </a:solidFill>
              <a:ln>
                <a:solidFill>
                  <a:srgbClr val="00B050"/>
                </a:solidFill>
              </a:ln>
            </c:spPr>
          </c:marker>
          <c:xVal>
            <c:numRef>
              <c:f>'ACP et Classif. 8 cluster'!$G$32</c:f>
              <c:numCache>
                <c:formatCode>General</c:formatCode>
                <c:ptCount val="1"/>
                <c:pt idx="0">
                  <c:v>1.0857394362489388</c:v>
                </c:pt>
              </c:numCache>
            </c:numRef>
          </c:xVal>
          <c:yVal>
            <c:numRef>
              <c:f>'ACP et Classif. 8 cluster'!$H$32</c:f>
              <c:numCache>
                <c:formatCode>General</c:formatCode>
                <c:ptCount val="1"/>
                <c:pt idx="0">
                  <c:v>-0.87415494521459003</c:v>
                </c:pt>
              </c:numCache>
            </c:numRef>
          </c:yVal>
        </c:ser>
        <c:ser>
          <c:idx val="12"/>
          <c:order val="12"/>
          <c:tx>
            <c:v>G cluster 5</c:v>
          </c:tx>
          <c:spPr>
            <a:ln w="28575">
              <a:noFill/>
            </a:ln>
          </c:spPr>
          <c:dPt>
            <c:idx val="0"/>
            <c:marker>
              <c:symbol val="square"/>
              <c:size val="12"/>
              <c:spPr>
                <a:solidFill>
                  <a:schemeClr val="accent2"/>
                </a:solidFill>
                <a:ln>
                  <a:solidFill>
                    <a:schemeClr val="accent2"/>
                  </a:solidFill>
                </a:ln>
              </c:spPr>
            </c:marker>
          </c:dPt>
          <c:xVal>
            <c:numRef>
              <c:f>'ACP et Classif. 8 cluster'!$G$41</c:f>
              <c:numCache>
                <c:formatCode>General</c:formatCode>
                <c:ptCount val="1"/>
                <c:pt idx="0">
                  <c:v>-0.37474601136313446</c:v>
                </c:pt>
              </c:numCache>
            </c:numRef>
          </c:xVal>
          <c:yVal>
            <c:numRef>
              <c:f>'ACP et Classif. 8 cluster'!$H$41</c:f>
              <c:numCache>
                <c:formatCode>General</c:formatCode>
                <c:ptCount val="1"/>
                <c:pt idx="0">
                  <c:v>-1.2256682912508654</c:v>
                </c:pt>
              </c:numCache>
            </c:numRef>
          </c:yVal>
        </c:ser>
        <c:ser>
          <c:idx val="13"/>
          <c:order val="13"/>
          <c:tx>
            <c:v>G cluster 6</c:v>
          </c:tx>
          <c:spPr>
            <a:ln w="28575">
              <a:noFill/>
            </a:ln>
          </c:spPr>
          <c:dPt>
            <c:idx val="0"/>
            <c:marker>
              <c:symbol val="square"/>
              <c:size val="12"/>
              <c:spPr>
                <a:solidFill>
                  <a:schemeClr val="accent6"/>
                </a:solidFill>
                <a:ln>
                  <a:solidFill>
                    <a:schemeClr val="accent6"/>
                  </a:solidFill>
                </a:ln>
              </c:spPr>
            </c:marker>
          </c:dPt>
          <c:xVal>
            <c:numRef>
              <c:f>'ACP et Classif. 8 cluster'!$G$48</c:f>
              <c:numCache>
                <c:formatCode>General</c:formatCode>
                <c:ptCount val="1"/>
                <c:pt idx="0">
                  <c:v>-0.47192544277225273</c:v>
                </c:pt>
              </c:numCache>
            </c:numRef>
          </c:xVal>
          <c:yVal>
            <c:numRef>
              <c:f>'ACP et Classif. 8 cluster'!$H$48</c:f>
              <c:numCache>
                <c:formatCode>General</c:formatCode>
                <c:ptCount val="1"/>
                <c:pt idx="0">
                  <c:v>0.75495485322816003</c:v>
                </c:pt>
              </c:numCache>
            </c:numRef>
          </c:yVal>
        </c:ser>
        <c:ser>
          <c:idx val="14"/>
          <c:order val="14"/>
          <c:tx>
            <c:v>G cluster 7</c:v>
          </c:tx>
          <c:spPr>
            <a:ln w="28575">
              <a:noFill/>
            </a:ln>
          </c:spPr>
          <c:marker>
            <c:symbol val="circle"/>
            <c:size val="12"/>
            <c:spPr>
              <a:solidFill>
                <a:schemeClr val="accent5">
                  <a:lumMod val="60000"/>
                  <a:lumOff val="40000"/>
                </a:schemeClr>
              </a:solidFill>
              <a:ln>
                <a:solidFill>
                  <a:schemeClr val="accent5">
                    <a:lumMod val="60000"/>
                    <a:lumOff val="40000"/>
                  </a:schemeClr>
                </a:solidFill>
              </a:ln>
            </c:spPr>
          </c:marker>
          <c:xVal>
            <c:numRef>
              <c:f>'ACP et Classif. 8 cluster'!$G$51</c:f>
              <c:numCache>
                <c:formatCode>General</c:formatCode>
                <c:ptCount val="1"/>
                <c:pt idx="0">
                  <c:v>-3.6895450750986734</c:v>
                </c:pt>
              </c:numCache>
            </c:numRef>
          </c:xVal>
          <c:yVal>
            <c:numRef>
              <c:f>'ACP et Classif. 8 cluster'!$H$51</c:f>
              <c:numCache>
                <c:formatCode>General</c:formatCode>
                <c:ptCount val="1"/>
                <c:pt idx="0">
                  <c:v>0.33023881415526063</c:v>
                </c:pt>
              </c:numCache>
            </c:numRef>
          </c:yVal>
        </c:ser>
        <c:ser>
          <c:idx val="15"/>
          <c:order val="15"/>
          <c:tx>
            <c:v>G cluster 8</c:v>
          </c:tx>
          <c:spPr>
            <a:ln w="28575">
              <a:noFill/>
            </a:ln>
          </c:spPr>
          <c:marker>
            <c:symbol val="circle"/>
            <c:size val="12"/>
            <c:spPr>
              <a:solidFill>
                <a:schemeClr val="accent1">
                  <a:lumMod val="75000"/>
                </a:schemeClr>
              </a:solidFill>
              <a:ln>
                <a:solidFill>
                  <a:schemeClr val="accent1">
                    <a:lumMod val="75000"/>
                  </a:schemeClr>
                </a:solidFill>
              </a:ln>
            </c:spPr>
          </c:marker>
          <c:xVal>
            <c:numRef>
              <c:f>'ACP et Classif. 8 cluster'!$G$57</c:f>
              <c:numCache>
                <c:formatCode>General</c:formatCode>
                <c:ptCount val="1"/>
                <c:pt idx="0">
                  <c:v>-2.9781759579976401</c:v>
                </c:pt>
              </c:numCache>
            </c:numRef>
          </c:xVal>
          <c:yVal>
            <c:numRef>
              <c:f>'ACP et Classif. 8 cluster'!$H$57</c:f>
              <c:numCache>
                <c:formatCode>General</c:formatCode>
                <c:ptCount val="1"/>
                <c:pt idx="0">
                  <c:v>-0.134899819890658</c:v>
                </c:pt>
              </c:numCache>
            </c:numRef>
          </c:yVal>
        </c:ser>
        <c:dLbls/>
        <c:axId val="2297856"/>
        <c:axId val="2299392"/>
      </c:scatterChart>
      <c:valAx>
        <c:axId val="2297856"/>
        <c:scaling>
          <c:orientation val="minMax"/>
        </c:scaling>
        <c:axPos val="b"/>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299392"/>
        <c:crosses val="autoZero"/>
        <c:crossBetween val="midCat"/>
      </c:valAx>
      <c:valAx>
        <c:axId val="2299392"/>
        <c:scaling>
          <c:orientation val="minMax"/>
        </c:scaling>
        <c:axPos val="l"/>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297856"/>
        <c:crosses val="autoZero"/>
        <c:crossBetween val="midCat"/>
      </c:valAx>
      <c:spPr>
        <a:noFill/>
        <a:ln>
          <a:noFill/>
        </a:ln>
        <a:effectLst/>
      </c:spPr>
    </c:plotArea>
    <c:legend>
      <c:legendPos val="t"/>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fr-FR"/>
  <c:chart>
    <c:title>
      <c:tx>
        <c:strRef>
          <c:f>'ACP et Classif. 8 cluster'!$D$59</c:f>
          <c:strCache>
            <c:ptCount val="1"/>
            <c:pt idx="0">
              <c:v>Projection des variables sur les axes 1 et 3</c:v>
            </c:pt>
          </c:strCache>
        </c:strRef>
      </c:tx>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plotArea>
      <c:layout>
        <c:manualLayout>
          <c:layoutTarget val="inner"/>
          <c:xMode val="edge"/>
          <c:yMode val="edge"/>
          <c:x val="3.4107633509119377E-2"/>
          <c:y val="8.8194444444444534E-2"/>
          <c:w val="0.93627477878784227"/>
          <c:h val="0.87946759259259288"/>
        </c:manualLayout>
      </c:layout>
      <c:scatterChart>
        <c:scatterStyle val="lineMarker"/>
        <c:ser>
          <c:idx val="1"/>
          <c:order val="1"/>
          <c:spPr>
            <a:ln w="28575">
              <a:noFill/>
            </a:ln>
            <a:effectLst/>
          </c:spPr>
          <c:marker>
            <c:symbol val="circle"/>
            <c:size val="7"/>
            <c:spPr>
              <a:solidFill>
                <a:schemeClr val="accent2"/>
              </a:solidFill>
              <a:ln w="9525">
                <a:solidFill>
                  <a:schemeClr val="accent2"/>
                </a:solidFill>
              </a:ln>
              <a:effectLst/>
            </c:spPr>
          </c:marker>
          <c:dLbls>
            <c:dLbl>
              <c:idx val="0"/>
              <c:layout>
                <c:manualLayout>
                  <c:x val="-7.9365065194517637E-2"/>
                  <c:y val="-2.6775751499942813E-2"/>
                </c:manualLayout>
              </c:layout>
              <c:tx>
                <c:rich>
                  <a:bodyPr/>
                  <a:lstStyle/>
                  <a:p>
                    <a:r>
                      <a:rPr lang="en-US"/>
                      <a:t>accessibilite</a:t>
                    </a:r>
                  </a:p>
                </c:rich>
              </c:tx>
              <c:showVal val="1"/>
              <c:extLst>
                <c:ext xmlns:c15="http://schemas.microsoft.com/office/drawing/2012/chart" uri="{CE6537A1-D6FC-4f65-9D91-7224C49458BB}">
                  <c15:layout/>
                </c:ext>
              </c:extLst>
            </c:dLbl>
            <c:dLbl>
              <c:idx val="1"/>
              <c:layout>
                <c:manualLayout>
                  <c:x val="-8.3900211777061501E-2"/>
                  <c:y val="-3.3469689374928509E-2"/>
                </c:manualLayout>
              </c:layout>
              <c:tx>
                <c:rich>
                  <a:bodyPr/>
                  <a:lstStyle/>
                  <a:p>
                    <a:r>
                      <a:rPr lang="en-US"/>
                      <a:t>dynamisme economique</a:t>
                    </a:r>
                  </a:p>
                </c:rich>
              </c:tx>
              <c:showVal val="1"/>
              <c:extLst>
                <c:ext xmlns:c15="http://schemas.microsoft.com/office/drawing/2012/chart" uri="{CE6537A1-D6FC-4f65-9D91-7224C49458BB}">
                  <c15:layout/>
                </c:ext>
              </c:extLst>
            </c:dLbl>
            <c:dLbl>
              <c:idx val="2"/>
              <c:layout>
                <c:manualLayout>
                  <c:x val="-3.1746026077807049E-2"/>
                  <c:y val="-2.0081813624957128E-2"/>
                </c:manualLayout>
              </c:layout>
              <c:tx>
                <c:rich>
                  <a:bodyPr/>
                  <a:lstStyle/>
                  <a:p>
                    <a:r>
                      <a:rPr lang="en-US"/>
                      <a:t>emploi</a:t>
                    </a:r>
                  </a:p>
                </c:rich>
              </c:tx>
              <c:showVal val="1"/>
              <c:extLst>
                <c:ext xmlns:c15="http://schemas.microsoft.com/office/drawing/2012/chart" uri="{CE6537A1-D6FC-4f65-9D91-7224C49458BB}">
                  <c15:layout/>
                </c:ext>
              </c:extLst>
            </c:dLbl>
            <c:dLbl>
              <c:idx val="3"/>
              <c:tx>
                <c:rich>
                  <a:bodyPr/>
                  <a:lstStyle/>
                  <a:p>
                    <a:r>
                      <a:rPr lang="en-US"/>
                      <a:t>taille</a:t>
                    </a:r>
                  </a:p>
                </c:rich>
              </c:tx>
              <c:showVal val="1"/>
              <c:extLst>
                <c:ext xmlns:c15="http://schemas.microsoft.com/office/drawing/2012/chart" uri="{CE6537A1-D6FC-4f65-9D91-7224C49458BB}">
                  <c15:layout/>
                </c:ext>
              </c:extLst>
            </c:dLbl>
            <c:dLbl>
              <c:idx val="4"/>
              <c:layout>
                <c:manualLayout>
                  <c:x val="-7.0294772029429881E-2"/>
                  <c:y val="-3.1238376749933294E-2"/>
                </c:manualLayout>
              </c:layout>
              <c:tx>
                <c:rich>
                  <a:bodyPr/>
                  <a:lstStyle/>
                  <a:p>
                    <a:r>
                      <a:rPr lang="en-US"/>
                      <a:t>cadre de vie</a:t>
                    </a:r>
                  </a:p>
                </c:rich>
              </c:tx>
              <c:showVal val="1"/>
              <c:extLst>
                <c:ext xmlns:c15="http://schemas.microsoft.com/office/drawing/2012/chart" uri="{CE6537A1-D6FC-4f65-9D91-7224C49458BB}">
                  <c15:layout/>
                </c:ext>
              </c:extLst>
            </c:dLbl>
            <c:dLbl>
              <c:idx val="5"/>
              <c:layout>
                <c:manualLayout>
                  <c:x val="-5.6689332281798295E-2"/>
                  <c:y val="2.4544438874947578E-2"/>
                </c:manualLayout>
              </c:layout>
              <c:tx>
                <c:rich>
                  <a:bodyPr/>
                  <a:lstStyle/>
                  <a:p>
                    <a:r>
                      <a:rPr lang="en-US"/>
                      <a:t>culture</a:t>
                    </a:r>
                  </a:p>
                </c:rich>
              </c:tx>
              <c:showVal val="1"/>
              <c:extLst>
                <c:ext xmlns:c15="http://schemas.microsoft.com/office/drawing/2012/chart" uri="{CE6537A1-D6FC-4f65-9D91-7224C49458BB}">
                  <c15:layout/>
                </c:ext>
              </c:extLst>
            </c:dLbl>
            <c:dLbl>
              <c:idx val="6"/>
              <c:tx>
                <c:rich>
                  <a:bodyPr/>
                  <a:lstStyle/>
                  <a:p>
                    <a:r>
                      <a:rPr lang="en-US"/>
                      <a:t>immobilier</a:t>
                    </a:r>
                  </a:p>
                </c:rich>
              </c:tx>
              <c:showVal val="1"/>
              <c:extLst>
                <c:ext xmlns:c15="http://schemas.microsoft.com/office/drawing/2012/chart" uri="{CE6537A1-D6FC-4f65-9D91-7224C49458BB}">
                  <c15:layout/>
                </c:ext>
              </c:extLst>
            </c:dLbl>
            <c:dLbl>
              <c:idx val="7"/>
              <c:layout>
                <c:manualLayout>
                  <c:x val="-5.6689332281798323E-2"/>
                  <c:y val="2.4544438874947578E-2"/>
                </c:manualLayout>
              </c:layout>
              <c:tx>
                <c:rich>
                  <a:bodyPr/>
                  <a:lstStyle/>
                  <a:p>
                    <a:r>
                      <a:rPr lang="en-US"/>
                      <a:t>meteo</a:t>
                    </a:r>
                  </a:p>
                </c:rich>
              </c:tx>
              <c:showVal val="1"/>
              <c:extLst>
                <c:ext xmlns:c15="http://schemas.microsoft.com/office/drawing/2012/chart" uri="{CE6537A1-D6FC-4f65-9D91-7224C49458BB}">
                  <c15:layout/>
                </c:ext>
              </c:extLst>
            </c:dLbl>
            <c:dLbl>
              <c:idx val="8"/>
              <c:layout>
                <c:manualLayout>
                  <c:x val="-0.10625507728977913"/>
                  <c:y val="-2.6775762965463315E-2"/>
                </c:manualLayout>
              </c:layout>
              <c:tx>
                <c:rich>
                  <a:bodyPr/>
                  <a:lstStyle/>
                  <a:p>
                    <a:r>
                      <a:rPr lang="en-US"/>
                      <a:t>offre de soins</a:t>
                    </a:r>
                  </a:p>
                </c:rich>
              </c:tx>
              <c:showVal val="1"/>
              <c:extLst>
                <c:ext xmlns:c15="http://schemas.microsoft.com/office/drawing/2012/chart" uri="{CE6537A1-D6FC-4f65-9D91-7224C49458BB}">
                  <c15:layout/>
                </c:ext>
              </c:extLst>
            </c:dLbl>
            <c:dLbl>
              <c:idx val="9"/>
              <c:tx>
                <c:rich>
                  <a:bodyPr/>
                  <a:lstStyle/>
                  <a:p>
                    <a:r>
                      <a:rPr lang="en-US"/>
                      <a:t>securite</a:t>
                    </a:r>
                  </a:p>
                </c:rich>
              </c:tx>
              <c:showVal val="1"/>
              <c:extLst>
                <c:ext xmlns:c15="http://schemas.microsoft.com/office/drawing/2012/chart" uri="{CE6537A1-D6FC-4f65-9D91-7224C49458BB}">
                  <c15:layout/>
                </c:ext>
              </c:extLst>
            </c:dLbl>
            <c:spPr>
              <a:noFill/>
              <a:ln>
                <a:noFill/>
              </a:ln>
              <a:effectLst/>
            </c:sp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8 cluster'!$E$61:$E$70</c:f>
              <c:numCache>
                <c:formatCode>General</c:formatCode>
                <c:ptCount val="10"/>
                <c:pt idx="0">
                  <c:v>-0.11643000000000001</c:v>
                </c:pt>
                <c:pt idx="1">
                  <c:v>-0.64849999999999997</c:v>
                </c:pt>
                <c:pt idx="2">
                  <c:v>-0.80417000000000005</c:v>
                </c:pt>
                <c:pt idx="3">
                  <c:v>-0.88836000000000004</c:v>
                </c:pt>
                <c:pt idx="4">
                  <c:v>-0.29804999999999998</c:v>
                </c:pt>
                <c:pt idx="5">
                  <c:v>-0.89702999999999999</c:v>
                </c:pt>
                <c:pt idx="6">
                  <c:v>0.76615999999999995</c:v>
                </c:pt>
                <c:pt idx="7">
                  <c:v>-0.40334999999999999</c:v>
                </c:pt>
                <c:pt idx="8">
                  <c:v>-0.60563999999999996</c:v>
                </c:pt>
                <c:pt idx="9">
                  <c:v>0.46949999999999997</c:v>
                </c:pt>
              </c:numCache>
            </c:numRef>
          </c:xVal>
          <c:yVal>
            <c:numRef>
              <c:f>'ACP et Classif. 8 cluster'!$F$61:$F$70</c:f>
              <c:numCache>
                <c:formatCode>General</c:formatCode>
                <c:ptCount val="10"/>
                <c:pt idx="0">
                  <c:v>0.35865000000000002</c:v>
                </c:pt>
                <c:pt idx="1">
                  <c:v>0.27226</c:v>
                </c:pt>
                <c:pt idx="2">
                  <c:v>-0.20996000000000001</c:v>
                </c:pt>
                <c:pt idx="3">
                  <c:v>-9.7099999999999999E-3</c:v>
                </c:pt>
                <c:pt idx="4">
                  <c:v>0.20335</c:v>
                </c:pt>
                <c:pt idx="5">
                  <c:v>-2.214E-2</c:v>
                </c:pt>
                <c:pt idx="6">
                  <c:v>-0.12293999999999999</c:v>
                </c:pt>
                <c:pt idx="7">
                  <c:v>-0.29409999999999997</c:v>
                </c:pt>
                <c:pt idx="8">
                  <c:v>-0.64737</c:v>
                </c:pt>
                <c:pt idx="9">
                  <c:v>-0.71335000000000004</c:v>
                </c:pt>
              </c:numCache>
            </c:numRef>
          </c:yVal>
        </c:ser>
        <c:dLbls/>
        <c:axId val="2422656"/>
        <c:axId val="2424192"/>
      </c:scatterChart>
      <c:scatterChart>
        <c:scatterStyle val="smoothMarker"/>
        <c:ser>
          <c:idx val="0"/>
          <c:order val="0"/>
          <c:tx>
            <c:v>Cercle</c:v>
          </c:tx>
          <c:spPr>
            <a:ln w="19050" cap="rnd">
              <a:solidFill>
                <a:schemeClr val="accent1"/>
              </a:solidFill>
              <a:round/>
            </a:ln>
            <a:effectLst/>
          </c:spPr>
          <c:marker>
            <c:symbol val="none"/>
          </c:marker>
          <c:xVal>
            <c:numRef>
              <c:f>Conf!$C$4:$C$104</c:f>
              <c:numCache>
                <c:formatCode>General</c:formatCode>
                <c:ptCount val="101"/>
                <c:pt idx="0">
                  <c:v>1</c:v>
                </c:pt>
                <c:pt idx="1">
                  <c:v>0.99802672842827156</c:v>
                </c:pt>
                <c:pt idx="2">
                  <c:v>0.99211470131447788</c:v>
                </c:pt>
                <c:pt idx="3">
                  <c:v>0.98228725072868872</c:v>
                </c:pt>
                <c:pt idx="4">
                  <c:v>0.96858316112863108</c:v>
                </c:pt>
                <c:pt idx="5">
                  <c:v>0.95105651629515353</c:v>
                </c:pt>
                <c:pt idx="6">
                  <c:v>0.92977648588825146</c:v>
                </c:pt>
                <c:pt idx="7">
                  <c:v>0.90482705246601958</c:v>
                </c:pt>
                <c:pt idx="8">
                  <c:v>0.87630668004386358</c:v>
                </c:pt>
                <c:pt idx="9">
                  <c:v>0.84432792550201508</c:v>
                </c:pt>
                <c:pt idx="10">
                  <c:v>0.80901699437494745</c:v>
                </c:pt>
                <c:pt idx="11">
                  <c:v>0.77051324277578925</c:v>
                </c:pt>
                <c:pt idx="12">
                  <c:v>0.72896862742141155</c:v>
                </c:pt>
                <c:pt idx="13">
                  <c:v>0.68454710592868862</c:v>
                </c:pt>
                <c:pt idx="14">
                  <c:v>0.63742398974868975</c:v>
                </c:pt>
                <c:pt idx="15">
                  <c:v>0.58778525229247325</c:v>
                </c:pt>
                <c:pt idx="16">
                  <c:v>0.53582679497899655</c:v>
                </c:pt>
                <c:pt idx="17">
                  <c:v>0.48175367410171516</c:v>
                </c:pt>
                <c:pt idx="18">
                  <c:v>0.42577929156507266</c:v>
                </c:pt>
                <c:pt idx="19">
                  <c:v>0.36812455268467809</c:v>
                </c:pt>
                <c:pt idx="20">
                  <c:v>0.30901699437494745</c:v>
                </c:pt>
                <c:pt idx="21">
                  <c:v>0.24868988716485474</c:v>
                </c:pt>
                <c:pt idx="22">
                  <c:v>0.18738131458572474</c:v>
                </c:pt>
                <c:pt idx="23">
                  <c:v>0.12533323356430448</c:v>
                </c:pt>
                <c:pt idx="24">
                  <c:v>6.2790519529313527E-2</c:v>
                </c:pt>
                <c:pt idx="25">
                  <c:v>6.1257422745431001E-17</c:v>
                </c:pt>
                <c:pt idx="26">
                  <c:v>-6.2790519529313402E-2</c:v>
                </c:pt>
                <c:pt idx="27">
                  <c:v>-0.12533323356430415</c:v>
                </c:pt>
                <c:pt idx="28">
                  <c:v>-0.1873813145857246</c:v>
                </c:pt>
                <c:pt idx="29">
                  <c:v>-0.24868988716485485</c:v>
                </c:pt>
                <c:pt idx="30">
                  <c:v>-0.30901699437494712</c:v>
                </c:pt>
                <c:pt idx="31">
                  <c:v>-0.36812455268467775</c:v>
                </c:pt>
                <c:pt idx="32">
                  <c:v>-0.42577929156507272</c:v>
                </c:pt>
                <c:pt idx="33">
                  <c:v>-0.48175367410171543</c:v>
                </c:pt>
                <c:pt idx="34">
                  <c:v>-0.53582679497899688</c:v>
                </c:pt>
                <c:pt idx="35">
                  <c:v>-0.58778525229247303</c:v>
                </c:pt>
                <c:pt idx="36">
                  <c:v>-0.63742398974868975</c:v>
                </c:pt>
                <c:pt idx="37">
                  <c:v>-0.68454710592868873</c:v>
                </c:pt>
                <c:pt idx="38">
                  <c:v>-0.72896862742141133</c:v>
                </c:pt>
                <c:pt idx="39">
                  <c:v>-0.77051324277578914</c:v>
                </c:pt>
                <c:pt idx="40">
                  <c:v>-0.80901699437494734</c:v>
                </c:pt>
                <c:pt idx="41">
                  <c:v>-0.84432792550201485</c:v>
                </c:pt>
                <c:pt idx="42">
                  <c:v>-0.87630668004386358</c:v>
                </c:pt>
                <c:pt idx="43">
                  <c:v>-0.90482705246601935</c:v>
                </c:pt>
                <c:pt idx="44">
                  <c:v>-0.92977648588825135</c:v>
                </c:pt>
                <c:pt idx="45">
                  <c:v>-0.95105651629515353</c:v>
                </c:pt>
                <c:pt idx="46">
                  <c:v>-0.96858316112863097</c:v>
                </c:pt>
                <c:pt idx="47">
                  <c:v>-0.98228725072868872</c:v>
                </c:pt>
                <c:pt idx="48">
                  <c:v>-0.99211470131447776</c:v>
                </c:pt>
                <c:pt idx="49">
                  <c:v>-0.99802672842827156</c:v>
                </c:pt>
                <c:pt idx="50">
                  <c:v>-1</c:v>
                </c:pt>
                <c:pt idx="51">
                  <c:v>-0.99802672842827156</c:v>
                </c:pt>
                <c:pt idx="52">
                  <c:v>-0.99211470131447788</c:v>
                </c:pt>
                <c:pt idx="53">
                  <c:v>-0.98228725072868861</c:v>
                </c:pt>
                <c:pt idx="54">
                  <c:v>-0.96858316112863119</c:v>
                </c:pt>
                <c:pt idx="55">
                  <c:v>-0.95105651629515364</c:v>
                </c:pt>
                <c:pt idx="56">
                  <c:v>-0.92977648588825146</c:v>
                </c:pt>
                <c:pt idx="57">
                  <c:v>-0.90482705246601969</c:v>
                </c:pt>
                <c:pt idx="58">
                  <c:v>-0.87630668004386347</c:v>
                </c:pt>
                <c:pt idx="59">
                  <c:v>-0.84432792550201519</c:v>
                </c:pt>
                <c:pt idx="60">
                  <c:v>-0.80901699437494778</c:v>
                </c:pt>
                <c:pt idx="61">
                  <c:v>-0.77051324277578925</c:v>
                </c:pt>
                <c:pt idx="62">
                  <c:v>-0.72896862742141177</c:v>
                </c:pt>
                <c:pt idx="63">
                  <c:v>-0.68454710592868862</c:v>
                </c:pt>
                <c:pt idx="64">
                  <c:v>-0.63742398974868952</c:v>
                </c:pt>
                <c:pt idx="65">
                  <c:v>-0.58778525229247325</c:v>
                </c:pt>
                <c:pt idx="66">
                  <c:v>-0.53582679497899632</c:v>
                </c:pt>
                <c:pt idx="67">
                  <c:v>-0.48175367410171527</c:v>
                </c:pt>
                <c:pt idx="68">
                  <c:v>-0.42577929156507216</c:v>
                </c:pt>
                <c:pt idx="69">
                  <c:v>-0.36812455268467781</c:v>
                </c:pt>
                <c:pt idx="70">
                  <c:v>-0.30901699437494756</c:v>
                </c:pt>
                <c:pt idx="71">
                  <c:v>-0.24868988716485443</c:v>
                </c:pt>
                <c:pt idx="72">
                  <c:v>-0.18738131458572463</c:v>
                </c:pt>
                <c:pt idx="73">
                  <c:v>-0.12533323356430459</c:v>
                </c:pt>
                <c:pt idx="74">
                  <c:v>-6.2790519529313207E-2</c:v>
                </c:pt>
                <c:pt idx="75">
                  <c:v>-1.83772268236293E-16</c:v>
                </c:pt>
                <c:pt idx="76">
                  <c:v>6.2790519529312833E-2</c:v>
                </c:pt>
                <c:pt idx="77">
                  <c:v>0.12533323356430423</c:v>
                </c:pt>
                <c:pt idx="78">
                  <c:v>0.18738131458572427</c:v>
                </c:pt>
                <c:pt idx="79">
                  <c:v>0.24868988716485493</c:v>
                </c:pt>
                <c:pt idx="80">
                  <c:v>0.30901699437494723</c:v>
                </c:pt>
                <c:pt idx="81">
                  <c:v>0.36812455268467742</c:v>
                </c:pt>
                <c:pt idx="82">
                  <c:v>0.42577929156507183</c:v>
                </c:pt>
                <c:pt idx="83">
                  <c:v>0.48175367410171571</c:v>
                </c:pt>
                <c:pt idx="84">
                  <c:v>0.53582679497899677</c:v>
                </c:pt>
                <c:pt idx="85">
                  <c:v>0.58778525229247292</c:v>
                </c:pt>
                <c:pt idx="86">
                  <c:v>0.6374239897486893</c:v>
                </c:pt>
                <c:pt idx="87">
                  <c:v>0.68454710592868795</c:v>
                </c:pt>
                <c:pt idx="88">
                  <c:v>0.72896862742141122</c:v>
                </c:pt>
                <c:pt idx="89">
                  <c:v>0.77051324277578936</c:v>
                </c:pt>
                <c:pt idx="90">
                  <c:v>0.80901699437494734</c:v>
                </c:pt>
                <c:pt idx="91">
                  <c:v>0.84432792550201474</c:v>
                </c:pt>
                <c:pt idx="92">
                  <c:v>0.87630668004386314</c:v>
                </c:pt>
                <c:pt idx="93">
                  <c:v>0.90482705246601935</c:v>
                </c:pt>
                <c:pt idx="94">
                  <c:v>0.92977648588825146</c:v>
                </c:pt>
                <c:pt idx="95">
                  <c:v>0.95105651629515353</c:v>
                </c:pt>
                <c:pt idx="96">
                  <c:v>0.96858316112863097</c:v>
                </c:pt>
                <c:pt idx="97">
                  <c:v>0.98228725072868872</c:v>
                </c:pt>
                <c:pt idx="98">
                  <c:v>0.99211470131447776</c:v>
                </c:pt>
                <c:pt idx="99">
                  <c:v>0.99802672842827156</c:v>
                </c:pt>
                <c:pt idx="100">
                  <c:v>1</c:v>
                </c:pt>
              </c:numCache>
            </c:numRef>
          </c:xVal>
          <c:yVal>
            <c:numRef>
              <c:f>Conf!$D$4:$D$104</c:f>
              <c:numCache>
                <c:formatCode>General</c:formatCode>
                <c:ptCount val="101"/>
                <c:pt idx="0">
                  <c:v>0</c:v>
                </c:pt>
                <c:pt idx="1">
                  <c:v>6.2790519529313374E-2</c:v>
                </c:pt>
                <c:pt idx="2">
                  <c:v>0.12533323356430426</c:v>
                </c:pt>
                <c:pt idx="3">
                  <c:v>0.1873813145857246</c:v>
                </c:pt>
                <c:pt idx="4">
                  <c:v>0.24868988716485479</c:v>
                </c:pt>
                <c:pt idx="5">
                  <c:v>0.3090169943749474</c:v>
                </c:pt>
                <c:pt idx="6">
                  <c:v>0.36812455268467792</c:v>
                </c:pt>
                <c:pt idx="7">
                  <c:v>0.42577929156507266</c:v>
                </c:pt>
                <c:pt idx="8">
                  <c:v>0.48175367410171532</c:v>
                </c:pt>
                <c:pt idx="9">
                  <c:v>0.53582679497899666</c:v>
                </c:pt>
                <c:pt idx="10">
                  <c:v>0.58778525229247314</c:v>
                </c:pt>
                <c:pt idx="11">
                  <c:v>0.63742398974868963</c:v>
                </c:pt>
                <c:pt idx="12">
                  <c:v>0.68454710592868862</c:v>
                </c:pt>
                <c:pt idx="13">
                  <c:v>0.72896862742141155</c:v>
                </c:pt>
                <c:pt idx="14">
                  <c:v>0.77051324277578925</c:v>
                </c:pt>
                <c:pt idx="15">
                  <c:v>0.80901699437494734</c:v>
                </c:pt>
                <c:pt idx="16">
                  <c:v>0.84432792550201508</c:v>
                </c:pt>
                <c:pt idx="17">
                  <c:v>0.87630668004386369</c:v>
                </c:pt>
                <c:pt idx="18">
                  <c:v>0.90482705246601958</c:v>
                </c:pt>
                <c:pt idx="19">
                  <c:v>0.92977648588825135</c:v>
                </c:pt>
                <c:pt idx="20">
                  <c:v>0.95105651629515353</c:v>
                </c:pt>
                <c:pt idx="21">
                  <c:v>0.96858316112863108</c:v>
                </c:pt>
                <c:pt idx="22">
                  <c:v>0.98228725072868861</c:v>
                </c:pt>
                <c:pt idx="23">
                  <c:v>0.99211470131447776</c:v>
                </c:pt>
                <c:pt idx="24">
                  <c:v>0.99802672842827156</c:v>
                </c:pt>
                <c:pt idx="25">
                  <c:v>1</c:v>
                </c:pt>
                <c:pt idx="26">
                  <c:v>0.99802672842827156</c:v>
                </c:pt>
                <c:pt idx="27">
                  <c:v>0.99211470131447788</c:v>
                </c:pt>
                <c:pt idx="28">
                  <c:v>0.98228725072868872</c:v>
                </c:pt>
                <c:pt idx="29">
                  <c:v>0.96858316112863108</c:v>
                </c:pt>
                <c:pt idx="30">
                  <c:v>0.95105651629515364</c:v>
                </c:pt>
                <c:pt idx="31">
                  <c:v>0.92977648588825146</c:v>
                </c:pt>
                <c:pt idx="32">
                  <c:v>0.90482705246601947</c:v>
                </c:pt>
                <c:pt idx="33">
                  <c:v>0.87630668004386347</c:v>
                </c:pt>
                <c:pt idx="34">
                  <c:v>0.84432792550201496</c:v>
                </c:pt>
                <c:pt idx="35">
                  <c:v>0.80901699437494745</c:v>
                </c:pt>
                <c:pt idx="36">
                  <c:v>0.77051324277578925</c:v>
                </c:pt>
                <c:pt idx="37">
                  <c:v>0.72896862742141144</c:v>
                </c:pt>
                <c:pt idx="38">
                  <c:v>0.68454710592868884</c:v>
                </c:pt>
                <c:pt idx="39">
                  <c:v>0.63742398974868986</c:v>
                </c:pt>
                <c:pt idx="40">
                  <c:v>0.58778525229247325</c:v>
                </c:pt>
                <c:pt idx="41">
                  <c:v>0.53582679497899699</c:v>
                </c:pt>
                <c:pt idx="42">
                  <c:v>0.48175367410171521</c:v>
                </c:pt>
                <c:pt idx="43">
                  <c:v>0.42577929156507288</c:v>
                </c:pt>
                <c:pt idx="44">
                  <c:v>0.36812455268467814</c:v>
                </c:pt>
                <c:pt idx="45">
                  <c:v>0.30901699437494751</c:v>
                </c:pt>
                <c:pt idx="46">
                  <c:v>0.24868988716485524</c:v>
                </c:pt>
                <c:pt idx="47">
                  <c:v>0.18738131458572457</c:v>
                </c:pt>
                <c:pt idx="48">
                  <c:v>0.12533323356430454</c:v>
                </c:pt>
                <c:pt idx="49">
                  <c:v>6.2790519529313582E-2</c:v>
                </c:pt>
                <c:pt idx="50">
                  <c:v>1.22514845490862E-16</c:v>
                </c:pt>
                <c:pt idx="51">
                  <c:v>-6.2790519529313346E-2</c:v>
                </c:pt>
                <c:pt idx="52">
                  <c:v>-0.12533323356430429</c:v>
                </c:pt>
                <c:pt idx="53">
                  <c:v>-0.18738131458572477</c:v>
                </c:pt>
                <c:pt idx="54">
                  <c:v>-0.24868988716485457</c:v>
                </c:pt>
                <c:pt idx="55">
                  <c:v>-0.30901699437494728</c:v>
                </c:pt>
                <c:pt idx="56">
                  <c:v>-0.36812455268467792</c:v>
                </c:pt>
                <c:pt idx="57">
                  <c:v>-0.42577929156507227</c:v>
                </c:pt>
                <c:pt idx="58">
                  <c:v>-0.48175367410171538</c:v>
                </c:pt>
                <c:pt idx="59">
                  <c:v>-0.53582679497899643</c:v>
                </c:pt>
                <c:pt idx="60">
                  <c:v>-0.58778525229247269</c:v>
                </c:pt>
                <c:pt idx="61">
                  <c:v>-0.63742398974868963</c:v>
                </c:pt>
                <c:pt idx="62">
                  <c:v>-0.68454710592868839</c:v>
                </c:pt>
                <c:pt idx="63">
                  <c:v>-0.72896862742141155</c:v>
                </c:pt>
                <c:pt idx="64">
                  <c:v>-0.77051324277578936</c:v>
                </c:pt>
                <c:pt idx="65">
                  <c:v>-0.80901699437494734</c:v>
                </c:pt>
                <c:pt idx="66">
                  <c:v>-0.8443279255020153</c:v>
                </c:pt>
                <c:pt idx="67">
                  <c:v>-0.87630668004386358</c:v>
                </c:pt>
                <c:pt idx="68">
                  <c:v>-0.9048270524660198</c:v>
                </c:pt>
                <c:pt idx="69">
                  <c:v>-0.92977648588825146</c:v>
                </c:pt>
                <c:pt idx="70">
                  <c:v>-0.95105651629515353</c:v>
                </c:pt>
                <c:pt idx="71">
                  <c:v>-0.96858316112863119</c:v>
                </c:pt>
                <c:pt idx="72">
                  <c:v>-0.98228725072868872</c:v>
                </c:pt>
                <c:pt idx="73">
                  <c:v>-0.99211470131447776</c:v>
                </c:pt>
                <c:pt idx="74">
                  <c:v>-0.99802672842827156</c:v>
                </c:pt>
                <c:pt idx="75">
                  <c:v>-1</c:v>
                </c:pt>
                <c:pt idx="76">
                  <c:v>-0.99802672842827156</c:v>
                </c:pt>
                <c:pt idx="77">
                  <c:v>-0.99211470131447788</c:v>
                </c:pt>
                <c:pt idx="78">
                  <c:v>-0.98228725072868872</c:v>
                </c:pt>
                <c:pt idx="79">
                  <c:v>-0.96858316112863108</c:v>
                </c:pt>
                <c:pt idx="80">
                  <c:v>-0.95105651629515364</c:v>
                </c:pt>
                <c:pt idx="81">
                  <c:v>-0.92977648588825157</c:v>
                </c:pt>
                <c:pt idx="82">
                  <c:v>-0.90482705246601991</c:v>
                </c:pt>
                <c:pt idx="83">
                  <c:v>-0.87630668004386336</c:v>
                </c:pt>
                <c:pt idx="84">
                  <c:v>-0.84432792550201496</c:v>
                </c:pt>
                <c:pt idx="85">
                  <c:v>-0.80901699437494756</c:v>
                </c:pt>
                <c:pt idx="86">
                  <c:v>-0.77051324277578959</c:v>
                </c:pt>
                <c:pt idx="87">
                  <c:v>-0.72896862742141211</c:v>
                </c:pt>
                <c:pt idx="88">
                  <c:v>-0.68454710592868895</c:v>
                </c:pt>
                <c:pt idx="89">
                  <c:v>-0.63742398974868963</c:v>
                </c:pt>
                <c:pt idx="90">
                  <c:v>-0.58778525229247336</c:v>
                </c:pt>
                <c:pt idx="91">
                  <c:v>-0.5358267949789971</c:v>
                </c:pt>
                <c:pt idx="92">
                  <c:v>-0.4817536741017161</c:v>
                </c:pt>
                <c:pt idx="93">
                  <c:v>-0.42577929156507299</c:v>
                </c:pt>
                <c:pt idx="94">
                  <c:v>-0.36812455268467786</c:v>
                </c:pt>
                <c:pt idx="95">
                  <c:v>-0.30901699437494762</c:v>
                </c:pt>
                <c:pt idx="96">
                  <c:v>-0.24868988716485535</c:v>
                </c:pt>
                <c:pt idx="97">
                  <c:v>-0.18738131458572468</c:v>
                </c:pt>
                <c:pt idx="98">
                  <c:v>-0.12533323356430465</c:v>
                </c:pt>
                <c:pt idx="99">
                  <c:v>-6.2790519529313263E-2</c:v>
                </c:pt>
                <c:pt idx="100">
                  <c:v>-2.45029690981724E-16</c:v>
                </c:pt>
              </c:numCache>
            </c:numRef>
          </c:yVal>
          <c:smooth val="1"/>
        </c:ser>
        <c:ser>
          <c:idx val="2"/>
          <c:order val="2"/>
          <c:tx>
            <c:strRef>
              <c:f>'ACP et Classif. 8 cluster'!$D$61</c:f>
              <c:strCache>
                <c:ptCount val="1"/>
                <c:pt idx="0">
                  <c:v>accessibilite</c:v>
                </c:pt>
              </c:strCache>
            </c:strRef>
          </c:tx>
          <c:spPr>
            <a:ln w="15875">
              <a:solidFill>
                <a:schemeClr val="accent3">
                  <a:lumMod val="75000"/>
                </a:schemeClr>
              </a:solidFill>
            </a:ln>
          </c:spPr>
          <c:marker>
            <c:symbol val="none"/>
          </c:marker>
          <c:xVal>
            <c:numRef>
              <c:f>('ACP et Classif. 8 cluster'!$E$61,'ACP et Classif. 8 cluster'!$E$72)</c:f>
              <c:numCache>
                <c:formatCode>General</c:formatCode>
                <c:ptCount val="2"/>
                <c:pt idx="0">
                  <c:v>-0.11643000000000001</c:v>
                </c:pt>
                <c:pt idx="1">
                  <c:v>0</c:v>
                </c:pt>
              </c:numCache>
            </c:numRef>
          </c:xVal>
          <c:yVal>
            <c:numRef>
              <c:f>('ACP et Classif. 8 cluster'!$F$61,'ACP et Classif. 8 cluster'!$F$72)</c:f>
              <c:numCache>
                <c:formatCode>General</c:formatCode>
                <c:ptCount val="2"/>
                <c:pt idx="0">
                  <c:v>0.35865000000000002</c:v>
                </c:pt>
                <c:pt idx="1">
                  <c:v>0</c:v>
                </c:pt>
              </c:numCache>
            </c:numRef>
          </c:yVal>
          <c:smooth val="1"/>
        </c:ser>
        <c:ser>
          <c:idx val="3"/>
          <c:order val="3"/>
          <c:tx>
            <c:strRef>
              <c:f>'ACP et Classif. 8 cluster'!$D$62</c:f>
              <c:strCache>
                <c:ptCount val="1"/>
                <c:pt idx="0">
                  <c:v>dynamisme economique</c:v>
                </c:pt>
              </c:strCache>
            </c:strRef>
          </c:tx>
          <c:spPr>
            <a:ln w="15875">
              <a:solidFill>
                <a:schemeClr val="accent3">
                  <a:lumMod val="75000"/>
                </a:schemeClr>
              </a:solidFill>
            </a:ln>
          </c:spPr>
          <c:marker>
            <c:symbol val="none"/>
          </c:marker>
          <c:xVal>
            <c:numRef>
              <c:f>('ACP et Classif. 8 cluster'!$E$62,'ACP et Classif. 8 cluster'!$E$72)</c:f>
              <c:numCache>
                <c:formatCode>General</c:formatCode>
                <c:ptCount val="2"/>
                <c:pt idx="0">
                  <c:v>-0.64849999999999997</c:v>
                </c:pt>
                <c:pt idx="1">
                  <c:v>0</c:v>
                </c:pt>
              </c:numCache>
            </c:numRef>
          </c:xVal>
          <c:yVal>
            <c:numRef>
              <c:f>('ACP et Classif. 8 cluster'!$F$62,'ACP et Classif. 8 cluster'!$F$72)</c:f>
              <c:numCache>
                <c:formatCode>General</c:formatCode>
                <c:ptCount val="2"/>
                <c:pt idx="0">
                  <c:v>0.27226</c:v>
                </c:pt>
                <c:pt idx="1">
                  <c:v>0</c:v>
                </c:pt>
              </c:numCache>
            </c:numRef>
          </c:yVal>
          <c:smooth val="1"/>
        </c:ser>
        <c:ser>
          <c:idx val="4"/>
          <c:order val="4"/>
          <c:tx>
            <c:strRef>
              <c:f>'ACP et Classif. 8 cluster'!$D$63</c:f>
              <c:strCache>
                <c:ptCount val="1"/>
                <c:pt idx="0">
                  <c:v>emploi</c:v>
                </c:pt>
              </c:strCache>
            </c:strRef>
          </c:tx>
          <c:spPr>
            <a:ln w="15875">
              <a:solidFill>
                <a:schemeClr val="accent3">
                  <a:lumMod val="75000"/>
                </a:schemeClr>
              </a:solidFill>
            </a:ln>
          </c:spPr>
          <c:marker>
            <c:symbol val="none"/>
          </c:marker>
          <c:xVal>
            <c:numRef>
              <c:f>('ACP et Classif. 8 cluster'!$E$63,'ACP et Classif. 8 cluster'!$E$72)</c:f>
              <c:numCache>
                <c:formatCode>General</c:formatCode>
                <c:ptCount val="2"/>
                <c:pt idx="0">
                  <c:v>-0.80417000000000005</c:v>
                </c:pt>
                <c:pt idx="1">
                  <c:v>0</c:v>
                </c:pt>
              </c:numCache>
            </c:numRef>
          </c:xVal>
          <c:yVal>
            <c:numRef>
              <c:f>('ACP et Classif. 8 cluster'!$F$63,'ACP et Classif. 8 cluster'!$F$72)</c:f>
              <c:numCache>
                <c:formatCode>General</c:formatCode>
                <c:ptCount val="2"/>
                <c:pt idx="0">
                  <c:v>-0.20996000000000001</c:v>
                </c:pt>
                <c:pt idx="1">
                  <c:v>0</c:v>
                </c:pt>
              </c:numCache>
            </c:numRef>
          </c:yVal>
          <c:smooth val="1"/>
        </c:ser>
        <c:ser>
          <c:idx val="5"/>
          <c:order val="5"/>
          <c:tx>
            <c:strRef>
              <c:f>'ACP et Classif. 8 cluster'!$D$64</c:f>
              <c:strCache>
                <c:ptCount val="1"/>
                <c:pt idx="0">
                  <c:v>taille</c:v>
                </c:pt>
              </c:strCache>
            </c:strRef>
          </c:tx>
          <c:spPr>
            <a:ln w="15875">
              <a:solidFill>
                <a:schemeClr val="accent3">
                  <a:lumMod val="75000"/>
                </a:schemeClr>
              </a:solidFill>
            </a:ln>
          </c:spPr>
          <c:marker>
            <c:symbol val="none"/>
          </c:marker>
          <c:xVal>
            <c:numRef>
              <c:f>('ACP et Classif. 8 cluster'!$E$64,'ACP et Classif. 8 cluster'!$E$72)</c:f>
              <c:numCache>
                <c:formatCode>General</c:formatCode>
                <c:ptCount val="2"/>
                <c:pt idx="0">
                  <c:v>-0.88836000000000004</c:v>
                </c:pt>
                <c:pt idx="1">
                  <c:v>0</c:v>
                </c:pt>
              </c:numCache>
            </c:numRef>
          </c:xVal>
          <c:yVal>
            <c:numRef>
              <c:f>('ACP et Classif. 8 cluster'!$F$64,'ACP et Classif. 8 cluster'!$F$72)</c:f>
              <c:numCache>
                <c:formatCode>General</c:formatCode>
                <c:ptCount val="2"/>
                <c:pt idx="0">
                  <c:v>-9.7099999999999999E-3</c:v>
                </c:pt>
                <c:pt idx="1">
                  <c:v>0</c:v>
                </c:pt>
              </c:numCache>
            </c:numRef>
          </c:yVal>
          <c:smooth val="1"/>
        </c:ser>
        <c:ser>
          <c:idx val="6"/>
          <c:order val="6"/>
          <c:tx>
            <c:strRef>
              <c:f>'ACP et Classif. 8 cluster'!$D$65</c:f>
              <c:strCache>
                <c:ptCount val="1"/>
                <c:pt idx="0">
                  <c:v>cadre de vie</c:v>
                </c:pt>
              </c:strCache>
            </c:strRef>
          </c:tx>
          <c:spPr>
            <a:ln w="15875">
              <a:solidFill>
                <a:schemeClr val="accent3">
                  <a:lumMod val="75000"/>
                </a:schemeClr>
              </a:solidFill>
            </a:ln>
          </c:spPr>
          <c:marker>
            <c:symbol val="none"/>
          </c:marker>
          <c:xVal>
            <c:numRef>
              <c:f>('ACP et Classif. 8 cluster'!$E$65,'ACP et Classif. 8 cluster'!$E$72)</c:f>
              <c:numCache>
                <c:formatCode>General</c:formatCode>
                <c:ptCount val="2"/>
                <c:pt idx="0">
                  <c:v>-0.29804999999999998</c:v>
                </c:pt>
                <c:pt idx="1">
                  <c:v>0</c:v>
                </c:pt>
              </c:numCache>
            </c:numRef>
          </c:xVal>
          <c:yVal>
            <c:numRef>
              <c:f>('ACP et Classif. 8 cluster'!$F$65,'ACP et Classif. 8 cluster'!$F$72)</c:f>
              <c:numCache>
                <c:formatCode>General</c:formatCode>
                <c:ptCount val="2"/>
                <c:pt idx="0">
                  <c:v>0.20335</c:v>
                </c:pt>
                <c:pt idx="1">
                  <c:v>0</c:v>
                </c:pt>
              </c:numCache>
            </c:numRef>
          </c:yVal>
          <c:smooth val="1"/>
        </c:ser>
        <c:ser>
          <c:idx val="7"/>
          <c:order val="7"/>
          <c:tx>
            <c:strRef>
              <c:f>'ACP et Classif. 8 cluster'!$D$66</c:f>
              <c:strCache>
                <c:ptCount val="1"/>
                <c:pt idx="0">
                  <c:v>culture</c:v>
                </c:pt>
              </c:strCache>
            </c:strRef>
          </c:tx>
          <c:spPr>
            <a:ln w="15875">
              <a:solidFill>
                <a:schemeClr val="accent3">
                  <a:lumMod val="75000"/>
                </a:schemeClr>
              </a:solidFill>
            </a:ln>
          </c:spPr>
          <c:marker>
            <c:symbol val="none"/>
          </c:marker>
          <c:xVal>
            <c:numRef>
              <c:f>('ACP et Classif. 8 cluster'!$E$66,'ACP et Classif. 8 cluster'!$E$72)</c:f>
              <c:numCache>
                <c:formatCode>General</c:formatCode>
                <c:ptCount val="2"/>
                <c:pt idx="0">
                  <c:v>-0.89702999999999999</c:v>
                </c:pt>
                <c:pt idx="1">
                  <c:v>0</c:v>
                </c:pt>
              </c:numCache>
            </c:numRef>
          </c:xVal>
          <c:yVal>
            <c:numRef>
              <c:f>('ACP et Classif. 8 cluster'!$F$66,'ACP et Classif. 8 cluster'!$F$72)</c:f>
              <c:numCache>
                <c:formatCode>General</c:formatCode>
                <c:ptCount val="2"/>
                <c:pt idx="0">
                  <c:v>-2.214E-2</c:v>
                </c:pt>
                <c:pt idx="1">
                  <c:v>0</c:v>
                </c:pt>
              </c:numCache>
            </c:numRef>
          </c:yVal>
          <c:smooth val="1"/>
        </c:ser>
        <c:ser>
          <c:idx val="8"/>
          <c:order val="8"/>
          <c:tx>
            <c:strRef>
              <c:f>'ACP et Classif. 8 cluster'!$D$67</c:f>
              <c:strCache>
                <c:ptCount val="1"/>
                <c:pt idx="0">
                  <c:v>immobilier</c:v>
                </c:pt>
              </c:strCache>
            </c:strRef>
          </c:tx>
          <c:spPr>
            <a:ln w="15875"/>
          </c:spPr>
          <c:marker>
            <c:symbol val="none"/>
          </c:marker>
          <c:xVal>
            <c:numRef>
              <c:f>('ACP et Classif. 8 cluster'!$E$67,'ACP et Classif. 8 cluster'!$E$72)</c:f>
              <c:numCache>
                <c:formatCode>General</c:formatCode>
                <c:ptCount val="2"/>
                <c:pt idx="0">
                  <c:v>0.76615999999999995</c:v>
                </c:pt>
                <c:pt idx="1">
                  <c:v>0</c:v>
                </c:pt>
              </c:numCache>
            </c:numRef>
          </c:xVal>
          <c:yVal>
            <c:numRef>
              <c:f>('ACP et Classif. 8 cluster'!$F$67,'ACP et Classif. 8 cluster'!$F$72)</c:f>
              <c:numCache>
                <c:formatCode>General</c:formatCode>
                <c:ptCount val="2"/>
                <c:pt idx="0">
                  <c:v>-0.12293999999999999</c:v>
                </c:pt>
                <c:pt idx="1">
                  <c:v>0</c:v>
                </c:pt>
              </c:numCache>
            </c:numRef>
          </c:yVal>
          <c:smooth val="1"/>
        </c:ser>
        <c:ser>
          <c:idx val="9"/>
          <c:order val="9"/>
          <c:tx>
            <c:strRef>
              <c:f>'ACP et Classif. 8 cluster'!$D$68</c:f>
              <c:strCache>
                <c:ptCount val="1"/>
                <c:pt idx="0">
                  <c:v>meteo</c:v>
                </c:pt>
              </c:strCache>
            </c:strRef>
          </c:tx>
          <c:spPr>
            <a:ln w="15875">
              <a:solidFill>
                <a:schemeClr val="accent3">
                  <a:lumMod val="75000"/>
                </a:schemeClr>
              </a:solidFill>
            </a:ln>
          </c:spPr>
          <c:marker>
            <c:symbol val="none"/>
          </c:marker>
          <c:xVal>
            <c:numRef>
              <c:f>('ACP et Classif. 8 cluster'!$E$68,'ACP et Classif. 8 cluster'!$E$72)</c:f>
              <c:numCache>
                <c:formatCode>General</c:formatCode>
                <c:ptCount val="2"/>
                <c:pt idx="0">
                  <c:v>-0.40334999999999999</c:v>
                </c:pt>
                <c:pt idx="1">
                  <c:v>0</c:v>
                </c:pt>
              </c:numCache>
            </c:numRef>
          </c:xVal>
          <c:yVal>
            <c:numRef>
              <c:f>('ACP et Classif. 8 cluster'!$F$68,'ACP et Classif. 8 cluster'!$F$72)</c:f>
              <c:numCache>
                <c:formatCode>General</c:formatCode>
                <c:ptCount val="2"/>
                <c:pt idx="0">
                  <c:v>-0.29409999999999997</c:v>
                </c:pt>
                <c:pt idx="1">
                  <c:v>0</c:v>
                </c:pt>
              </c:numCache>
            </c:numRef>
          </c:yVal>
          <c:smooth val="1"/>
        </c:ser>
        <c:ser>
          <c:idx val="10"/>
          <c:order val="10"/>
          <c:tx>
            <c:strRef>
              <c:f>'ACP et Classif. 8 cluster'!$D$69</c:f>
              <c:strCache>
                <c:ptCount val="1"/>
                <c:pt idx="0">
                  <c:v>offre de soins</c:v>
                </c:pt>
              </c:strCache>
            </c:strRef>
          </c:tx>
          <c:spPr>
            <a:ln w="15875">
              <a:solidFill>
                <a:schemeClr val="accent3">
                  <a:lumMod val="75000"/>
                </a:schemeClr>
              </a:solidFill>
            </a:ln>
          </c:spPr>
          <c:marker>
            <c:symbol val="none"/>
          </c:marker>
          <c:xVal>
            <c:numRef>
              <c:f>('ACP et Classif. 8 cluster'!$E$69,'ACP et Classif. 8 cluster'!$E$72)</c:f>
              <c:numCache>
                <c:formatCode>General</c:formatCode>
                <c:ptCount val="2"/>
                <c:pt idx="0">
                  <c:v>-0.60563999999999996</c:v>
                </c:pt>
                <c:pt idx="1">
                  <c:v>0</c:v>
                </c:pt>
              </c:numCache>
            </c:numRef>
          </c:xVal>
          <c:yVal>
            <c:numRef>
              <c:f>('ACP et Classif. 8 cluster'!$F$69,'ACP et Classif. 8 cluster'!$F$72)</c:f>
              <c:numCache>
                <c:formatCode>General</c:formatCode>
                <c:ptCount val="2"/>
                <c:pt idx="0">
                  <c:v>-0.64737</c:v>
                </c:pt>
                <c:pt idx="1">
                  <c:v>0</c:v>
                </c:pt>
              </c:numCache>
            </c:numRef>
          </c:yVal>
          <c:smooth val="1"/>
        </c:ser>
        <c:ser>
          <c:idx val="11"/>
          <c:order val="11"/>
          <c:tx>
            <c:strRef>
              <c:f>'ACP et Classif. 8 cluster'!$D$70</c:f>
              <c:strCache>
                <c:ptCount val="1"/>
                <c:pt idx="0">
                  <c:v>securite</c:v>
                </c:pt>
              </c:strCache>
            </c:strRef>
          </c:tx>
          <c:spPr>
            <a:ln w="15875">
              <a:solidFill>
                <a:schemeClr val="accent3">
                  <a:lumMod val="75000"/>
                </a:schemeClr>
              </a:solidFill>
            </a:ln>
          </c:spPr>
          <c:marker>
            <c:symbol val="none"/>
          </c:marker>
          <c:xVal>
            <c:numRef>
              <c:f>('ACP et Classif. 8 cluster'!$E$70,'ACP et Classif. 8 cluster'!$E$72)</c:f>
              <c:numCache>
                <c:formatCode>General</c:formatCode>
                <c:ptCount val="2"/>
                <c:pt idx="0">
                  <c:v>0.46949999999999997</c:v>
                </c:pt>
                <c:pt idx="1">
                  <c:v>0</c:v>
                </c:pt>
              </c:numCache>
            </c:numRef>
          </c:xVal>
          <c:yVal>
            <c:numRef>
              <c:f>('ACP et Classif. 8 cluster'!$F$70,'ACP et Classif. 8 cluster'!$F$72)</c:f>
              <c:numCache>
                <c:formatCode>General</c:formatCode>
                <c:ptCount val="2"/>
                <c:pt idx="0">
                  <c:v>-0.71335000000000004</c:v>
                </c:pt>
                <c:pt idx="1">
                  <c:v>0</c:v>
                </c:pt>
              </c:numCache>
            </c:numRef>
          </c:yVal>
          <c:smooth val="1"/>
        </c:ser>
        <c:dLbls/>
        <c:axId val="2422656"/>
        <c:axId val="2424192"/>
      </c:scatterChart>
      <c:valAx>
        <c:axId val="2422656"/>
        <c:scaling>
          <c:orientation val="minMax"/>
          <c:max val="1"/>
          <c:min val="-1"/>
        </c:scaling>
        <c:axPos val="b"/>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24192"/>
        <c:crosses val="autoZero"/>
        <c:crossBetween val="midCat"/>
      </c:valAx>
      <c:valAx>
        <c:axId val="2424192"/>
        <c:scaling>
          <c:orientation val="minMax"/>
          <c:max val="1"/>
          <c:min val="-1"/>
        </c:scaling>
        <c:axPos val="l"/>
        <c:numFmt formatCode="General" sourceLinked="1"/>
        <c:majorTickMark val="none"/>
        <c:tickLblPos val="none"/>
        <c:spPr>
          <a:solidFill>
            <a:schemeClr val="tx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22656"/>
        <c:crosses val="autoZero"/>
        <c:crossBetween val="midCat"/>
      </c:valAx>
      <c:spPr>
        <a:noFill/>
        <a:ln>
          <a:noFill/>
        </a:ln>
        <a:effectLst/>
      </c:spPr>
    </c:plotArea>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Centre de gravité des clusters</a:t>
            </a:r>
          </a:p>
        </c:rich>
      </c:tx>
      <c:spPr>
        <a:noFill/>
        <a:ln>
          <a:noFill/>
        </a:ln>
        <a:effectLst/>
      </c:spPr>
    </c:title>
    <c:plotArea>
      <c:layout/>
      <c:scatterChart>
        <c:scatterStyle val="lineMarker"/>
        <c:ser>
          <c:idx val="8"/>
          <c:order val="0"/>
          <c:tx>
            <c:v>Cluster 1</c:v>
          </c:tx>
          <c:spPr>
            <a:ln w="28575">
              <a:noFill/>
            </a:ln>
          </c:spPr>
          <c:marker>
            <c:symbol val="diamond"/>
            <c:size val="13"/>
            <c:spPr>
              <a:solidFill>
                <a:schemeClr val="tx1"/>
              </a:solidFill>
              <a:ln>
                <a:solidFill>
                  <a:schemeClr val="tx1"/>
                </a:solidFill>
              </a:ln>
            </c:spPr>
          </c:marker>
          <c:xVal>
            <c:numRef>
              <c:f>'ACP et Classif. 8 cluster'!$G$12</c:f>
              <c:numCache>
                <c:formatCode>General</c:formatCode>
                <c:ptCount val="1"/>
                <c:pt idx="0">
                  <c:v>1.5448178052902239</c:v>
                </c:pt>
              </c:numCache>
            </c:numRef>
          </c:xVal>
          <c:yVal>
            <c:numRef>
              <c:f>'ACP et Classif. 8 cluster'!$H$12</c:f>
              <c:numCache>
                <c:formatCode>General</c:formatCode>
                <c:ptCount val="1"/>
                <c:pt idx="0">
                  <c:v>2.3074831485748302</c:v>
                </c:pt>
              </c:numCache>
            </c:numRef>
          </c:yVal>
        </c:ser>
        <c:ser>
          <c:idx val="9"/>
          <c:order val="1"/>
          <c:tx>
            <c:v>Cluster 2</c:v>
          </c:tx>
          <c:spPr>
            <a:ln w="28575">
              <a:noFill/>
            </a:ln>
          </c:spPr>
          <c:marker>
            <c:spPr>
              <a:solidFill>
                <a:schemeClr val="bg1">
                  <a:lumMod val="65000"/>
                </a:schemeClr>
              </a:solidFill>
              <a:ln>
                <a:solidFill>
                  <a:schemeClr val="bg1">
                    <a:lumMod val="65000"/>
                  </a:schemeClr>
                </a:solidFill>
              </a:ln>
            </c:spPr>
          </c:marker>
          <c:dPt>
            <c:idx val="0"/>
            <c:marker>
              <c:symbol val="diamond"/>
              <c:size val="12"/>
            </c:marker>
          </c:dPt>
          <c:xVal>
            <c:numRef>
              <c:f>'ACP et Classif. 8 cluster'!$G$20</c:f>
              <c:numCache>
                <c:formatCode>General</c:formatCode>
                <c:ptCount val="1"/>
                <c:pt idx="0">
                  <c:v>2.7320087552070627</c:v>
                </c:pt>
              </c:numCache>
            </c:numRef>
          </c:xVal>
          <c:yVal>
            <c:numRef>
              <c:f>'ACP et Classif. 8 cluster'!$H$20</c:f>
              <c:numCache>
                <c:formatCode>General</c:formatCode>
                <c:ptCount val="1"/>
                <c:pt idx="0">
                  <c:v>-0.31528010359033898</c:v>
                </c:pt>
              </c:numCache>
            </c:numRef>
          </c:yVal>
        </c:ser>
        <c:ser>
          <c:idx val="10"/>
          <c:order val="2"/>
          <c:tx>
            <c:v>Cluster 3</c:v>
          </c:tx>
          <c:spPr>
            <a:ln w="28575">
              <a:noFill/>
            </a:ln>
          </c:spPr>
          <c:marker>
            <c:symbol val="triangle"/>
            <c:size val="12"/>
            <c:spPr>
              <a:solidFill>
                <a:schemeClr val="accent3"/>
              </a:solidFill>
              <a:ln>
                <a:solidFill>
                  <a:schemeClr val="accent3"/>
                </a:solidFill>
              </a:ln>
            </c:spPr>
          </c:marker>
          <c:xVal>
            <c:numRef>
              <c:f>'ACP et Classif. 8 cluster'!$G$26</c:f>
              <c:numCache>
                <c:formatCode>General</c:formatCode>
                <c:ptCount val="1"/>
                <c:pt idx="0">
                  <c:v>-8.0118713279565254E-2</c:v>
                </c:pt>
              </c:numCache>
            </c:numRef>
          </c:xVal>
          <c:yVal>
            <c:numRef>
              <c:f>'ACP et Classif. 8 cluster'!$H$26</c:f>
              <c:numCache>
                <c:formatCode>General</c:formatCode>
                <c:ptCount val="1"/>
                <c:pt idx="0">
                  <c:v>0.29912799596786516</c:v>
                </c:pt>
              </c:numCache>
            </c:numRef>
          </c:yVal>
        </c:ser>
        <c:ser>
          <c:idx val="11"/>
          <c:order val="3"/>
          <c:tx>
            <c:v>Cluster 4</c:v>
          </c:tx>
          <c:spPr>
            <a:ln w="28575">
              <a:noFill/>
            </a:ln>
          </c:spPr>
          <c:marker>
            <c:symbol val="triangle"/>
            <c:size val="12"/>
            <c:spPr>
              <a:solidFill>
                <a:srgbClr val="00B050"/>
              </a:solidFill>
              <a:ln>
                <a:solidFill>
                  <a:srgbClr val="00B050"/>
                </a:solidFill>
              </a:ln>
            </c:spPr>
          </c:marker>
          <c:xVal>
            <c:numRef>
              <c:f>'ACP et Classif. 8 cluster'!$G$32</c:f>
              <c:numCache>
                <c:formatCode>General</c:formatCode>
                <c:ptCount val="1"/>
                <c:pt idx="0">
                  <c:v>1.0857394362489388</c:v>
                </c:pt>
              </c:numCache>
            </c:numRef>
          </c:xVal>
          <c:yVal>
            <c:numRef>
              <c:f>'ACP et Classif. 8 cluster'!$H$32</c:f>
              <c:numCache>
                <c:formatCode>General</c:formatCode>
                <c:ptCount val="1"/>
                <c:pt idx="0">
                  <c:v>-0.87415494521459003</c:v>
                </c:pt>
              </c:numCache>
            </c:numRef>
          </c:yVal>
        </c:ser>
        <c:ser>
          <c:idx val="12"/>
          <c:order val="4"/>
          <c:tx>
            <c:v>Cluster 5</c:v>
          </c:tx>
          <c:spPr>
            <a:ln w="28575">
              <a:noFill/>
            </a:ln>
          </c:spPr>
          <c:dPt>
            <c:idx val="0"/>
            <c:marker>
              <c:symbol val="square"/>
              <c:size val="12"/>
              <c:spPr>
                <a:solidFill>
                  <a:schemeClr val="accent2"/>
                </a:solidFill>
                <a:ln>
                  <a:solidFill>
                    <a:schemeClr val="accent2"/>
                  </a:solidFill>
                </a:ln>
              </c:spPr>
            </c:marker>
          </c:dPt>
          <c:xVal>
            <c:numRef>
              <c:f>'ACP et Classif. 8 cluster'!$G$41</c:f>
              <c:numCache>
                <c:formatCode>General</c:formatCode>
                <c:ptCount val="1"/>
                <c:pt idx="0">
                  <c:v>-0.37474601136313446</c:v>
                </c:pt>
              </c:numCache>
            </c:numRef>
          </c:xVal>
          <c:yVal>
            <c:numRef>
              <c:f>'ACP et Classif. 8 cluster'!$H$41</c:f>
              <c:numCache>
                <c:formatCode>General</c:formatCode>
                <c:ptCount val="1"/>
                <c:pt idx="0">
                  <c:v>-1.2256682912508654</c:v>
                </c:pt>
              </c:numCache>
            </c:numRef>
          </c:yVal>
        </c:ser>
        <c:ser>
          <c:idx val="13"/>
          <c:order val="5"/>
          <c:tx>
            <c:v>Cluster 6</c:v>
          </c:tx>
          <c:spPr>
            <a:ln w="28575">
              <a:noFill/>
            </a:ln>
          </c:spPr>
          <c:dPt>
            <c:idx val="0"/>
            <c:marker>
              <c:symbol val="square"/>
              <c:size val="12"/>
              <c:spPr>
                <a:solidFill>
                  <a:schemeClr val="accent6"/>
                </a:solidFill>
                <a:ln>
                  <a:solidFill>
                    <a:schemeClr val="accent6"/>
                  </a:solidFill>
                </a:ln>
              </c:spPr>
            </c:marker>
          </c:dPt>
          <c:xVal>
            <c:numRef>
              <c:f>'ACP et Classif. 8 cluster'!$G$48</c:f>
              <c:numCache>
                <c:formatCode>General</c:formatCode>
                <c:ptCount val="1"/>
                <c:pt idx="0">
                  <c:v>-0.47192544277225273</c:v>
                </c:pt>
              </c:numCache>
            </c:numRef>
          </c:xVal>
          <c:yVal>
            <c:numRef>
              <c:f>'ACP et Classif. 8 cluster'!$H$48</c:f>
              <c:numCache>
                <c:formatCode>General</c:formatCode>
                <c:ptCount val="1"/>
                <c:pt idx="0">
                  <c:v>0.75495485322816003</c:v>
                </c:pt>
              </c:numCache>
            </c:numRef>
          </c:yVal>
        </c:ser>
        <c:ser>
          <c:idx val="14"/>
          <c:order val="6"/>
          <c:tx>
            <c:v>Cluster 7</c:v>
          </c:tx>
          <c:spPr>
            <a:ln w="28575">
              <a:noFill/>
            </a:ln>
          </c:spPr>
          <c:marker>
            <c:symbol val="circle"/>
            <c:size val="12"/>
            <c:spPr>
              <a:solidFill>
                <a:schemeClr val="accent5">
                  <a:lumMod val="60000"/>
                  <a:lumOff val="40000"/>
                </a:schemeClr>
              </a:solidFill>
              <a:ln>
                <a:solidFill>
                  <a:schemeClr val="accent5">
                    <a:lumMod val="60000"/>
                    <a:lumOff val="40000"/>
                  </a:schemeClr>
                </a:solidFill>
              </a:ln>
            </c:spPr>
          </c:marker>
          <c:xVal>
            <c:numRef>
              <c:f>'ACP et Classif. 8 cluster'!$G$51</c:f>
              <c:numCache>
                <c:formatCode>General</c:formatCode>
                <c:ptCount val="1"/>
                <c:pt idx="0">
                  <c:v>-3.6895450750986734</c:v>
                </c:pt>
              </c:numCache>
            </c:numRef>
          </c:xVal>
          <c:yVal>
            <c:numRef>
              <c:f>'ACP et Classif. 8 cluster'!$H$51</c:f>
              <c:numCache>
                <c:formatCode>General</c:formatCode>
                <c:ptCount val="1"/>
                <c:pt idx="0">
                  <c:v>0.33023881415526063</c:v>
                </c:pt>
              </c:numCache>
            </c:numRef>
          </c:yVal>
        </c:ser>
        <c:ser>
          <c:idx val="15"/>
          <c:order val="7"/>
          <c:tx>
            <c:v>Cluster 8</c:v>
          </c:tx>
          <c:spPr>
            <a:ln w="28575">
              <a:noFill/>
            </a:ln>
          </c:spPr>
          <c:marker>
            <c:symbol val="circle"/>
            <c:size val="12"/>
            <c:spPr>
              <a:solidFill>
                <a:schemeClr val="accent1">
                  <a:lumMod val="75000"/>
                </a:schemeClr>
              </a:solidFill>
              <a:ln>
                <a:solidFill>
                  <a:schemeClr val="accent1">
                    <a:lumMod val="75000"/>
                  </a:schemeClr>
                </a:solidFill>
              </a:ln>
            </c:spPr>
          </c:marker>
          <c:xVal>
            <c:numRef>
              <c:f>'ACP et Classif. 8 cluster'!$G$57</c:f>
              <c:numCache>
                <c:formatCode>General</c:formatCode>
                <c:ptCount val="1"/>
                <c:pt idx="0">
                  <c:v>-2.9781759579976401</c:v>
                </c:pt>
              </c:numCache>
            </c:numRef>
          </c:xVal>
          <c:yVal>
            <c:numRef>
              <c:f>'ACP et Classif. 8 cluster'!$H$57</c:f>
              <c:numCache>
                <c:formatCode>General</c:formatCode>
                <c:ptCount val="1"/>
                <c:pt idx="0">
                  <c:v>-0.134899819890658</c:v>
                </c:pt>
              </c:numCache>
            </c:numRef>
          </c:yVal>
        </c:ser>
        <c:dLbls/>
        <c:axId val="138563968"/>
        <c:axId val="138565504"/>
      </c:scatterChart>
      <c:valAx>
        <c:axId val="138563968"/>
        <c:scaling>
          <c:orientation val="minMax"/>
        </c:scaling>
        <c:axPos val="b"/>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8565504"/>
        <c:crosses val="autoZero"/>
        <c:crossBetween val="midCat"/>
      </c:valAx>
      <c:valAx>
        <c:axId val="138565504"/>
        <c:scaling>
          <c:orientation val="minMax"/>
        </c:scaling>
        <c:axPos val="l"/>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8563968"/>
        <c:crosses val="autoZero"/>
        <c:crossBetween val="midCat"/>
      </c:valAx>
      <c:spPr>
        <a:noFill/>
        <a:ln>
          <a:noFill/>
        </a:ln>
        <a:effectLst/>
      </c:spPr>
    </c:plotArea>
    <c:legend>
      <c:legendPos val="t"/>
      <c:txPr>
        <a:bodyPr/>
        <a:lstStyle/>
        <a:p>
          <a:pPr>
            <a:defRPr sz="1200"/>
          </a:pPr>
          <a:endParaRPr lang="fr-FR"/>
        </a:p>
      </c:txPr>
    </c:legend>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Projection des villes groupées sur les axes 1 et 2</a:t>
            </a:r>
          </a:p>
        </c:rich>
      </c:tx>
      <c:spPr>
        <a:noFill/>
        <a:ln>
          <a:noFill/>
        </a:ln>
        <a:effectLst/>
      </c:spPr>
    </c:title>
    <c:plotArea>
      <c:layout>
        <c:manualLayout>
          <c:layoutTarget val="inner"/>
          <c:xMode val="edge"/>
          <c:yMode val="edge"/>
          <c:x val="1.5759947014087949E-2"/>
          <c:y val="5.7517114398021429E-2"/>
          <c:w val="0.95812050730107479"/>
          <c:h val="0.90163595542072172"/>
        </c:manualLayout>
      </c:layout>
      <c:scatterChart>
        <c:scatterStyle val="lineMarker"/>
        <c:ser>
          <c:idx val="0"/>
          <c:order val="0"/>
          <c:tx>
            <c:v>Cluster 1 - Bien représentée</c:v>
          </c:tx>
          <c:spPr>
            <a:ln w="28575" cap="rnd">
              <a:noFill/>
              <a:round/>
            </a:ln>
            <a:effectLst/>
          </c:spPr>
          <c:marker>
            <c:symbol val="diamond"/>
            <c:size val="9"/>
            <c:spPr>
              <a:solidFill>
                <a:schemeClr val="tx1"/>
              </a:solidFill>
              <a:ln w="9525">
                <a:solidFill>
                  <a:schemeClr val="tx1"/>
                </a:solidFill>
              </a:ln>
              <a:effectLst/>
            </c:spPr>
          </c:marker>
          <c:dLbls>
            <c:dLbl>
              <c:idx val="0"/>
              <c:tx>
                <c:rich>
                  <a:bodyPr/>
                  <a:lstStyle/>
                  <a:p>
                    <a:r>
                      <a:rPr lang="en-US"/>
                      <a:t>béthune</a:t>
                    </a:r>
                  </a:p>
                </c:rich>
              </c:tx>
              <c:showVal val="1"/>
              <c:extLst>
                <c:ext xmlns:c15="http://schemas.microsoft.com/office/drawing/2012/chart" uri="{CE6537A1-D6FC-4f65-9D91-7224C49458BB}"/>
              </c:extLst>
            </c:dLbl>
            <c:spPr>
              <a:noFill/>
              <a:ln>
                <a:noFill/>
              </a:ln>
              <a:effectLst/>
            </c:sp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8 cluster'!$E$80</c:f>
              <c:numCache>
                <c:formatCode>General</c:formatCode>
                <c:ptCount val="1"/>
                <c:pt idx="0">
                  <c:v>2.8966970443725599</c:v>
                </c:pt>
              </c:numCache>
            </c:numRef>
          </c:xVal>
          <c:yVal>
            <c:numRef>
              <c:f>'ACP et Classif. 8 cluster'!$F$80</c:f>
              <c:numCache>
                <c:formatCode>General</c:formatCode>
                <c:ptCount val="1"/>
                <c:pt idx="0">
                  <c:v>6.1231143772602102E-2</c:v>
                </c:pt>
              </c:numCache>
            </c:numRef>
          </c:yVal>
        </c:ser>
        <c:ser>
          <c:idx val="16"/>
          <c:order val="1"/>
          <c:tx>
            <c:v>Cluster 1 - Mal représentée</c:v>
          </c:tx>
          <c:spPr>
            <a:ln w="28575">
              <a:noFill/>
            </a:ln>
          </c:spPr>
          <c:marker>
            <c:symbol val="square"/>
            <c:size val="4"/>
            <c:spPr>
              <a:solidFill>
                <a:schemeClr val="tx1"/>
              </a:solidFill>
              <a:ln>
                <a:solidFill>
                  <a:schemeClr val="tx1"/>
                </a:solidFill>
              </a:ln>
            </c:spPr>
          </c:marker>
          <c:xVal>
            <c:numRef>
              <c:f>'ACP et Classif. 8 cluster'!$E$81:$E$84</c:f>
              <c:numCache>
                <c:formatCode>General</c:formatCode>
                <c:ptCount val="4"/>
                <c:pt idx="0">
                  <c:v>2.1035778522491499</c:v>
                </c:pt>
                <c:pt idx="1">
                  <c:v>1.3289829492569001</c:v>
                </c:pt>
                <c:pt idx="2">
                  <c:v>0.64096421003341697</c:v>
                </c:pt>
                <c:pt idx="3">
                  <c:v>0.75386697053909302</c:v>
                </c:pt>
              </c:numCache>
            </c:numRef>
          </c:xVal>
          <c:yVal>
            <c:numRef>
              <c:f>'ACP et Classif. 8 cluster'!$F$81:$F$84</c:f>
              <c:numCache>
                <c:formatCode>General</c:formatCode>
                <c:ptCount val="4"/>
                <c:pt idx="0">
                  <c:v>-0.72941625118255604</c:v>
                </c:pt>
                <c:pt idx="1">
                  <c:v>-0.37076240777969399</c:v>
                </c:pt>
                <c:pt idx="2">
                  <c:v>0.88597929477691695</c:v>
                </c:pt>
                <c:pt idx="3">
                  <c:v>-0.41298383474349998</c:v>
                </c:pt>
              </c:numCache>
            </c:numRef>
          </c:yVal>
        </c:ser>
        <c:ser>
          <c:idx val="1"/>
          <c:order val="2"/>
          <c:tx>
            <c:v>Cluster 2 - Bien représentée</c:v>
          </c:tx>
          <c:spPr>
            <a:ln w="25400" cap="rnd">
              <a:noFill/>
              <a:round/>
            </a:ln>
            <a:effectLst/>
          </c:spPr>
          <c:marker>
            <c:symbol val="diamond"/>
            <c:size val="9"/>
            <c:spPr>
              <a:solidFill>
                <a:schemeClr val="bg1">
                  <a:lumMod val="65000"/>
                </a:schemeClr>
              </a:solidFill>
              <a:ln w="9525">
                <a:solidFill>
                  <a:schemeClr val="bg1">
                    <a:lumMod val="65000"/>
                  </a:schemeClr>
                </a:solidFill>
              </a:ln>
              <a:effectLst/>
            </c:spPr>
          </c:marker>
          <c:dLbls>
            <c:dLbl>
              <c:idx val="0"/>
              <c:tx>
                <c:rich>
                  <a:bodyPr/>
                  <a:lstStyle/>
                  <a:p>
                    <a:r>
                      <a:rPr lang="en-US"/>
                      <a:t>thionville</a:t>
                    </a:r>
                  </a:p>
                </c:rich>
              </c:tx>
              <c:showVal val="1"/>
              <c:extLst>
                <c:ext xmlns:c15="http://schemas.microsoft.com/office/drawing/2012/chart" uri="{CE6537A1-D6FC-4f65-9D91-7224C49458BB}"/>
              </c:extLst>
            </c:dLbl>
            <c:dLbl>
              <c:idx val="1"/>
              <c:tx>
                <c:rich>
                  <a:bodyPr/>
                  <a:lstStyle/>
                  <a:p>
                    <a:r>
                      <a:rPr lang="en-US"/>
                      <a:t>montbeliard</a:t>
                    </a:r>
                  </a:p>
                </c:rich>
              </c:tx>
              <c:showVal val="1"/>
              <c:extLst>
                <c:ext xmlns:c15="http://schemas.microsoft.com/office/drawing/2012/chart" uri="{CE6537A1-D6FC-4f65-9D91-7224C49458BB}"/>
              </c:extLst>
            </c:dLbl>
            <c:dLbl>
              <c:idx val="2"/>
              <c:tx>
                <c:rich>
                  <a:bodyPr/>
                  <a:lstStyle/>
                  <a:p>
                    <a:r>
                      <a:rPr lang="en-US"/>
                      <a:t>troyes</a:t>
                    </a:r>
                  </a:p>
                </c:rich>
              </c:tx>
              <c:showVal val="1"/>
              <c:extLst>
                <c:ext xmlns:c15="http://schemas.microsoft.com/office/drawing/2012/chart" uri="{CE6537A1-D6FC-4f65-9D91-7224C49458BB}"/>
              </c:extLst>
            </c:dLbl>
            <c:dLbl>
              <c:idx val="3"/>
              <c:tx>
                <c:rich>
                  <a:bodyPr/>
                  <a:lstStyle/>
                  <a:p>
                    <a:r>
                      <a:rPr lang="en-US"/>
                      <a:t>angoulême</a:t>
                    </a:r>
                  </a:p>
                </c:rich>
              </c:tx>
              <c:showVal val="1"/>
              <c:extLst>
                <c:ext xmlns:c15="http://schemas.microsoft.com/office/drawing/2012/chart" uri="{CE6537A1-D6FC-4f65-9D91-7224C49458BB}"/>
              </c:extLst>
            </c:dLbl>
            <c:dLbl>
              <c:idx val="4"/>
              <c:tx>
                <c:rich>
                  <a:bodyPr/>
                  <a:lstStyle/>
                  <a:p>
                    <a:r>
                      <a:rPr lang="en-US"/>
                      <a:t>mans</a:t>
                    </a:r>
                  </a:p>
                </c:rich>
              </c:tx>
              <c:showVal val="1"/>
              <c:extLst>
                <c:ext xmlns:c15="http://schemas.microsoft.com/office/drawing/2012/chart" uri="{CE6537A1-D6FC-4f65-9D91-7224C49458BB}"/>
              </c:extLst>
            </c:dLbl>
            <c:dLbl>
              <c:idx val="5"/>
              <c:tx>
                <c:rich>
                  <a:bodyPr/>
                  <a:lstStyle/>
                  <a:p>
                    <a:r>
                      <a:rPr lang="en-US"/>
                      <a:t>mulhouse</a:t>
                    </a:r>
                  </a:p>
                </c:rich>
              </c:tx>
              <c:showVal val="1"/>
              <c:extLst>
                <c:ext xmlns:c15="http://schemas.microsoft.com/office/drawing/2012/chart" uri="{CE6537A1-D6FC-4f65-9D91-7224C49458BB}"/>
              </c:extLst>
            </c:dLbl>
            <c:spPr>
              <a:noFill/>
              <a:ln>
                <a:noFill/>
              </a:ln>
              <a:effectLst/>
            </c:sp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8 cluster'!$E$86:$E$91</c:f>
              <c:numCache>
                <c:formatCode>General</c:formatCode>
                <c:ptCount val="6"/>
                <c:pt idx="0">
                  <c:v>3.5169532299041699</c:v>
                </c:pt>
                <c:pt idx="1">
                  <c:v>3.7205104827880899</c:v>
                </c:pt>
                <c:pt idx="2">
                  <c:v>2.80573678016663</c:v>
                </c:pt>
                <c:pt idx="3">
                  <c:v>3.0571093559265101</c:v>
                </c:pt>
                <c:pt idx="4">
                  <c:v>2.0293135643005402</c:v>
                </c:pt>
                <c:pt idx="5">
                  <c:v>2.6593682765960698</c:v>
                </c:pt>
              </c:numCache>
            </c:numRef>
          </c:xVal>
          <c:yVal>
            <c:numRef>
              <c:f>'ACP et Classif. 8 cluster'!$F$86:$F$91</c:f>
              <c:numCache>
                <c:formatCode>General</c:formatCode>
                <c:ptCount val="6"/>
                <c:pt idx="0">
                  <c:v>0.75219416618347201</c:v>
                </c:pt>
                <c:pt idx="1">
                  <c:v>-0.71096229553222701</c:v>
                </c:pt>
                <c:pt idx="2">
                  <c:v>0.69019371271133401</c:v>
                </c:pt>
                <c:pt idx="3">
                  <c:v>-0.50161445140838601</c:v>
                </c:pt>
                <c:pt idx="4">
                  <c:v>1.7185074090957599</c:v>
                </c:pt>
                <c:pt idx="5">
                  <c:v>1.1525306701660201</c:v>
                </c:pt>
              </c:numCache>
            </c:numRef>
          </c:yVal>
        </c:ser>
        <c:ser>
          <c:idx val="17"/>
          <c:order val="3"/>
          <c:tx>
            <c:v>Cluster 2 - Mal représentée</c:v>
          </c:tx>
          <c:spPr>
            <a:ln w="28575">
              <a:noFill/>
            </a:ln>
          </c:spPr>
          <c:marker>
            <c:symbol val="diamond"/>
            <c:size val="4"/>
            <c:spPr>
              <a:solidFill>
                <a:schemeClr val="bg1">
                  <a:lumMod val="65000"/>
                </a:schemeClr>
              </a:solidFill>
              <a:ln>
                <a:solidFill>
                  <a:schemeClr val="bg1">
                    <a:lumMod val="65000"/>
                  </a:schemeClr>
                </a:solidFill>
              </a:ln>
            </c:spPr>
          </c:marker>
          <c:xVal>
            <c:numRef>
              <c:f>'ACP et Classif. 8 cluster'!$E$92:$E$93</c:f>
              <c:numCache>
                <c:formatCode>General</c:formatCode>
                <c:ptCount val="2"/>
                <c:pt idx="0">
                  <c:v>2.2181477546691899</c:v>
                </c:pt>
                <c:pt idx="1">
                  <c:v>1.8489305973053001</c:v>
                </c:pt>
              </c:numCache>
            </c:numRef>
          </c:xVal>
          <c:yVal>
            <c:numRef>
              <c:f>'ACP et Classif. 8 cluster'!$F$92:$F$93</c:f>
              <c:numCache>
                <c:formatCode>General</c:formatCode>
                <c:ptCount val="2"/>
                <c:pt idx="0">
                  <c:v>-0.48269873857498202</c:v>
                </c:pt>
                <c:pt idx="1">
                  <c:v>-1.0632977485656701</c:v>
                </c:pt>
              </c:numCache>
            </c:numRef>
          </c:yVal>
        </c:ser>
        <c:ser>
          <c:idx val="2"/>
          <c:order val="4"/>
          <c:tx>
            <c:v>Cluster 3 - Bien représentée</c:v>
          </c:tx>
          <c:spPr>
            <a:ln w="25400" cap="rnd">
              <a:noFill/>
              <a:round/>
            </a:ln>
            <a:effectLst/>
          </c:spPr>
          <c:marker>
            <c:symbol val="triangle"/>
            <c:size val="9"/>
            <c:spPr>
              <a:solidFill>
                <a:schemeClr val="accent3"/>
              </a:solidFill>
              <a:ln w="9525">
                <a:solidFill>
                  <a:schemeClr val="accent3"/>
                </a:solidFill>
              </a:ln>
              <a:effectLst/>
            </c:spPr>
          </c:marker>
          <c:dLbls>
            <c:dLbl>
              <c:idx val="0"/>
              <c:tx>
                <c:rich>
                  <a:bodyPr/>
                  <a:lstStyle/>
                  <a:p>
                    <a:r>
                      <a:rPr lang="en-US"/>
                      <a:t>perpignan</a:t>
                    </a:r>
                  </a:p>
                </c:rich>
              </c:tx>
              <c:showVal val="1"/>
              <c:extLst>
                <c:ext xmlns:c15="http://schemas.microsoft.com/office/drawing/2012/chart" uri="{CE6537A1-D6FC-4f65-9D91-7224C49458BB}"/>
              </c:extLst>
            </c:dLbl>
            <c:dLbl>
              <c:idx val="1"/>
              <c:tx>
                <c:rich>
                  <a:bodyPr/>
                  <a:lstStyle/>
                  <a:p>
                    <a:r>
                      <a:rPr lang="en-US"/>
                      <a:t>toulon</a:t>
                    </a:r>
                  </a:p>
                </c:rich>
              </c:tx>
              <c:showVal val="1"/>
              <c:extLst>
                <c:ext xmlns:c15="http://schemas.microsoft.com/office/drawing/2012/chart" uri="{CE6537A1-D6FC-4f65-9D91-7224C49458BB}"/>
              </c:extLst>
            </c:dLbl>
            <c:dLbl>
              <c:idx val="2"/>
              <c:tx>
                <c:rich>
                  <a:bodyPr/>
                  <a:lstStyle/>
                  <a:p>
                    <a:r>
                      <a:rPr lang="en-US"/>
                      <a:t>saint nazaire</a:t>
                    </a:r>
                  </a:p>
                </c:rich>
              </c:tx>
              <c:showVal val="1"/>
              <c:extLst>
                <c:ext xmlns:c15="http://schemas.microsoft.com/office/drawing/2012/chart" uri="{CE6537A1-D6FC-4f65-9D91-7224C49458BB}"/>
              </c:extLst>
            </c:dLbl>
            <c:spPr>
              <a:noFill/>
              <a:ln>
                <a:noFill/>
              </a:ln>
              <a:effectLst/>
            </c:sp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8 cluster'!$E$95:$E$97</c:f>
              <c:numCache>
                <c:formatCode>General</c:formatCode>
                <c:ptCount val="3"/>
                <c:pt idx="0">
                  <c:v>9.1068163514137296E-2</c:v>
                </c:pt>
                <c:pt idx="1">
                  <c:v>-1.7001595497131301</c:v>
                </c:pt>
                <c:pt idx="2">
                  <c:v>1.4265787601470901</c:v>
                </c:pt>
              </c:numCache>
            </c:numRef>
          </c:xVal>
          <c:yVal>
            <c:numRef>
              <c:f>'ACP et Classif. 8 cluster'!$F$95:$F$97</c:f>
              <c:numCache>
                <c:formatCode>General</c:formatCode>
                <c:ptCount val="3"/>
                <c:pt idx="0">
                  <c:v>-3.1420974731445299</c:v>
                </c:pt>
                <c:pt idx="1">
                  <c:v>-2.5632891654968302</c:v>
                </c:pt>
                <c:pt idx="2">
                  <c:v>-2.1324050426483199</c:v>
                </c:pt>
              </c:numCache>
            </c:numRef>
          </c:yVal>
        </c:ser>
        <c:ser>
          <c:idx val="18"/>
          <c:order val="5"/>
          <c:tx>
            <c:v>Cluster 3 - Mal représentée</c:v>
          </c:tx>
          <c:spPr>
            <a:ln w="28575">
              <a:noFill/>
            </a:ln>
          </c:spPr>
          <c:marker>
            <c:symbol val="triangle"/>
            <c:size val="4"/>
            <c:spPr>
              <a:solidFill>
                <a:schemeClr val="accent3"/>
              </a:solidFill>
              <a:ln>
                <a:solidFill>
                  <a:schemeClr val="accent3"/>
                </a:solidFill>
              </a:ln>
            </c:spPr>
          </c:marker>
          <c:xVal>
            <c:numRef>
              <c:f>'ACP et Classif. 8 cluster'!$E$98:$E$100</c:f>
              <c:numCache>
                <c:formatCode>General</c:formatCode>
                <c:ptCount val="3"/>
                <c:pt idx="0">
                  <c:v>0.18910861015319799</c:v>
                </c:pt>
                <c:pt idx="1">
                  <c:v>-0.90803337097168002</c:v>
                </c:pt>
                <c:pt idx="2">
                  <c:v>0.420725107192993</c:v>
                </c:pt>
              </c:numCache>
            </c:numRef>
          </c:xVal>
          <c:yVal>
            <c:numRef>
              <c:f>'ACP et Classif. 8 cluster'!$F$98:$F$100</c:f>
              <c:numCache>
                <c:formatCode>General</c:formatCode>
                <c:ptCount val="3"/>
                <c:pt idx="0">
                  <c:v>-2.84732961654663</c:v>
                </c:pt>
                <c:pt idx="1">
                  <c:v>-1.5296379327773999</c:v>
                </c:pt>
                <c:pt idx="2">
                  <c:v>-0.55202955007553101</c:v>
                </c:pt>
              </c:numCache>
            </c:numRef>
          </c:yVal>
        </c:ser>
        <c:ser>
          <c:idx val="3"/>
          <c:order val="6"/>
          <c:tx>
            <c:v>Cluster 4 - Bien représentée</c:v>
          </c:tx>
          <c:spPr>
            <a:ln w="25400" cap="rnd">
              <a:noFill/>
              <a:round/>
            </a:ln>
            <a:effectLst/>
          </c:spPr>
          <c:marker>
            <c:symbol val="triangle"/>
            <c:size val="9"/>
            <c:spPr>
              <a:solidFill>
                <a:srgbClr val="00B050"/>
              </a:solidFill>
              <a:ln w="9525">
                <a:solidFill>
                  <a:srgbClr val="00B050"/>
                </a:solidFill>
              </a:ln>
              <a:effectLst/>
            </c:spPr>
          </c:marker>
          <c:dLbls>
            <c:dLbl>
              <c:idx val="0"/>
              <c:layout>
                <c:manualLayout>
                  <c:x val="-6.7319171179103132E-2"/>
                  <c:y val="1.7455949785727158E-3"/>
                </c:manualLayout>
              </c:layout>
              <c:tx>
                <c:rich>
                  <a:bodyPr/>
                  <a:lstStyle/>
                  <a:p>
                    <a:r>
                      <a:rPr lang="en-US"/>
                      <a:t>lorient</a:t>
                    </a:r>
                  </a:p>
                </c:rich>
              </c:tx>
              <c:showVal val="1"/>
              <c:extLst>
                <c:ext xmlns:c15="http://schemas.microsoft.com/office/drawing/2012/chart" uri="{CE6537A1-D6FC-4f65-9D91-7224C49458BB}"/>
              </c:extLst>
            </c:dLbl>
            <c:spPr>
              <a:noFill/>
              <a:ln>
                <a:noFill/>
              </a:ln>
              <a:effectLst/>
            </c:sp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8 cluster'!$E$102</c:f>
              <c:numCache>
                <c:formatCode>General</c:formatCode>
                <c:ptCount val="1"/>
                <c:pt idx="0">
                  <c:v>2.6580355167388898</c:v>
                </c:pt>
              </c:numCache>
            </c:numRef>
          </c:xVal>
          <c:yVal>
            <c:numRef>
              <c:f>'ACP et Classif. 8 cluster'!$F$102</c:f>
              <c:numCache>
                <c:formatCode>General</c:formatCode>
                <c:ptCount val="1"/>
                <c:pt idx="0">
                  <c:v>-1.2660895586013801</c:v>
                </c:pt>
              </c:numCache>
            </c:numRef>
          </c:yVal>
        </c:ser>
        <c:ser>
          <c:idx val="19"/>
          <c:order val="7"/>
          <c:tx>
            <c:v>Cluster 4 - Mal représentée</c:v>
          </c:tx>
          <c:spPr>
            <a:ln w="28575">
              <a:noFill/>
            </a:ln>
          </c:spPr>
          <c:marker>
            <c:symbol val="triangle"/>
            <c:size val="4"/>
            <c:spPr>
              <a:solidFill>
                <a:srgbClr val="00B050"/>
              </a:solidFill>
              <a:ln>
                <a:solidFill>
                  <a:srgbClr val="00B050"/>
                </a:solidFill>
              </a:ln>
            </c:spPr>
          </c:marker>
          <c:xVal>
            <c:numRef>
              <c:f>'ACP et Classif. 8 cluster'!$E$103:$E$107</c:f>
              <c:numCache>
                <c:formatCode>General</c:formatCode>
                <c:ptCount val="5"/>
                <c:pt idx="0">
                  <c:v>0.106091246008873</c:v>
                </c:pt>
                <c:pt idx="1">
                  <c:v>1.0237889289855999</c:v>
                </c:pt>
                <c:pt idx="2">
                  <c:v>0.39818605780601501</c:v>
                </c:pt>
                <c:pt idx="3">
                  <c:v>1.8999208211898799</c:v>
                </c:pt>
                <c:pt idx="4">
                  <c:v>0.428414046764374</c:v>
                </c:pt>
              </c:numCache>
            </c:numRef>
          </c:xVal>
          <c:yVal>
            <c:numRef>
              <c:f>'ACP et Classif. 8 cluster'!$F$103:$F$107</c:f>
              <c:numCache>
                <c:formatCode>General</c:formatCode>
                <c:ptCount val="5"/>
                <c:pt idx="0">
                  <c:v>-1.99948334693909</c:v>
                </c:pt>
                <c:pt idx="1">
                  <c:v>-1.07000148296356</c:v>
                </c:pt>
                <c:pt idx="2">
                  <c:v>-2.04673051834106</c:v>
                </c:pt>
                <c:pt idx="3">
                  <c:v>-0.155922040343285</c:v>
                </c:pt>
                <c:pt idx="4">
                  <c:v>-0.78221774101257302</c:v>
                </c:pt>
              </c:numCache>
            </c:numRef>
          </c:yVal>
        </c:ser>
        <c:ser>
          <c:idx val="4"/>
          <c:order val="8"/>
          <c:tx>
            <c:v>Cluster 5 - Bien représentée</c:v>
          </c:tx>
          <c:spPr>
            <a:ln w="25400" cap="rnd">
              <a:noFill/>
              <a:round/>
            </a:ln>
            <a:effectLst/>
          </c:spPr>
          <c:marker>
            <c:symbol val="square"/>
            <c:size val="9"/>
            <c:spPr>
              <a:solidFill>
                <a:schemeClr val="accent2"/>
              </a:solidFill>
              <a:ln w="9525">
                <a:solidFill>
                  <a:schemeClr val="accent2"/>
                </a:solidFill>
              </a:ln>
              <a:effectLst/>
            </c:spPr>
          </c:marker>
          <c:dLbls>
            <c:dLbl>
              <c:idx val="0"/>
              <c:layout>
                <c:manualLayout>
                  <c:x val="-8.878184164788698E-2"/>
                  <c:y val="-1.7018725644917406E-2"/>
                </c:manualLayout>
              </c:layout>
              <c:tx>
                <c:rich>
                  <a:bodyPr/>
                  <a:lstStyle/>
                  <a:p>
                    <a:r>
                      <a:rPr lang="en-US"/>
                      <a:t>strasbourg</a:t>
                    </a:r>
                  </a:p>
                </c:rich>
              </c:tx>
              <c:showVal val="1"/>
              <c:extLst>
                <c:ext xmlns:c15="http://schemas.microsoft.com/office/drawing/2012/chart" uri="{CE6537A1-D6FC-4f65-9D91-7224C49458BB}"/>
              </c:extLst>
            </c:dLbl>
            <c:spPr>
              <a:noFill/>
              <a:ln>
                <a:noFill/>
              </a:ln>
              <a:effectLst/>
            </c:sp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8 cluster'!$E$109</c:f>
              <c:numCache>
                <c:formatCode>General</c:formatCode>
                <c:ptCount val="1"/>
                <c:pt idx="0">
                  <c:v>-1.6869417428970299</c:v>
                </c:pt>
              </c:numCache>
            </c:numRef>
          </c:xVal>
          <c:yVal>
            <c:numRef>
              <c:f>'ACP et Classif. 8 cluster'!$F$109</c:f>
              <c:numCache>
                <c:formatCode>General</c:formatCode>
                <c:ptCount val="1"/>
                <c:pt idx="0">
                  <c:v>1.67537677288055</c:v>
                </c:pt>
              </c:numCache>
            </c:numRef>
          </c:yVal>
        </c:ser>
        <c:ser>
          <c:idx val="20"/>
          <c:order val="9"/>
          <c:tx>
            <c:v>Cluster 5 - Mal représentée</c:v>
          </c:tx>
          <c:spPr>
            <a:ln w="28575">
              <a:noFill/>
            </a:ln>
          </c:spPr>
          <c:marker>
            <c:symbol val="square"/>
            <c:size val="4"/>
            <c:spPr>
              <a:solidFill>
                <a:schemeClr val="accent2"/>
              </a:solidFill>
              <a:ln>
                <a:solidFill>
                  <a:schemeClr val="accent2"/>
                </a:solidFill>
              </a:ln>
            </c:spPr>
          </c:marker>
          <c:xVal>
            <c:numRef>
              <c:f>'ACP et Classif. 8 cluster'!$E$110:$E$117</c:f>
              <c:numCache>
                <c:formatCode>General</c:formatCode>
                <c:ptCount val="8"/>
                <c:pt idx="0">
                  <c:v>-0.51488000154495195</c:v>
                </c:pt>
                <c:pt idx="1">
                  <c:v>-0.727528035640717</c:v>
                </c:pt>
                <c:pt idx="2">
                  <c:v>-1.18989777565002</c:v>
                </c:pt>
                <c:pt idx="3">
                  <c:v>0.83920681476592995</c:v>
                </c:pt>
                <c:pt idx="4">
                  <c:v>-8.4367707371711703E-2</c:v>
                </c:pt>
                <c:pt idx="5">
                  <c:v>0.220748111605644</c:v>
                </c:pt>
                <c:pt idx="6">
                  <c:v>-0.54559993743896495</c:v>
                </c:pt>
                <c:pt idx="7">
                  <c:v>0.31654617190361001</c:v>
                </c:pt>
              </c:numCache>
            </c:numRef>
          </c:xVal>
          <c:yVal>
            <c:numRef>
              <c:f>'ACP et Classif. 8 cluster'!$F$110:$F$117</c:f>
              <c:numCache>
                <c:formatCode>General</c:formatCode>
                <c:ptCount val="8"/>
                <c:pt idx="0">
                  <c:v>1.6231061220169101</c:v>
                </c:pt>
                <c:pt idx="1">
                  <c:v>1.5462024211883501</c:v>
                </c:pt>
                <c:pt idx="2">
                  <c:v>0.66039425134658802</c:v>
                </c:pt>
                <c:pt idx="3">
                  <c:v>0.70057553052902199</c:v>
                </c:pt>
                <c:pt idx="4">
                  <c:v>0.91071718931198098</c:v>
                </c:pt>
                <c:pt idx="5">
                  <c:v>0.81358069181442305</c:v>
                </c:pt>
                <c:pt idx="6">
                  <c:v>0.47402071952819802</c:v>
                </c:pt>
                <c:pt idx="7">
                  <c:v>0.48384103178978</c:v>
                </c:pt>
              </c:numCache>
            </c:numRef>
          </c:yVal>
        </c:ser>
        <c:ser>
          <c:idx val="5"/>
          <c:order val="10"/>
          <c:tx>
            <c:v>Cluster 6 - Bien représentée</c:v>
          </c:tx>
          <c:spPr>
            <a:ln w="25400" cap="rnd">
              <a:noFill/>
              <a:round/>
            </a:ln>
            <a:effectLst/>
          </c:spPr>
          <c:marker>
            <c:symbol val="square"/>
            <c:size val="9"/>
            <c:spPr>
              <a:solidFill>
                <a:schemeClr val="accent6"/>
              </a:solidFill>
              <a:ln w="9525">
                <a:solidFill>
                  <a:schemeClr val="accent6"/>
                </a:solidFill>
              </a:ln>
              <a:effectLst/>
            </c:spPr>
          </c:marker>
          <c:dLbls>
            <c:dLbl>
              <c:idx val="0"/>
              <c:tx>
                <c:rich>
                  <a:bodyPr/>
                  <a:lstStyle/>
                  <a:p>
                    <a:r>
                      <a:rPr lang="en-US"/>
                      <a:t>metz</a:t>
                    </a:r>
                  </a:p>
                </c:rich>
              </c:tx>
              <c:showVal val="1"/>
              <c:extLst>
                <c:ext xmlns:c15="http://schemas.microsoft.com/office/drawing/2012/chart" uri="{CE6537A1-D6FC-4f65-9D91-7224C49458BB}"/>
              </c:extLst>
            </c:dLbl>
            <c:dLbl>
              <c:idx val="1"/>
              <c:tx>
                <c:rich>
                  <a:bodyPr/>
                  <a:lstStyle/>
                  <a:p>
                    <a:r>
                      <a:rPr lang="en-US"/>
                      <a:t>nancy</a:t>
                    </a:r>
                  </a:p>
                </c:rich>
              </c:tx>
              <c:showVal val="1"/>
              <c:extLst>
                <c:ext xmlns:c15="http://schemas.microsoft.com/office/drawing/2012/chart" uri="{CE6537A1-D6FC-4f65-9D91-7224C49458BB}"/>
              </c:extLst>
            </c:dLbl>
            <c:dLbl>
              <c:idx val="2"/>
              <c:tx>
                <c:rich>
                  <a:bodyPr/>
                  <a:lstStyle/>
                  <a:p>
                    <a:r>
                      <a:rPr lang="en-US"/>
                      <a:t>orléans</a:t>
                    </a:r>
                  </a:p>
                </c:rich>
              </c:tx>
              <c:showVal val="1"/>
              <c:extLst>
                <c:ext xmlns:c15="http://schemas.microsoft.com/office/drawing/2012/chart" uri="{CE6537A1-D6FC-4f65-9D91-7224C49458BB}"/>
              </c:extLst>
            </c:dLbl>
            <c:spPr>
              <a:noFill/>
              <a:ln>
                <a:noFill/>
              </a:ln>
              <a:effectLst/>
            </c:sp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8 cluster'!$E$119:$E$121</c:f>
              <c:numCache>
                <c:formatCode>General</c:formatCode>
                <c:ptCount val="3"/>
                <c:pt idx="0">
                  <c:v>0.35468572378158603</c:v>
                </c:pt>
                <c:pt idx="1">
                  <c:v>-0.28093805909156799</c:v>
                </c:pt>
                <c:pt idx="2">
                  <c:v>-0.42371088266372697</c:v>
                </c:pt>
              </c:numCache>
            </c:numRef>
          </c:xVal>
          <c:yVal>
            <c:numRef>
              <c:f>'ACP et Classif. 8 cluster'!$F$119:$F$121</c:f>
              <c:numCache>
                <c:formatCode>General</c:formatCode>
                <c:ptCount val="3"/>
                <c:pt idx="0">
                  <c:v>2.4802083969116202</c:v>
                </c:pt>
                <c:pt idx="1">
                  <c:v>2.3027551174163801</c:v>
                </c:pt>
                <c:pt idx="2">
                  <c:v>2.0079116821289098</c:v>
                </c:pt>
              </c:numCache>
            </c:numRef>
          </c:yVal>
        </c:ser>
        <c:ser>
          <c:idx val="21"/>
          <c:order val="11"/>
          <c:tx>
            <c:v>Cluster 6 - Mal représentée</c:v>
          </c:tx>
          <c:spPr>
            <a:ln w="28575">
              <a:noFill/>
            </a:ln>
          </c:spPr>
          <c:marker>
            <c:symbol val="square"/>
            <c:size val="4"/>
            <c:spPr>
              <a:solidFill>
                <a:schemeClr val="accent6"/>
              </a:solidFill>
              <a:ln>
                <a:solidFill>
                  <a:schemeClr val="accent6"/>
                </a:solidFill>
              </a:ln>
            </c:spPr>
          </c:marker>
          <c:xVal>
            <c:numRef>
              <c:f>'ACP et Classif. 8 cluster'!$E$122:$E$125</c:f>
              <c:numCache>
                <c:formatCode>General</c:formatCode>
                <c:ptCount val="4"/>
                <c:pt idx="0">
                  <c:v>-1.5112284421920801</c:v>
                </c:pt>
                <c:pt idx="1">
                  <c:v>-1.8039183616638199</c:v>
                </c:pt>
                <c:pt idx="2">
                  <c:v>5.5381648242473602E-2</c:v>
                </c:pt>
                <c:pt idx="3">
                  <c:v>0.30625027418136602</c:v>
                </c:pt>
              </c:numCache>
            </c:numRef>
          </c:xVal>
          <c:yVal>
            <c:numRef>
              <c:f>'ACP et Classif. 8 cluster'!$F$122:$F$125</c:f>
              <c:numCache>
                <c:formatCode>General</c:formatCode>
                <c:ptCount val="4"/>
                <c:pt idx="0">
                  <c:v>1.6296843290328999</c:v>
                </c:pt>
                <c:pt idx="1">
                  <c:v>2.14127516746521</c:v>
                </c:pt>
                <c:pt idx="2">
                  <c:v>1.7379115819930999</c:v>
                </c:pt>
                <c:pt idx="3">
                  <c:v>0.82988846302032504</c:v>
                </c:pt>
              </c:numCache>
            </c:numRef>
          </c:yVal>
        </c:ser>
        <c:ser>
          <c:idx val="6"/>
          <c:order val="12"/>
          <c:tx>
            <c:v>Cluster 7 - Bien représentée</c:v>
          </c:tx>
          <c:spPr>
            <a:ln w="25400" cap="rnd">
              <a:noFill/>
              <a:round/>
            </a:ln>
            <a:effectLst/>
          </c:spPr>
          <c:marker>
            <c:symbol val="circle"/>
            <c:size val="9"/>
            <c:spPr>
              <a:solidFill>
                <a:schemeClr val="accent5">
                  <a:lumMod val="60000"/>
                  <a:lumOff val="40000"/>
                </a:schemeClr>
              </a:solidFill>
              <a:ln w="9525">
                <a:solidFill>
                  <a:schemeClr val="accent5">
                    <a:lumMod val="60000"/>
                    <a:lumOff val="40000"/>
                  </a:schemeClr>
                </a:solidFill>
              </a:ln>
              <a:effectLst/>
            </c:spPr>
          </c:marker>
          <c:dLbls>
            <c:dLbl>
              <c:idx val="0"/>
              <c:tx>
                <c:rich>
                  <a:bodyPr/>
                  <a:lstStyle/>
                  <a:p>
                    <a:r>
                      <a:rPr lang="en-US"/>
                      <a:t>nice</a:t>
                    </a:r>
                  </a:p>
                </c:rich>
              </c:tx>
              <c:showVal val="1"/>
              <c:extLst>
                <c:ext xmlns:c15="http://schemas.microsoft.com/office/drawing/2012/chart" uri="{CE6537A1-D6FC-4f65-9D91-7224C49458BB}"/>
              </c:extLst>
            </c:dLbl>
            <c:dLbl>
              <c:idx val="1"/>
              <c:tx>
                <c:rich>
                  <a:bodyPr/>
                  <a:lstStyle/>
                  <a:p>
                    <a:r>
                      <a:rPr lang="en-US"/>
                      <a:t>marseille</a:t>
                    </a:r>
                  </a:p>
                </c:rich>
              </c:tx>
              <c:showVal val="1"/>
              <c:extLst>
                <c:ext xmlns:c15="http://schemas.microsoft.com/office/drawing/2012/chart" uri="{CE6537A1-D6FC-4f65-9D91-7224C49458BB}"/>
              </c:extLst>
            </c:dLbl>
            <c:dLbl>
              <c:idx val="2"/>
              <c:tx>
                <c:rich>
                  <a:bodyPr/>
                  <a:lstStyle/>
                  <a:p>
                    <a:r>
                      <a:rPr lang="en-US"/>
                      <a:t>montpellier</a:t>
                    </a:r>
                  </a:p>
                </c:rich>
              </c:tx>
              <c:showVal val="1"/>
              <c:extLst>
                <c:ext xmlns:c15="http://schemas.microsoft.com/office/drawing/2012/chart" uri="{CE6537A1-D6FC-4f65-9D91-7224C49458BB}"/>
              </c:extLst>
            </c:dLbl>
            <c:spPr>
              <a:noFill/>
              <a:ln>
                <a:noFill/>
              </a:ln>
              <a:effectLst/>
            </c:sp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8 cluster'!$E$127:$E$129</c:f>
              <c:numCache>
                <c:formatCode>General</c:formatCode>
                <c:ptCount val="3"/>
                <c:pt idx="0">
                  <c:v>-3.5967772006988499</c:v>
                </c:pt>
                <c:pt idx="1">
                  <c:v>-4.3491473197937003</c:v>
                </c:pt>
                <c:pt idx="2">
                  <c:v>-3.1227107048034699</c:v>
                </c:pt>
              </c:numCache>
            </c:numRef>
          </c:xVal>
          <c:yVal>
            <c:numRef>
              <c:f>'ACP et Classif. 8 cluster'!$F$127:$F$129</c:f>
              <c:numCache>
                <c:formatCode>General</c:formatCode>
                <c:ptCount val="3"/>
                <c:pt idx="0">
                  <c:v>-2.4598679542541499</c:v>
                </c:pt>
                <c:pt idx="1">
                  <c:v>-1.7262277603149401</c:v>
                </c:pt>
                <c:pt idx="2">
                  <c:v>-1.7867842912673999</c:v>
                </c:pt>
              </c:numCache>
            </c:numRef>
          </c:yVal>
        </c:ser>
        <c:ser>
          <c:idx val="7"/>
          <c:order val="13"/>
          <c:tx>
            <c:v>Cluster 8 - Bien représentée</c:v>
          </c:tx>
          <c:spPr>
            <a:ln w="25400" cap="rnd">
              <a:noFill/>
              <a:round/>
            </a:ln>
            <a:effectLst/>
          </c:spPr>
          <c:marker>
            <c:symbol val="circle"/>
            <c:size val="9"/>
            <c:spPr>
              <a:solidFill>
                <a:schemeClr val="accent1">
                  <a:lumMod val="75000"/>
                </a:schemeClr>
              </a:solidFill>
              <a:ln w="9525">
                <a:solidFill>
                  <a:schemeClr val="accent1">
                    <a:lumMod val="75000"/>
                  </a:schemeClr>
                </a:solidFill>
              </a:ln>
              <a:effectLst/>
            </c:spPr>
          </c:marker>
          <c:dLbls>
            <c:dLbl>
              <c:idx val="0"/>
              <c:layout>
                <c:manualLayout>
                  <c:x val="-6.1607029583262897E-2"/>
                  <c:y val="-1.9464885446017367E-2"/>
                </c:manualLayout>
              </c:layout>
              <c:tx>
                <c:rich>
                  <a:bodyPr/>
                  <a:lstStyle/>
                  <a:p>
                    <a:r>
                      <a:rPr lang="en-US"/>
                      <a:t>bordeaux</a:t>
                    </a:r>
                  </a:p>
                </c:rich>
              </c:tx>
              <c:showVal val="1"/>
              <c:extLst>
                <c:ext xmlns:c15="http://schemas.microsoft.com/office/drawing/2012/chart" uri="{CE6537A1-D6FC-4f65-9D91-7224C49458BB}"/>
              </c:extLst>
            </c:dLbl>
            <c:dLbl>
              <c:idx val="1"/>
              <c:tx>
                <c:rich>
                  <a:bodyPr/>
                  <a:lstStyle/>
                  <a:p>
                    <a:r>
                      <a:rPr lang="en-US"/>
                      <a:t>lyon</a:t>
                    </a:r>
                  </a:p>
                </c:rich>
              </c:tx>
              <c:showVal val="1"/>
              <c:extLst>
                <c:ext xmlns:c15="http://schemas.microsoft.com/office/drawing/2012/chart" uri="{CE6537A1-D6FC-4f65-9D91-7224C49458BB}"/>
              </c:extLst>
            </c:dLbl>
            <c:dLbl>
              <c:idx val="2"/>
              <c:tx>
                <c:rich>
                  <a:bodyPr/>
                  <a:lstStyle/>
                  <a:p>
                    <a:r>
                      <a:rPr lang="en-US"/>
                      <a:t>toulouse</a:t>
                    </a:r>
                  </a:p>
                </c:rich>
              </c:tx>
              <c:showVal val="1"/>
              <c:extLst>
                <c:ext xmlns:c15="http://schemas.microsoft.com/office/drawing/2012/chart" uri="{CE6537A1-D6FC-4f65-9D91-7224C49458BB}"/>
              </c:extLst>
            </c:dLbl>
            <c:dLbl>
              <c:idx val="3"/>
              <c:layout>
                <c:manualLayout>
                  <c:x val="-2.5826572710559579E-2"/>
                  <c:y val="-2.1461558077546992E-2"/>
                </c:manualLayout>
              </c:layout>
              <c:tx>
                <c:rich>
                  <a:bodyPr/>
                  <a:lstStyle/>
                  <a:p>
                    <a:r>
                      <a:rPr lang="en-US"/>
                      <a:t>grenoble</a:t>
                    </a:r>
                  </a:p>
                </c:rich>
              </c:tx>
              <c:showVal val="1"/>
              <c:extLst>
                <c:ext xmlns:c15="http://schemas.microsoft.com/office/drawing/2012/chart" uri="{CE6537A1-D6FC-4f65-9D91-7224C49458BB}"/>
              </c:extLst>
            </c:dLbl>
            <c:dLbl>
              <c:idx val="4"/>
              <c:tx>
                <c:rich>
                  <a:bodyPr/>
                  <a:lstStyle/>
                  <a:p>
                    <a:r>
                      <a:rPr lang="en-US"/>
                      <a:t>rennes</a:t>
                    </a:r>
                  </a:p>
                </c:rich>
              </c:tx>
              <c:showVal val="1"/>
              <c:extLst>
                <c:ext xmlns:c15="http://schemas.microsoft.com/office/drawing/2012/chart" uri="{CE6537A1-D6FC-4f65-9D91-7224C49458BB}"/>
              </c:extLst>
            </c:dLbl>
            <c:dLbl>
              <c:idx val="5"/>
              <c:tx>
                <c:rich>
                  <a:bodyPr/>
                  <a:lstStyle/>
                  <a:p>
                    <a:r>
                      <a:rPr lang="en-US"/>
                      <a:t>nantes</a:t>
                    </a:r>
                  </a:p>
                </c:rich>
              </c:tx>
              <c:showVal val="1"/>
              <c:extLst>
                <c:ext xmlns:c15="http://schemas.microsoft.com/office/drawing/2012/chart" uri="{CE6537A1-D6FC-4f65-9D91-7224C49458BB}"/>
              </c:extLst>
            </c:dLbl>
            <c:spPr>
              <a:noFill/>
              <a:ln>
                <a:noFill/>
              </a:ln>
              <a:effectLst/>
            </c:spP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'ACP et Classif. 8 cluster'!$E$131:$E$136</c:f>
              <c:numCache>
                <c:formatCode>General</c:formatCode>
                <c:ptCount val="6"/>
                <c:pt idx="0">
                  <c:v>-3.1337091922760001</c:v>
                </c:pt>
                <c:pt idx="1">
                  <c:v>-3.4597468376159699</c:v>
                </c:pt>
                <c:pt idx="2">
                  <c:v>-3.6753914356231698</c:v>
                </c:pt>
                <c:pt idx="3">
                  <c:v>-2.5094301700592001</c:v>
                </c:pt>
                <c:pt idx="4">
                  <c:v>-2.7210171222686799</c:v>
                </c:pt>
                <c:pt idx="5">
                  <c:v>-2.36976099014282</c:v>
                </c:pt>
              </c:numCache>
            </c:numRef>
          </c:xVal>
          <c:yVal>
            <c:numRef>
              <c:f>'ACP et Classif. 8 cluster'!$F$131:$F$136</c:f>
              <c:numCache>
                <c:formatCode>General</c:formatCode>
                <c:ptCount val="6"/>
                <c:pt idx="0">
                  <c:v>4.0136113762855502E-2</c:v>
                </c:pt>
                <c:pt idx="1">
                  <c:v>1.34876072406769</c:v>
                </c:pt>
                <c:pt idx="2">
                  <c:v>-0.79006886482238803</c:v>
                </c:pt>
                <c:pt idx="3">
                  <c:v>-6.9717802107334102E-3</c:v>
                </c:pt>
                <c:pt idx="4">
                  <c:v>1.4347167015075699</c:v>
                </c:pt>
                <c:pt idx="5">
                  <c:v>1.0271897315978999</c:v>
                </c:pt>
              </c:numCache>
            </c:numRef>
          </c:yVal>
        </c:ser>
        <c:dLbls/>
        <c:axId val="139024256"/>
        <c:axId val="139025792"/>
        <c:extLst>
          <c:ext xmlns:c15="http://schemas.microsoft.com/office/drawing/2012/chart" uri="{02D57815-91ED-43cb-92C2-25804820EDAC}">
            <c15:filteredScatterSeries>
              <c15:ser>
                <c:idx val="8"/>
                <c:order val="14"/>
                <c:tx>
                  <c:v>G Cluster 1</c:v>
                </c:tx>
                <c:spPr>
                  <a:ln w="28575">
                    <a:noFill/>
                  </a:ln>
                </c:spPr>
                <c:marker>
                  <c:symbol val="diamond"/>
                  <c:size val="13"/>
                  <c:spPr>
                    <a:solidFill>
                      <a:schemeClr val="tx1"/>
                    </a:solidFill>
                    <a:ln>
                      <a:solidFill>
                        <a:schemeClr val="tx1"/>
                      </a:solidFill>
                    </a:ln>
                  </c:spPr>
                </c:marker>
                <c:xVal>
                  <c:numRef>
                    <c:extLst>
                      <c:ext uri="{02D57815-91ED-43cb-92C2-25804820EDAC}">
                        <c15:formulaRef>
                          <c15:sqref>'ACP et Classif. 8 cluster'!$G$12</c15:sqref>
                        </c15:formulaRef>
                      </c:ext>
                    </c:extLst>
                    <c:numCache>
                      <c:formatCode>General</c:formatCode>
                      <c:ptCount val="1"/>
                      <c:pt idx="0">
                        <c:v>1.5448178052902239</c:v>
                      </c:pt>
                    </c:numCache>
                  </c:numRef>
                </c:xVal>
                <c:yVal>
                  <c:numRef>
                    <c:extLst>
                      <c:ext uri="{02D57815-91ED-43cb-92C2-25804820EDAC}">
                        <c15:formulaRef>
                          <c15:sqref>'ACP et Classif. 8 cluster'!$H$12</c15:sqref>
                        </c15:formulaRef>
                      </c:ext>
                    </c:extLst>
                    <c:numCache>
                      <c:formatCode>General</c:formatCode>
                      <c:ptCount val="1"/>
                      <c:pt idx="0">
                        <c:v>2.3074831485748302</c:v>
                      </c:pt>
                    </c:numCache>
                  </c:numRef>
                </c:yVal>
                <c:smooth val="0"/>
              </c15:ser>
            </c15:filteredScatterSeries>
            <c15:filteredScatterSeries>
              <c15:ser>
                <c:idx val="9"/>
                <c:order val="15"/>
                <c:tx>
                  <c:v>G cluster 2</c:v>
                </c:tx>
                <c:spPr>
                  <a:ln w="28575">
                    <a:noFill/>
                  </a:ln>
                </c:spPr>
                <c:marker>
                  <c:spPr>
                    <a:solidFill>
                      <a:schemeClr val="bg1">
                        <a:lumMod val="65000"/>
                      </a:schemeClr>
                    </a:solidFill>
                    <a:ln>
                      <a:solidFill>
                        <a:schemeClr val="bg1">
                          <a:lumMod val="65000"/>
                        </a:schemeClr>
                      </a:solidFill>
                    </a:ln>
                  </c:spPr>
                </c:marker>
                <c:dPt>
                  <c:idx val="0"/>
                  <c:marker>
                    <c:symbol val="diamond"/>
                    <c:size val="12"/>
                  </c:marker>
                  <c:bubble3D val="0"/>
                </c:dPt>
                <c:xVal>
                  <c:numRef>
                    <c:extLst xmlns:c15="http://schemas.microsoft.com/office/drawing/2012/chart">
                      <c:ext xmlns:c15="http://schemas.microsoft.com/office/drawing/2012/chart" uri="{02D57815-91ED-43cb-92C2-25804820EDAC}">
                        <c15:formulaRef>
                          <c15:sqref>'ACP et Classif. 8 cluster'!$G$20</c15:sqref>
                        </c15:formulaRef>
                      </c:ext>
                    </c:extLst>
                    <c:numCache>
                      <c:formatCode>General</c:formatCode>
                      <c:ptCount val="1"/>
                      <c:pt idx="0">
                        <c:v>2.7320087552070627</c:v>
                      </c:pt>
                    </c:numCache>
                  </c:numRef>
                </c:xVal>
                <c:yVal>
                  <c:numRef>
                    <c:extLst xmlns:c15="http://schemas.microsoft.com/office/drawing/2012/chart">
                      <c:ext xmlns:c15="http://schemas.microsoft.com/office/drawing/2012/chart" uri="{02D57815-91ED-43cb-92C2-25804820EDAC}">
                        <c15:formulaRef>
                          <c15:sqref>'ACP et Classif. 8 cluster'!$H$20</c15:sqref>
                        </c15:formulaRef>
                      </c:ext>
                    </c:extLst>
                    <c:numCache>
                      <c:formatCode>General</c:formatCode>
                      <c:ptCount val="1"/>
                      <c:pt idx="0">
                        <c:v>-0.31528010359033898</c:v>
                      </c:pt>
                    </c:numCache>
                  </c:numRef>
                </c:yVal>
                <c:smooth val="0"/>
              </c15:ser>
            </c15:filteredScatterSeries>
            <c15:filteredScatterSeries>
              <c15:ser>
                <c:idx val="10"/>
                <c:order val="16"/>
                <c:tx>
                  <c:v>G cluster 3</c:v>
                </c:tx>
                <c:spPr>
                  <a:ln w="28575">
                    <a:noFill/>
                  </a:ln>
                </c:spPr>
                <c:marker>
                  <c:symbol val="triangle"/>
                  <c:size val="12"/>
                  <c:spPr>
                    <a:solidFill>
                      <a:schemeClr val="accent3"/>
                    </a:solidFill>
                    <a:ln>
                      <a:solidFill>
                        <a:schemeClr val="accent3"/>
                      </a:solidFill>
                    </a:ln>
                  </c:spPr>
                </c:marker>
                <c:xVal>
                  <c:numRef>
                    <c:extLst xmlns:c15="http://schemas.microsoft.com/office/drawing/2012/chart">
                      <c:ext xmlns:c15="http://schemas.microsoft.com/office/drawing/2012/chart" uri="{02D57815-91ED-43cb-92C2-25804820EDAC}">
                        <c15:formulaRef>
                          <c15:sqref>'ACP et Classif. 8 cluster'!$G$26</c15:sqref>
                        </c15:formulaRef>
                      </c:ext>
                    </c:extLst>
                    <c:numCache>
                      <c:formatCode>General</c:formatCode>
                      <c:ptCount val="1"/>
                      <c:pt idx="0">
                        <c:v>-8.0118713279565254E-2</c:v>
                      </c:pt>
                    </c:numCache>
                  </c:numRef>
                </c:xVal>
                <c:yVal>
                  <c:numRef>
                    <c:extLst xmlns:c15="http://schemas.microsoft.com/office/drawing/2012/chart">
                      <c:ext xmlns:c15="http://schemas.microsoft.com/office/drawing/2012/chart" uri="{02D57815-91ED-43cb-92C2-25804820EDAC}">
                        <c15:formulaRef>
                          <c15:sqref>'ACP et Classif. 8 cluster'!$H$26</c15:sqref>
                        </c15:formulaRef>
                      </c:ext>
                    </c:extLst>
                    <c:numCache>
                      <c:formatCode>General</c:formatCode>
                      <c:ptCount val="1"/>
                      <c:pt idx="0">
                        <c:v>0.29912799596786516</c:v>
                      </c:pt>
                    </c:numCache>
                  </c:numRef>
                </c:yVal>
                <c:smooth val="0"/>
              </c15:ser>
            </c15:filteredScatterSeries>
            <c15:filteredScatterSeries>
              <c15:ser>
                <c:idx val="11"/>
                <c:order val="17"/>
                <c:tx>
                  <c:v>G cluster 4</c:v>
                </c:tx>
                <c:spPr>
                  <a:ln w="28575">
                    <a:noFill/>
                  </a:ln>
                </c:spPr>
                <c:marker>
                  <c:symbol val="triangle"/>
                  <c:size val="12"/>
                  <c:spPr>
                    <a:solidFill>
                      <a:srgbClr val="00B050"/>
                    </a:solidFill>
                    <a:ln>
                      <a:solidFill>
                        <a:srgbClr val="00B050"/>
                      </a:solidFill>
                    </a:ln>
                  </c:spPr>
                </c:marker>
                <c:xVal>
                  <c:numRef>
                    <c:extLst xmlns:c15="http://schemas.microsoft.com/office/drawing/2012/chart">
                      <c:ext xmlns:c15="http://schemas.microsoft.com/office/drawing/2012/chart" uri="{02D57815-91ED-43cb-92C2-25804820EDAC}">
                        <c15:formulaRef>
                          <c15:sqref>'ACP et Classif. 8 cluster'!$G$32</c15:sqref>
                        </c15:formulaRef>
                      </c:ext>
                    </c:extLst>
                    <c:numCache>
                      <c:formatCode>General</c:formatCode>
                      <c:ptCount val="1"/>
                      <c:pt idx="0">
                        <c:v>1.0857394362489388</c:v>
                      </c:pt>
                    </c:numCache>
                  </c:numRef>
                </c:xVal>
                <c:yVal>
                  <c:numRef>
                    <c:extLst xmlns:c15="http://schemas.microsoft.com/office/drawing/2012/chart">
                      <c:ext xmlns:c15="http://schemas.microsoft.com/office/drawing/2012/chart" uri="{02D57815-91ED-43cb-92C2-25804820EDAC}">
                        <c15:formulaRef>
                          <c15:sqref>'ACP et Classif. 8 cluster'!$H$32</c15:sqref>
                        </c15:formulaRef>
                      </c:ext>
                    </c:extLst>
                    <c:numCache>
                      <c:formatCode>General</c:formatCode>
                      <c:ptCount val="1"/>
                      <c:pt idx="0">
                        <c:v>-0.87415494521459003</c:v>
                      </c:pt>
                    </c:numCache>
                  </c:numRef>
                </c:yVal>
                <c:smooth val="0"/>
              </c15:ser>
            </c15:filteredScatterSeries>
            <c15:filteredScatterSeries>
              <c15:ser>
                <c:idx val="12"/>
                <c:order val="18"/>
                <c:tx>
                  <c:v>G cluster 5</c:v>
                </c:tx>
                <c:spPr>
                  <a:ln w="28575">
                    <a:noFill/>
                  </a:ln>
                </c:spPr>
                <c:dPt>
                  <c:idx val="0"/>
                  <c:marker>
                    <c:symbol val="square"/>
                    <c:size val="12"/>
                    <c:spPr>
                      <a:solidFill>
                        <a:schemeClr val="accent2"/>
                      </a:solidFill>
                      <a:ln>
                        <a:solidFill>
                          <a:schemeClr val="accent2"/>
                        </a:solidFill>
                      </a:ln>
                    </c:spPr>
                  </c:marker>
                  <c:bubble3D val="0"/>
                </c:dPt>
                <c:xVal>
                  <c:numRef>
                    <c:extLst xmlns:c15="http://schemas.microsoft.com/office/drawing/2012/chart">
                      <c:ext xmlns:c15="http://schemas.microsoft.com/office/drawing/2012/chart" uri="{02D57815-91ED-43cb-92C2-25804820EDAC}">
                        <c15:formulaRef>
                          <c15:sqref>'ACP et Classif. 8 cluster'!$G$41</c15:sqref>
                        </c15:formulaRef>
                      </c:ext>
                    </c:extLst>
                    <c:numCache>
                      <c:formatCode>General</c:formatCode>
                      <c:ptCount val="1"/>
                      <c:pt idx="0">
                        <c:v>-0.37474601136313446</c:v>
                      </c:pt>
                    </c:numCache>
                  </c:numRef>
                </c:xVal>
                <c:yVal>
                  <c:numRef>
                    <c:extLst xmlns:c15="http://schemas.microsoft.com/office/drawing/2012/chart">
                      <c:ext xmlns:c15="http://schemas.microsoft.com/office/drawing/2012/chart" uri="{02D57815-91ED-43cb-92C2-25804820EDAC}">
                        <c15:formulaRef>
                          <c15:sqref>'ACP et Classif. 8 cluster'!$H$41</c15:sqref>
                        </c15:formulaRef>
                      </c:ext>
                    </c:extLst>
                    <c:numCache>
                      <c:formatCode>General</c:formatCode>
                      <c:ptCount val="1"/>
                      <c:pt idx="0">
                        <c:v>-1.2256682912508654</c:v>
                      </c:pt>
                    </c:numCache>
                  </c:numRef>
                </c:yVal>
                <c:smooth val="0"/>
              </c15:ser>
            </c15:filteredScatterSeries>
            <c15:filteredScatterSeries>
              <c15:ser>
                <c:idx val="13"/>
                <c:order val="19"/>
                <c:tx>
                  <c:v>G cluster 6</c:v>
                </c:tx>
                <c:spPr>
                  <a:ln w="28575">
                    <a:noFill/>
                  </a:ln>
                </c:spPr>
                <c:dPt>
                  <c:idx val="0"/>
                  <c:marker>
                    <c:symbol val="square"/>
                    <c:size val="12"/>
                    <c:spPr>
                      <a:solidFill>
                        <a:schemeClr val="accent6"/>
                      </a:solidFill>
                      <a:ln>
                        <a:solidFill>
                          <a:schemeClr val="accent6"/>
                        </a:solidFill>
                      </a:ln>
                    </c:spPr>
                  </c:marker>
                  <c:bubble3D val="0"/>
                </c:dPt>
                <c:xVal>
                  <c:numRef>
                    <c:extLst xmlns:c15="http://schemas.microsoft.com/office/drawing/2012/chart">
                      <c:ext xmlns:c15="http://schemas.microsoft.com/office/drawing/2012/chart" uri="{02D57815-91ED-43cb-92C2-25804820EDAC}">
                        <c15:formulaRef>
                          <c15:sqref>'ACP et Classif. 8 cluster'!$G$48</c15:sqref>
                        </c15:formulaRef>
                      </c:ext>
                    </c:extLst>
                    <c:numCache>
                      <c:formatCode>General</c:formatCode>
                      <c:ptCount val="1"/>
                      <c:pt idx="0">
                        <c:v>-0.47192544277225273</c:v>
                      </c:pt>
                    </c:numCache>
                  </c:numRef>
                </c:xVal>
                <c:yVal>
                  <c:numRef>
                    <c:extLst xmlns:c15="http://schemas.microsoft.com/office/drawing/2012/chart">
                      <c:ext xmlns:c15="http://schemas.microsoft.com/office/drawing/2012/chart" uri="{02D57815-91ED-43cb-92C2-25804820EDAC}">
                        <c15:formulaRef>
                          <c15:sqref>'ACP et Classif. 8 cluster'!$H$48</c15:sqref>
                        </c15:formulaRef>
                      </c:ext>
                    </c:extLst>
                    <c:numCache>
                      <c:formatCode>General</c:formatCode>
                      <c:ptCount val="1"/>
                      <c:pt idx="0">
                        <c:v>0.75495485322816003</c:v>
                      </c:pt>
                    </c:numCache>
                  </c:numRef>
                </c:yVal>
                <c:smooth val="0"/>
              </c15:ser>
            </c15:filteredScatterSeries>
            <c15:filteredScatterSeries>
              <c15:ser>
                <c:idx val="14"/>
                <c:order val="20"/>
                <c:tx>
                  <c:v>G cluster 7</c:v>
                </c:tx>
                <c:spPr>
                  <a:ln w="28575">
                    <a:noFill/>
                  </a:ln>
                </c:spPr>
                <c:marker>
                  <c:symbol val="circle"/>
                  <c:size val="12"/>
                  <c:spPr>
                    <a:solidFill>
                      <a:schemeClr val="accent5">
                        <a:lumMod val="60000"/>
                        <a:lumOff val="40000"/>
                      </a:schemeClr>
                    </a:solidFill>
                    <a:ln>
                      <a:solidFill>
                        <a:schemeClr val="accent5">
                          <a:lumMod val="60000"/>
                          <a:lumOff val="40000"/>
                        </a:schemeClr>
                      </a:solidFill>
                    </a:ln>
                  </c:spPr>
                </c:marker>
                <c:xVal>
                  <c:numRef>
                    <c:extLst xmlns:c15="http://schemas.microsoft.com/office/drawing/2012/chart">
                      <c:ext xmlns:c15="http://schemas.microsoft.com/office/drawing/2012/chart" uri="{02D57815-91ED-43cb-92C2-25804820EDAC}">
                        <c15:formulaRef>
                          <c15:sqref>'ACP et Classif. 8 cluster'!$G$51</c15:sqref>
                        </c15:formulaRef>
                      </c:ext>
                    </c:extLst>
                    <c:numCache>
                      <c:formatCode>General</c:formatCode>
                      <c:ptCount val="1"/>
                      <c:pt idx="0">
                        <c:v>-3.6895450750986734</c:v>
                      </c:pt>
                    </c:numCache>
                  </c:numRef>
                </c:xVal>
                <c:yVal>
                  <c:numRef>
                    <c:extLst xmlns:c15="http://schemas.microsoft.com/office/drawing/2012/chart">
                      <c:ext xmlns:c15="http://schemas.microsoft.com/office/drawing/2012/chart" uri="{02D57815-91ED-43cb-92C2-25804820EDAC}">
                        <c15:formulaRef>
                          <c15:sqref>'ACP et Classif. 8 cluster'!$H$51</c15:sqref>
                        </c15:formulaRef>
                      </c:ext>
                    </c:extLst>
                    <c:numCache>
                      <c:formatCode>General</c:formatCode>
                      <c:ptCount val="1"/>
                      <c:pt idx="0">
                        <c:v>0.33023881415526063</c:v>
                      </c:pt>
                    </c:numCache>
                  </c:numRef>
                </c:yVal>
                <c:smooth val="0"/>
              </c15:ser>
            </c15:filteredScatterSeries>
            <c15:filteredScatterSeries>
              <c15:ser>
                <c:idx val="15"/>
                <c:order val="21"/>
                <c:tx>
                  <c:v>G cluster 8</c:v>
                </c:tx>
                <c:spPr>
                  <a:ln w="28575">
                    <a:noFill/>
                  </a:ln>
                </c:spPr>
                <c:marker>
                  <c:symbol val="circle"/>
                  <c:size val="12"/>
                  <c:spPr>
                    <a:solidFill>
                      <a:schemeClr val="accent1">
                        <a:lumMod val="75000"/>
                      </a:schemeClr>
                    </a:solidFill>
                    <a:ln>
                      <a:solidFill>
                        <a:schemeClr val="accent1">
                          <a:lumMod val="75000"/>
                        </a:schemeClr>
                      </a:solidFill>
                    </a:ln>
                  </c:spPr>
                </c:marker>
                <c:xVal>
                  <c:numRef>
                    <c:extLst xmlns:c15="http://schemas.microsoft.com/office/drawing/2012/chart">
                      <c:ext xmlns:c15="http://schemas.microsoft.com/office/drawing/2012/chart" uri="{02D57815-91ED-43cb-92C2-25804820EDAC}">
                        <c15:formulaRef>
                          <c15:sqref>'ACP et Classif. 8 cluster'!$G$57</c15:sqref>
                        </c15:formulaRef>
                      </c:ext>
                    </c:extLst>
                    <c:numCache>
                      <c:formatCode>General</c:formatCode>
                      <c:ptCount val="1"/>
                      <c:pt idx="0">
                        <c:v>-2.9781759579976401</c:v>
                      </c:pt>
                    </c:numCache>
                  </c:numRef>
                </c:xVal>
                <c:yVal>
                  <c:numRef>
                    <c:extLst xmlns:c15="http://schemas.microsoft.com/office/drawing/2012/chart">
                      <c:ext xmlns:c15="http://schemas.microsoft.com/office/drawing/2012/chart" uri="{02D57815-91ED-43cb-92C2-25804820EDAC}">
                        <c15:formulaRef>
                          <c15:sqref>'ACP et Classif. 8 cluster'!$H$57</c15:sqref>
                        </c15:formulaRef>
                      </c:ext>
                    </c:extLst>
                    <c:numCache>
                      <c:formatCode>General</c:formatCode>
                      <c:ptCount val="1"/>
                      <c:pt idx="0">
                        <c:v>-0.134899819890658</c:v>
                      </c:pt>
                    </c:numCache>
                  </c:numRef>
                </c:yVal>
                <c:smooth val="0"/>
              </c15:ser>
            </c15:filteredScatterSeries>
          </c:ext>
        </c:extLst>
      </c:scatterChart>
      <c:valAx>
        <c:axId val="139024256"/>
        <c:scaling>
          <c:orientation val="minMax"/>
        </c:scaling>
        <c:axPos val="b"/>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025792"/>
        <c:crosses val="autoZero"/>
        <c:crossBetween val="midCat"/>
      </c:valAx>
      <c:valAx>
        <c:axId val="139025792"/>
        <c:scaling>
          <c:orientation val="minMax"/>
        </c:scaling>
        <c:axPos val="l"/>
        <c:numFmt formatCode="General"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024256"/>
        <c:crosses val="autoZero"/>
        <c:crossBetween val="midCat"/>
      </c:valAx>
      <c:spPr>
        <a:noFill/>
        <a:ln>
          <a:noFill/>
        </a:ln>
        <a:effectLst/>
      </c:spPr>
    </c:plotArea>
    <c:legend>
      <c:legendPos val="r"/>
      <c:layout>
        <c:manualLayout>
          <c:xMode val="edge"/>
          <c:yMode val="edge"/>
          <c:x val="0.77045266772075149"/>
          <c:y val="0.59328221561167949"/>
          <c:w val="0.22240252213302369"/>
          <c:h val="0.39033914070970266"/>
        </c:manualLayout>
      </c:layout>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0.37038612816939043"/>
          <c:y val="8.3329250473371586E-2"/>
          <c:w val="0.45834188538498832"/>
          <c:h val="0.86079272809017282"/>
        </c:manualLayout>
      </c:layout>
      <c:radarChart>
        <c:radarStyle val="marker"/>
        <c:ser>
          <c:idx val="0"/>
          <c:order val="0"/>
          <c:tx>
            <c:v>Cluster 4 - Classif 1</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'Comparaison des classif. ACP'!$E$40:$N$40</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'Comparaison des classif. ACP'!$E$41:$N$41</c:f>
              <c:numCache>
                <c:formatCode>0.00</c:formatCode>
                <c:ptCount val="10"/>
                <c:pt idx="0">
                  <c:v>11.200000029343828</c:v>
                </c:pt>
                <c:pt idx="1">
                  <c:v>8.8461538461538378</c:v>
                </c:pt>
                <c:pt idx="2">
                  <c:v>5.8230769084050076</c:v>
                </c:pt>
                <c:pt idx="3">
                  <c:v>5.9384615237896288</c:v>
                </c:pt>
                <c:pt idx="4">
                  <c:v>8.7384614577660216</c:v>
                </c:pt>
                <c:pt idx="5">
                  <c:v>5.1923077106475786</c:v>
                </c:pt>
                <c:pt idx="6">
                  <c:v>14.776923216306246</c:v>
                </c:pt>
                <c:pt idx="7">
                  <c:v>7.9999999816601211</c:v>
                </c:pt>
                <c:pt idx="8">
                  <c:v>5.6769230915949924</c:v>
                </c:pt>
                <c:pt idx="9">
                  <c:v>10.130769179417529</c:v>
                </c:pt>
              </c:numCache>
            </c:numRef>
          </c:val>
        </c:ser>
        <c:ser>
          <c:idx val="1"/>
          <c:order val="1"/>
          <c:tx>
            <c:v>Cluster 4 - Classif 2</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'Comparaison des classif. ACP'!$E$40:$N$40</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'Comparaison des classif. ACP'!$E$42:$N$42</c:f>
              <c:numCache>
                <c:formatCode>0.00</c:formatCode>
                <c:ptCount val="10"/>
                <c:pt idx="0">
                  <c:v>12.4</c:v>
                </c:pt>
                <c:pt idx="1">
                  <c:v>12.059999847412092</c:v>
                </c:pt>
                <c:pt idx="2">
                  <c:v>6.1199999332427986</c:v>
                </c:pt>
                <c:pt idx="3">
                  <c:v>7.7199999809265192</c:v>
                </c:pt>
                <c:pt idx="4">
                  <c:v>11.9</c:v>
                </c:pt>
                <c:pt idx="5">
                  <c:v>5.7800002098083443</c:v>
                </c:pt>
                <c:pt idx="6">
                  <c:v>12.880000305175788</c:v>
                </c:pt>
                <c:pt idx="7">
                  <c:v>4.0999998569488563</c:v>
                </c:pt>
                <c:pt idx="8">
                  <c:v>2.7599999904632559</c:v>
                </c:pt>
                <c:pt idx="9">
                  <c:v>5.1199999809265142</c:v>
                </c:pt>
              </c:numCache>
            </c:numRef>
          </c:val>
        </c:ser>
        <c:ser>
          <c:idx val="2"/>
          <c:order val="2"/>
          <c:tx>
            <c:v>Cluster 5 - Classif 2</c:v>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'Comparaison des classif. ACP'!$E$40:$N$40</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'Comparaison des classif. ACP'!$E$43:$N$43</c:f>
              <c:numCache>
                <c:formatCode>0.00</c:formatCode>
                <c:ptCount val="10"/>
                <c:pt idx="0">
                  <c:v>10.450000047683718</c:v>
                </c:pt>
                <c:pt idx="1">
                  <c:v>6.8375000953674272</c:v>
                </c:pt>
                <c:pt idx="2">
                  <c:v>5.6375000178813881</c:v>
                </c:pt>
                <c:pt idx="3">
                  <c:v>4.8249999880790728</c:v>
                </c:pt>
                <c:pt idx="4">
                  <c:v>6.762499868869785</c:v>
                </c:pt>
                <c:pt idx="5">
                  <c:v>4.8249998986720994</c:v>
                </c:pt>
                <c:pt idx="6">
                  <c:v>15.962500035762783</c:v>
                </c:pt>
                <c:pt idx="7">
                  <c:v>10.437500059604664</c:v>
                </c:pt>
                <c:pt idx="8">
                  <c:v>7.5000000298023259</c:v>
                </c:pt>
                <c:pt idx="9">
                  <c:v>13.262499928474412</c:v>
                </c:pt>
              </c:numCache>
            </c:numRef>
          </c:val>
        </c:ser>
        <c:dLbls/>
        <c:axId val="139102464"/>
        <c:axId val="139112448"/>
      </c:radarChart>
      <c:catAx>
        <c:axId val="139102464"/>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112448"/>
        <c:crosses val="autoZero"/>
        <c:auto val="1"/>
        <c:lblAlgn val="ctr"/>
        <c:lblOffset val="100"/>
      </c:catAx>
      <c:valAx>
        <c:axId val="139112448"/>
        <c:scaling>
          <c:orientation val="minMax"/>
        </c:scaling>
        <c:axPos val="l"/>
        <c:majorGridlines>
          <c:spPr>
            <a:ln w="9525" cap="flat" cmpd="sng" algn="ctr">
              <a:solidFill>
                <a:schemeClr val="tx1">
                  <a:lumMod val="15000"/>
                  <a:lumOff val="85000"/>
                </a:schemeClr>
              </a:solidFill>
              <a:round/>
            </a:ln>
            <a:effectLst/>
          </c:spPr>
        </c:majorGridlines>
        <c:numFmt formatCode="0.00" sourceLinked="1"/>
        <c:maj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102464"/>
        <c:crosses val="autoZero"/>
        <c:crossBetween val="between"/>
      </c:valAx>
      <c:spPr>
        <a:noFill/>
        <a:ln>
          <a:noFill/>
        </a:ln>
        <a:effectLst/>
      </c:spPr>
    </c:plotArea>
    <c:legend>
      <c:legendPos val="l"/>
      <c:layout>
        <c:manualLayout>
          <c:xMode val="edge"/>
          <c:yMode val="edge"/>
          <c:x val="1.2543008616931365E-2"/>
          <c:y val="0.28057221522532116"/>
          <c:w val="0.18250365963870252"/>
          <c:h val="0.28100217904476543"/>
        </c:manualLayout>
      </c:layout>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fr-FR"/>
  <c:chart>
    <c:autoTitleDeleted val="1"/>
    <c:plotArea>
      <c:layout/>
      <c:radarChart>
        <c:radarStyle val="marker"/>
        <c:ser>
          <c:idx val="0"/>
          <c:order val="0"/>
          <c:tx>
            <c:v>Cluster 1 - classif 1</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'Comparaison des classif. ACP'!$E$99:$N$99</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'Comparaison des classif. ACP'!$E$100:$N$100</c:f>
              <c:numCache>
                <c:formatCode>0.00</c:formatCode>
                <c:ptCount val="10"/>
                <c:pt idx="0">
                  <c:v>10.399999830457896</c:v>
                </c:pt>
                <c:pt idx="1">
                  <c:v>14.599999851650665</c:v>
                </c:pt>
                <c:pt idx="2">
                  <c:v>15.988888846503379</c:v>
                </c:pt>
                <c:pt idx="3">
                  <c:v>17.466666751437732</c:v>
                </c:pt>
                <c:pt idx="4">
                  <c:v>12.655555619133848</c:v>
                </c:pt>
                <c:pt idx="5">
                  <c:v>17.500000211927624</c:v>
                </c:pt>
                <c:pt idx="6">
                  <c:v>3.7444445192813856</c:v>
                </c:pt>
                <c:pt idx="7">
                  <c:v>14.411111248864081</c:v>
                </c:pt>
                <c:pt idx="8">
                  <c:v>15.811111132303861</c:v>
                </c:pt>
                <c:pt idx="9">
                  <c:v>5.9444443881511733</c:v>
                </c:pt>
              </c:numCache>
            </c:numRef>
          </c:val>
        </c:ser>
        <c:ser>
          <c:idx val="1"/>
          <c:order val="1"/>
          <c:tx>
            <c:v>Cluster 7 - Classif 3</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'Comparaison des classif. ACP'!$E$99:$N$99</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'Comparaison des classif. ACP'!$E$101:$N$101</c:f>
              <c:numCache>
                <c:formatCode>0.00</c:formatCode>
                <c:ptCount val="10"/>
                <c:pt idx="0">
                  <c:v>8.7333332697550325</c:v>
                </c:pt>
                <c:pt idx="1">
                  <c:v>14.566666603088366</c:v>
                </c:pt>
                <c:pt idx="2">
                  <c:v>13.333333333333334</c:v>
                </c:pt>
                <c:pt idx="3">
                  <c:v>16.866666475931801</c:v>
                </c:pt>
                <c:pt idx="4">
                  <c:v>17.733333269755068</c:v>
                </c:pt>
                <c:pt idx="5">
                  <c:v>17.633333841959665</c:v>
                </c:pt>
                <c:pt idx="6">
                  <c:v>1.7333333194255813</c:v>
                </c:pt>
                <c:pt idx="7">
                  <c:v>19.133333841959665</c:v>
                </c:pt>
                <c:pt idx="8">
                  <c:v>17.4333333969116</c:v>
                </c:pt>
                <c:pt idx="9">
                  <c:v>1.6333333551883709</c:v>
                </c:pt>
              </c:numCache>
            </c:numRef>
          </c:val>
        </c:ser>
        <c:ser>
          <c:idx val="2"/>
          <c:order val="2"/>
          <c:tx>
            <c:v>Cluster 8 - Classif 3</c:v>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'Comparaison des classif. ACP'!$E$99:$N$99</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'Comparaison des classif. ACP'!$E$102:$N$102</c:f>
              <c:numCache>
                <c:formatCode>0.00</c:formatCode>
                <c:ptCount val="10"/>
                <c:pt idx="0">
                  <c:v>11.233333110809328</c:v>
                </c:pt>
                <c:pt idx="1">
                  <c:v>14.616666475931817</c:v>
                </c:pt>
                <c:pt idx="2">
                  <c:v>17.3166666030884</c:v>
                </c:pt>
                <c:pt idx="3">
                  <c:v>17.766666889190699</c:v>
                </c:pt>
                <c:pt idx="4">
                  <c:v>10.116666793823235</c:v>
                </c:pt>
                <c:pt idx="5">
                  <c:v>17.4333333969116</c:v>
                </c:pt>
                <c:pt idx="6">
                  <c:v>4.7500001192092878</c:v>
                </c:pt>
                <c:pt idx="7">
                  <c:v>12.04999995231629</c:v>
                </c:pt>
                <c:pt idx="8">
                  <c:v>14.999999999999995</c:v>
                </c:pt>
                <c:pt idx="9">
                  <c:v>8.0999999046325737</c:v>
                </c:pt>
              </c:numCache>
            </c:numRef>
          </c:val>
        </c:ser>
        <c:dLbls/>
        <c:axId val="138844032"/>
        <c:axId val="138845568"/>
      </c:radarChart>
      <c:catAx>
        <c:axId val="138844032"/>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8845568"/>
        <c:crosses val="autoZero"/>
        <c:auto val="1"/>
        <c:lblAlgn val="ctr"/>
        <c:lblOffset val="100"/>
      </c:catAx>
      <c:valAx>
        <c:axId val="138845568"/>
        <c:scaling>
          <c:orientation val="minMax"/>
        </c:scaling>
        <c:axPos val="l"/>
        <c:majorGridlines>
          <c:spPr>
            <a:ln w="9525" cap="flat" cmpd="sng" algn="ctr">
              <a:solidFill>
                <a:schemeClr val="tx1">
                  <a:lumMod val="15000"/>
                  <a:lumOff val="85000"/>
                </a:schemeClr>
              </a:solidFill>
              <a:round/>
            </a:ln>
            <a:effectLst/>
          </c:spPr>
        </c:majorGridlines>
        <c:numFmt formatCode="0.00" sourceLinked="1"/>
        <c:maj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8844032"/>
        <c:crosses val="autoZero"/>
        <c:crossBetween val="between"/>
      </c:valAx>
      <c:spPr>
        <a:noFill/>
        <a:ln>
          <a:noFill/>
        </a:ln>
        <a:effectLst/>
      </c:spPr>
    </c:plotArea>
    <c:legend>
      <c:legendPos val="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fr-FR"/>
  <c:chart>
    <c:autoTitleDeleted val="1"/>
    <c:plotArea>
      <c:layout/>
      <c:radarChart>
        <c:radarStyle val="marker"/>
        <c:ser>
          <c:idx val="0"/>
          <c:order val="0"/>
          <c:tx>
            <c:v>Cluster 2 - classif 1</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'Comparaison des classif. ACP'!$E$99:$N$99</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'Comparaison des classif. ACP'!$E$104:$N$104</c:f>
              <c:numCache>
                <c:formatCode>0.00</c:formatCode>
                <c:ptCount val="10"/>
                <c:pt idx="0">
                  <c:v>13.337499916553501</c:v>
                </c:pt>
                <c:pt idx="1">
                  <c:v>9.8000000417232584</c:v>
                </c:pt>
                <c:pt idx="2">
                  <c:v>12.40624994039535</c:v>
                </c:pt>
                <c:pt idx="3">
                  <c:v>13.56250017881392</c:v>
                </c:pt>
                <c:pt idx="4">
                  <c:v>7.8812501132488295</c:v>
                </c:pt>
                <c:pt idx="5">
                  <c:v>12.725000023841856</c:v>
                </c:pt>
                <c:pt idx="6">
                  <c:v>9.8250000178813899</c:v>
                </c:pt>
                <c:pt idx="7">
                  <c:v>8.1687500029802358</c:v>
                </c:pt>
                <c:pt idx="8">
                  <c:v>12.981249839067454</c:v>
                </c:pt>
                <c:pt idx="9">
                  <c:v>12.325000047683696</c:v>
                </c:pt>
              </c:numCache>
            </c:numRef>
          </c:val>
        </c:ser>
        <c:ser>
          <c:idx val="1"/>
          <c:order val="1"/>
          <c:tx>
            <c:v>Cluster 5 - classif 3</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'Comparaison des classif. ACP'!$E$99:$N$99</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'Comparaison des classif. ACP'!$E$105:$N$105</c:f>
              <c:numCache>
                <c:formatCode>0.00</c:formatCode>
                <c:ptCount val="10"/>
                <c:pt idx="0">
                  <c:v>11.82222207387289</c:v>
                </c:pt>
                <c:pt idx="1">
                  <c:v>10.600000010596393</c:v>
                </c:pt>
                <c:pt idx="2">
                  <c:v>12.699999915228952</c:v>
                </c:pt>
                <c:pt idx="3">
                  <c:v>12.955555703904865</c:v>
                </c:pt>
                <c:pt idx="4">
                  <c:v>7.7222223281860387</c:v>
                </c:pt>
                <c:pt idx="5">
                  <c:v>12.000000000000004</c:v>
                </c:pt>
                <c:pt idx="6">
                  <c:v>10.777777724795863</c:v>
                </c:pt>
                <c:pt idx="7">
                  <c:v>10.077777809566925</c:v>
                </c:pt>
                <c:pt idx="8">
                  <c:v>15.344444168938525</c:v>
                </c:pt>
                <c:pt idx="9">
                  <c:v>15.744444423251657</c:v>
                </c:pt>
              </c:numCache>
            </c:numRef>
          </c:val>
        </c:ser>
        <c:ser>
          <c:idx val="2"/>
          <c:order val="2"/>
          <c:tx>
            <c:v>Cluster 6 - classif 3</c:v>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'Comparaison des classif. ACP'!$E$99:$N$99</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'Comparaison des classif. ACP'!$E$106:$N$106</c:f>
              <c:numCache>
                <c:formatCode>0.00</c:formatCode>
                <c:ptCount val="10"/>
                <c:pt idx="0">
                  <c:v>15.285714285714288</c:v>
                </c:pt>
                <c:pt idx="1">
                  <c:v>8.7714286531720891</c:v>
                </c:pt>
                <c:pt idx="2">
                  <c:v>12.028571401323576</c:v>
                </c:pt>
                <c:pt idx="3">
                  <c:v>14.342857360839844</c:v>
                </c:pt>
                <c:pt idx="4">
                  <c:v>8.0857144083295598</c:v>
                </c:pt>
                <c:pt idx="5">
                  <c:v>13.657142911638525</c:v>
                </c:pt>
                <c:pt idx="6">
                  <c:v>8.6000001089913525</c:v>
                </c:pt>
                <c:pt idx="7">
                  <c:v>5.7142856802259185</c:v>
                </c:pt>
                <c:pt idx="8">
                  <c:v>9.9428571292332268</c:v>
                </c:pt>
                <c:pt idx="9">
                  <c:v>7.9285715648106088</c:v>
                </c:pt>
              </c:numCache>
            </c:numRef>
          </c:val>
        </c:ser>
        <c:dLbls/>
        <c:axId val="113513984"/>
        <c:axId val="113515520"/>
      </c:radarChart>
      <c:catAx>
        <c:axId val="113513984"/>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3515520"/>
        <c:crosses val="autoZero"/>
        <c:auto val="1"/>
        <c:lblAlgn val="ctr"/>
        <c:lblOffset val="100"/>
      </c:catAx>
      <c:valAx>
        <c:axId val="113515520"/>
        <c:scaling>
          <c:orientation val="minMax"/>
        </c:scaling>
        <c:axPos val="l"/>
        <c:majorGridlines>
          <c:spPr>
            <a:ln w="9525" cap="flat" cmpd="sng" algn="ctr">
              <a:solidFill>
                <a:schemeClr val="tx1">
                  <a:lumMod val="15000"/>
                  <a:lumOff val="85000"/>
                </a:schemeClr>
              </a:solidFill>
              <a:round/>
            </a:ln>
            <a:effectLst/>
          </c:spPr>
        </c:majorGridlines>
        <c:numFmt formatCode="0.00" sourceLinked="1"/>
        <c:maj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3513984"/>
        <c:crosses val="autoZero"/>
        <c:crossBetween val="between"/>
      </c:valAx>
      <c:spPr>
        <a:noFill/>
        <a:ln>
          <a:noFill/>
        </a:ln>
        <a:effectLst/>
      </c:spPr>
    </c:plotArea>
    <c:legend>
      <c:legendPos val="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fr-FR"/>
  <c:chart>
    <c:autoTitleDeleted val="1"/>
    <c:plotArea>
      <c:layout/>
      <c:radarChart>
        <c:radarStyle val="marker"/>
        <c:ser>
          <c:idx val="0"/>
          <c:order val="0"/>
          <c:tx>
            <c:v>Cluster 3 - Classif 1</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'Comparaison des classif. ACP'!$E$99:$N$99</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'Comparaison des classif. ACP'!$E$108:$N$108</c:f>
              <c:numCache>
                <c:formatCode>0.00</c:formatCode>
                <c:ptCount val="10"/>
                <c:pt idx="0">
                  <c:v>6.9833334287007647</c:v>
                </c:pt>
                <c:pt idx="1">
                  <c:v>11.708333333333329</c:v>
                </c:pt>
                <c:pt idx="2">
                  <c:v>7.9916666746139589</c:v>
                </c:pt>
                <c:pt idx="3">
                  <c:v>7.3666667342185974</c:v>
                </c:pt>
                <c:pt idx="4">
                  <c:v>14.1416666507721</c:v>
                </c:pt>
                <c:pt idx="5">
                  <c:v>8.6666666269302315</c:v>
                </c:pt>
                <c:pt idx="6">
                  <c:v>10.908333500226354</c:v>
                </c:pt>
                <c:pt idx="7">
                  <c:v>12.783333333830038</c:v>
                </c:pt>
                <c:pt idx="8">
                  <c:v>11.458333293596906</c:v>
                </c:pt>
                <c:pt idx="9">
                  <c:v>11.383333126703894</c:v>
                </c:pt>
              </c:numCache>
            </c:numRef>
          </c:val>
        </c:ser>
        <c:ser>
          <c:idx val="1"/>
          <c:order val="1"/>
          <c:tx>
            <c:v>Cluster 3 - Classif 3</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'Comparaison des classif. ACP'!$E$99:$N$99</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'Comparaison des classif. ACP'!$E$109:$N$109</c:f>
              <c:numCache>
                <c:formatCode>0.00</c:formatCode>
                <c:ptCount val="10"/>
                <c:pt idx="0">
                  <c:v>7.7833335399627712</c:v>
                </c:pt>
                <c:pt idx="1">
                  <c:v>13.883333206176749</c:v>
                </c:pt>
                <c:pt idx="2">
                  <c:v>7.3333334128062049</c:v>
                </c:pt>
                <c:pt idx="3">
                  <c:v>8.8333335320154838</c:v>
                </c:pt>
                <c:pt idx="4">
                  <c:v>14.200000127156578</c:v>
                </c:pt>
                <c:pt idx="5">
                  <c:v>9.3833332856496057</c:v>
                </c:pt>
                <c:pt idx="6">
                  <c:v>12.750000317891448</c:v>
                </c:pt>
                <c:pt idx="7">
                  <c:v>17.066666603088382</c:v>
                </c:pt>
                <c:pt idx="8">
                  <c:v>11.049999952316297</c:v>
                </c:pt>
                <c:pt idx="9">
                  <c:v>6.9166666666666687</c:v>
                </c:pt>
              </c:numCache>
            </c:numRef>
          </c:val>
        </c:ser>
        <c:ser>
          <c:idx val="2"/>
          <c:order val="2"/>
          <c:tx>
            <c:v>Cluster 4 - Classif 3</c:v>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'Comparaison des classif. ACP'!$E$99:$N$99</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'Comparaison des classif. ACP'!$E$110:$N$110</c:f>
              <c:numCache>
                <c:formatCode>0.00</c:formatCode>
                <c:ptCount val="10"/>
                <c:pt idx="0">
                  <c:v>6.1833333174387617</c:v>
                </c:pt>
                <c:pt idx="1">
                  <c:v>9.53333346048991</c:v>
                </c:pt>
                <c:pt idx="2">
                  <c:v>8.6499999364217128</c:v>
                </c:pt>
                <c:pt idx="3">
                  <c:v>5.8999999364217137</c:v>
                </c:pt>
                <c:pt idx="4">
                  <c:v>14.08333317438762</c:v>
                </c:pt>
                <c:pt idx="5">
                  <c:v>7.9499999682108564</c:v>
                </c:pt>
                <c:pt idx="6">
                  <c:v>9.066666682561257</c:v>
                </c:pt>
                <c:pt idx="7">
                  <c:v>8.500000064571692</c:v>
                </c:pt>
                <c:pt idx="8">
                  <c:v>11.866666634877518</c:v>
                </c:pt>
                <c:pt idx="9">
                  <c:v>15.849999586741115</c:v>
                </c:pt>
              </c:numCache>
            </c:numRef>
          </c:val>
        </c:ser>
        <c:dLbls/>
        <c:axId val="139146368"/>
        <c:axId val="139147904"/>
      </c:radarChart>
      <c:catAx>
        <c:axId val="139146368"/>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147904"/>
        <c:crosses val="autoZero"/>
        <c:auto val="1"/>
        <c:lblAlgn val="ctr"/>
        <c:lblOffset val="100"/>
      </c:catAx>
      <c:valAx>
        <c:axId val="139147904"/>
        <c:scaling>
          <c:orientation val="minMax"/>
        </c:scaling>
        <c:axPos val="l"/>
        <c:majorGridlines>
          <c:spPr>
            <a:ln w="9525" cap="flat" cmpd="sng" algn="ctr">
              <a:solidFill>
                <a:schemeClr val="tx1">
                  <a:lumMod val="15000"/>
                  <a:lumOff val="85000"/>
                </a:schemeClr>
              </a:solidFill>
              <a:round/>
            </a:ln>
            <a:effectLst/>
          </c:spPr>
        </c:majorGridlines>
        <c:numFmt formatCode="0.00" sourceLinked="1"/>
        <c:maj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146368"/>
        <c:crosses val="autoZero"/>
        <c:crossBetween val="between"/>
      </c:valAx>
      <c:spPr>
        <a:noFill/>
        <a:ln>
          <a:noFill/>
        </a:ln>
        <a:effectLst/>
      </c:spPr>
    </c:plotArea>
    <c:legend>
      <c:legendPos val="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fr-FR"/>
  <c:chart>
    <c:autoTitleDeleted val="1"/>
    <c:plotArea>
      <c:layout/>
      <c:radarChart>
        <c:radarStyle val="marker"/>
        <c:ser>
          <c:idx val="0"/>
          <c:order val="0"/>
          <c:tx>
            <c:v>Cluster 4 - Classif 1</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'Comparaison des classif. ACP'!$E$99:$N$99</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'Comparaison des classif. ACP'!$E$112:$N$112</c:f>
              <c:numCache>
                <c:formatCode>0.00</c:formatCode>
                <c:ptCount val="10"/>
                <c:pt idx="0">
                  <c:v>11.200000029343828</c:v>
                </c:pt>
                <c:pt idx="1">
                  <c:v>8.8461538461538378</c:v>
                </c:pt>
                <c:pt idx="2">
                  <c:v>5.8230769084050076</c:v>
                </c:pt>
                <c:pt idx="3">
                  <c:v>5.9384615237896288</c:v>
                </c:pt>
                <c:pt idx="4">
                  <c:v>8.7384614577660216</c:v>
                </c:pt>
                <c:pt idx="5">
                  <c:v>5.1923077106475786</c:v>
                </c:pt>
                <c:pt idx="6">
                  <c:v>14.776923216306246</c:v>
                </c:pt>
                <c:pt idx="7">
                  <c:v>7.9999999816601211</c:v>
                </c:pt>
                <c:pt idx="8">
                  <c:v>5.6769230915949924</c:v>
                </c:pt>
                <c:pt idx="9">
                  <c:v>10.130769179417529</c:v>
                </c:pt>
              </c:numCache>
            </c:numRef>
          </c:val>
        </c:ser>
        <c:ser>
          <c:idx val="1"/>
          <c:order val="1"/>
          <c:tx>
            <c:v>Cluster 1 - Classif 3</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'Comparaison des classif. ACP'!$E$99:$N$99</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'Comparaison des classif. ACP'!$E$113:$N$113</c:f>
              <c:numCache>
                <c:formatCode>0.00</c:formatCode>
                <c:ptCount val="10"/>
                <c:pt idx="0">
                  <c:v>12.4</c:v>
                </c:pt>
                <c:pt idx="1">
                  <c:v>12.059999847412092</c:v>
                </c:pt>
                <c:pt idx="2">
                  <c:v>6.1199999332427986</c:v>
                </c:pt>
                <c:pt idx="3">
                  <c:v>7.7199999809265192</c:v>
                </c:pt>
                <c:pt idx="4">
                  <c:v>11.9</c:v>
                </c:pt>
                <c:pt idx="5">
                  <c:v>5.7800002098083443</c:v>
                </c:pt>
                <c:pt idx="6">
                  <c:v>12.880000305175788</c:v>
                </c:pt>
                <c:pt idx="7">
                  <c:v>4.0999998569488563</c:v>
                </c:pt>
                <c:pt idx="8">
                  <c:v>2.7599999904632559</c:v>
                </c:pt>
                <c:pt idx="9">
                  <c:v>5.1199999809265142</c:v>
                </c:pt>
              </c:numCache>
            </c:numRef>
          </c:val>
        </c:ser>
        <c:ser>
          <c:idx val="2"/>
          <c:order val="2"/>
          <c:tx>
            <c:v>Cluster 2 - Classif 3</c:v>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'Comparaison des classif. ACP'!$E$99:$N$99</c:f>
              <c:strCache>
                <c:ptCount val="10"/>
                <c:pt idx="0">
                  <c:v>accessibilite</c:v>
                </c:pt>
                <c:pt idx="1">
                  <c:v>dynamisme economique</c:v>
                </c:pt>
                <c:pt idx="2">
                  <c:v>emploi</c:v>
                </c:pt>
                <c:pt idx="3">
                  <c:v>taille</c:v>
                </c:pt>
                <c:pt idx="4">
                  <c:v>cadre de vie</c:v>
                </c:pt>
                <c:pt idx="5">
                  <c:v>culture</c:v>
                </c:pt>
                <c:pt idx="6">
                  <c:v>immobilier</c:v>
                </c:pt>
                <c:pt idx="7">
                  <c:v>meteo</c:v>
                </c:pt>
                <c:pt idx="8">
                  <c:v>offre de soins</c:v>
                </c:pt>
                <c:pt idx="9">
                  <c:v>securite</c:v>
                </c:pt>
              </c:strCache>
            </c:strRef>
          </c:cat>
          <c:val>
            <c:numRef>
              <c:f>'Comparaison des classif. ACP'!$E$114:$N$114</c:f>
              <c:numCache>
                <c:formatCode>0.00</c:formatCode>
                <c:ptCount val="10"/>
                <c:pt idx="0">
                  <c:v>10.450000047683718</c:v>
                </c:pt>
                <c:pt idx="1">
                  <c:v>6.8375000953674272</c:v>
                </c:pt>
                <c:pt idx="2">
                  <c:v>5.6375000178813881</c:v>
                </c:pt>
                <c:pt idx="3">
                  <c:v>4.8249999880790728</c:v>
                </c:pt>
                <c:pt idx="4">
                  <c:v>6.762499868869785</c:v>
                </c:pt>
                <c:pt idx="5">
                  <c:v>4.8249998986720994</c:v>
                </c:pt>
                <c:pt idx="6">
                  <c:v>15.962500035762783</c:v>
                </c:pt>
                <c:pt idx="7">
                  <c:v>10.437500059604664</c:v>
                </c:pt>
                <c:pt idx="8">
                  <c:v>7.5000000298023259</c:v>
                </c:pt>
                <c:pt idx="9">
                  <c:v>13.262499928474412</c:v>
                </c:pt>
              </c:numCache>
            </c:numRef>
          </c:val>
        </c:ser>
        <c:dLbls/>
        <c:axId val="139191040"/>
        <c:axId val="139192576"/>
      </c:radarChart>
      <c:catAx>
        <c:axId val="139191040"/>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192576"/>
        <c:crosses val="autoZero"/>
        <c:auto val="1"/>
        <c:lblAlgn val="ctr"/>
        <c:lblOffset val="100"/>
      </c:catAx>
      <c:valAx>
        <c:axId val="139192576"/>
        <c:scaling>
          <c:orientation val="minMax"/>
        </c:scaling>
        <c:axPos val="l"/>
        <c:majorGridlines>
          <c:spPr>
            <a:ln w="9525" cap="flat" cmpd="sng" algn="ctr">
              <a:solidFill>
                <a:schemeClr val="tx1">
                  <a:lumMod val="15000"/>
                  <a:lumOff val="85000"/>
                </a:schemeClr>
              </a:solidFill>
              <a:round/>
            </a:ln>
            <a:effectLst/>
          </c:spPr>
        </c:majorGridlines>
        <c:numFmt formatCode="0.00" sourceLinked="1"/>
        <c:maj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191040"/>
        <c:crosses val="autoZero"/>
        <c:crossBetween val="between"/>
      </c:valAx>
      <c:spPr>
        <a:noFill/>
        <a:ln>
          <a:noFill/>
        </a:ln>
        <a:effectLst/>
      </c:spPr>
    </c:plotArea>
    <c:legend>
      <c:legendPos val="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Centre des clusters - Plan 1-2</a:t>
            </a:r>
            <a:endParaRPr lang="en-US"/>
          </a:p>
        </c:rich>
      </c:tx>
      <c:spPr>
        <a:noFill/>
        <a:ln>
          <a:noFill/>
        </a:ln>
        <a:effectLst/>
      </c:spPr>
    </c:title>
    <c:plotArea>
      <c:layout>
        <c:manualLayout>
          <c:layoutTarget val="inner"/>
          <c:xMode val="edge"/>
          <c:yMode val="edge"/>
          <c:x val="2.5861507936507936E-2"/>
          <c:y val="0.14370952380952384"/>
          <c:w val="0.9534269841269839"/>
          <c:h val="0.81271547619047679"/>
        </c:manualLayout>
      </c:layout>
      <c:scatterChart>
        <c:scatterStyle val="lineMarker"/>
        <c:ser>
          <c:idx val="4"/>
          <c:order val="0"/>
          <c:tx>
            <c:v>Cluster 1</c:v>
          </c:tx>
          <c:spPr>
            <a:ln w="28575">
              <a:noFill/>
            </a:ln>
          </c:spPr>
          <c:marker>
            <c:symbol val="circle"/>
            <c:size val="12"/>
            <c:spPr>
              <a:solidFill>
                <a:schemeClr val="accent1">
                  <a:lumMod val="75000"/>
                </a:schemeClr>
              </a:solidFill>
              <a:ln>
                <a:solidFill>
                  <a:schemeClr val="accent1">
                    <a:lumMod val="75000"/>
                  </a:schemeClr>
                </a:solidFill>
              </a:ln>
            </c:spPr>
          </c:marker>
          <c:dLbls>
            <c:spPr>
              <a:noFill/>
              <a:ln>
                <a:noFill/>
              </a:ln>
              <a:effectLst/>
            </c:spPr>
            <c:showSerName val="1"/>
            <c:extLst>
              <c:ext xmlns:c15="http://schemas.microsoft.com/office/drawing/2012/chart" uri="{CE6537A1-D6FC-4f65-9D91-7224C49458BB}">
                <c15:layout/>
                <c15:showLeaderLines val="0"/>
              </c:ext>
            </c:extLst>
          </c:dLbls>
          <c:xVal>
            <c:numRef>
              <c:f>'Comparaison des classif. ACP'!$M$23</c:f>
              <c:numCache>
                <c:formatCode>0.00</c:formatCode>
                <c:ptCount val="1"/>
                <c:pt idx="0">
                  <c:v>-3.2152989970313177</c:v>
                </c:pt>
              </c:numCache>
            </c:numRef>
          </c:xVal>
          <c:yVal>
            <c:numRef>
              <c:f>'Comparaison des classif. ACP'!$N$23</c:f>
              <c:numCache>
                <c:formatCode>0.00</c:formatCode>
                <c:ptCount val="1"/>
                <c:pt idx="0">
                  <c:v>-0.3243463755481773</c:v>
                </c:pt>
              </c:numCache>
            </c:numRef>
          </c:yVal>
        </c:ser>
        <c:ser>
          <c:idx val="5"/>
          <c:order val="1"/>
          <c:tx>
            <c:v>Cluster 2</c:v>
          </c:tx>
          <c:spPr>
            <a:ln w="28575">
              <a:noFill/>
            </a:ln>
          </c:spPr>
          <c:marker>
            <c:symbol val="square"/>
            <c:size val="12"/>
            <c:spPr>
              <a:solidFill>
                <a:schemeClr val="accent2"/>
              </a:solidFill>
              <a:ln>
                <a:solidFill>
                  <a:schemeClr val="accent2"/>
                </a:solidFill>
              </a:ln>
            </c:spPr>
          </c:marker>
          <c:dLbls>
            <c:dLbl>
              <c:idx val="0"/>
              <c:showSerName val="1"/>
              <c:extLst>
                <c:ext xmlns:c15="http://schemas.microsoft.com/office/drawing/2012/chart" uri="{CE6537A1-D6FC-4f65-9D91-7224C49458BB}">
                  <c15:layout/>
                </c:ext>
              </c:extLst>
            </c:dLbl>
            <c:spPr>
              <a:noFill/>
              <a:ln>
                <a:noFill/>
              </a:ln>
              <a:effectLst/>
            </c:spPr>
            <c:showVal val="1"/>
            <c:extLst>
              <c:ext xmlns:c15="http://schemas.microsoft.com/office/drawing/2012/chart" uri="{CE6537A1-D6FC-4f65-9D91-7224C49458BB}">
                <c15:showLeaderLines val="0"/>
              </c:ext>
            </c:extLst>
          </c:dLbls>
          <c:xVal>
            <c:numRef>
              <c:f>'Comparaison des classif. ACP'!$M$24</c:f>
              <c:numCache>
                <c:formatCode>0.00</c:formatCode>
                <c:ptCount val="1"/>
                <c:pt idx="0">
                  <c:v>-0.41726201260462381</c:v>
                </c:pt>
              </c:numCache>
            </c:numRef>
          </c:xVal>
          <c:yVal>
            <c:numRef>
              <c:f>'Comparaison des classif. ACP'!$N$24</c:f>
              <c:numCache>
                <c:formatCode>0.00</c:formatCode>
                <c:ptCount val="1"/>
                <c:pt idx="0">
                  <c:v>1.3760905917733905</c:v>
                </c:pt>
              </c:numCache>
            </c:numRef>
          </c:yVal>
        </c:ser>
        <c:ser>
          <c:idx val="6"/>
          <c:order val="2"/>
          <c:tx>
            <c:v>Cluster 3</c:v>
          </c:tx>
          <c:spPr>
            <a:ln w="28575">
              <a:noFill/>
            </a:ln>
          </c:spPr>
          <c:marker>
            <c:symbol val="triangle"/>
            <c:size val="12"/>
            <c:spPr>
              <a:solidFill>
                <a:schemeClr val="accent3"/>
              </a:solidFill>
              <a:ln>
                <a:solidFill>
                  <a:schemeClr val="accent3"/>
                </a:solidFill>
              </a:ln>
            </c:spPr>
          </c:marker>
          <c:dLbls>
            <c:spPr>
              <a:noFill/>
              <a:ln>
                <a:noFill/>
              </a:ln>
              <a:effectLst/>
            </c:spPr>
            <c:showSerName val="1"/>
            <c:extLst>
              <c:ext xmlns:c15="http://schemas.microsoft.com/office/drawing/2012/chart" uri="{CE6537A1-D6FC-4f65-9D91-7224C49458BB}">
                <c15:layout/>
                <c15:showLeaderLines val="0"/>
              </c:ext>
            </c:extLst>
          </c:dLbls>
          <c:xVal>
            <c:numRef>
              <c:f>'Comparaison des classif. ACP'!$M$25</c:f>
              <c:numCache>
                <c:formatCode>0.00</c:formatCode>
                <c:ptCount val="1"/>
                <c:pt idx="0">
                  <c:v>0.50281036148468672</c:v>
                </c:pt>
              </c:numCache>
            </c:numRef>
          </c:xVal>
          <c:yVal>
            <c:numRef>
              <c:f>'Comparaison des classif. ACP'!$N$25</c:f>
              <c:numCache>
                <c:formatCode>0.00</c:formatCode>
                <c:ptCount val="1"/>
                <c:pt idx="0">
                  <c:v>-1.6739361224075155</c:v>
                </c:pt>
              </c:numCache>
            </c:numRef>
          </c:yVal>
        </c:ser>
        <c:ser>
          <c:idx val="7"/>
          <c:order val="3"/>
          <c:tx>
            <c:v>Cluster 4</c:v>
          </c:tx>
          <c:spPr>
            <a:ln w="28575">
              <a:noFill/>
            </a:ln>
          </c:spPr>
          <c:marker>
            <c:symbol val="diamond"/>
            <c:size val="12"/>
            <c:spPr>
              <a:solidFill>
                <a:schemeClr val="tx1"/>
              </a:solidFill>
              <a:ln>
                <a:solidFill>
                  <a:schemeClr val="tx1"/>
                </a:solidFill>
              </a:ln>
            </c:spPr>
          </c:marker>
          <c:dLbls>
            <c:dLbl>
              <c:idx val="0"/>
              <c:layout>
                <c:manualLayout>
                  <c:x val="-5.2916666666666584E-2"/>
                  <c:y val="-7.0555555555555524E-2"/>
                </c:manualLayout>
              </c:layout>
              <c:showSerName val="1"/>
              <c:extLst>
                <c:ext xmlns:c15="http://schemas.microsoft.com/office/drawing/2012/chart" uri="{CE6537A1-D6FC-4f65-9D91-7224C49458BB}">
                  <c15:layout/>
                </c:ext>
              </c:extLst>
            </c:dLbl>
            <c:spPr>
              <a:noFill/>
              <a:ln>
                <a:noFill/>
              </a:ln>
              <a:effectLst/>
            </c:spPr>
            <c:showVal val="1"/>
            <c:extLst>
              <c:ext xmlns:c15="http://schemas.microsoft.com/office/drawing/2012/chart" uri="{CE6537A1-D6FC-4f65-9D91-7224C49458BB}">
                <c15:showLeaderLines val="0"/>
              </c:ext>
            </c:extLst>
          </c:dLbls>
          <c:xVal>
            <c:numRef>
              <c:f>'Comparaison des classif. ACP'!$M$26</c:f>
              <c:numCache>
                <c:formatCode>0.00</c:formatCode>
                <c:ptCount val="1"/>
                <c:pt idx="0">
                  <c:v>2.2753968513928942</c:v>
                </c:pt>
              </c:numCache>
            </c:numRef>
          </c:xVal>
          <c:yVal>
            <c:numRef>
              <c:f>'Comparaison des classif. ACP'!$N$26</c:f>
              <c:numCache>
                <c:formatCode>0.00</c:formatCode>
                <c:ptCount val="1"/>
                <c:pt idx="0">
                  <c:v>7.606928222454544E-2</c:v>
                </c:pt>
              </c:numCache>
            </c:numRef>
          </c:yVal>
        </c:ser>
        <c:dLbls/>
        <c:axId val="139266304"/>
        <c:axId val="139276288"/>
      </c:scatterChart>
      <c:valAx>
        <c:axId val="139266304"/>
        <c:scaling>
          <c:orientation val="minMax"/>
        </c:scaling>
        <c:axPos val="b"/>
        <c:numFmt formatCode="0.00"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276288"/>
        <c:crosses val="autoZero"/>
        <c:crossBetween val="midCat"/>
      </c:valAx>
      <c:valAx>
        <c:axId val="139276288"/>
        <c:scaling>
          <c:orientation val="minMax"/>
        </c:scaling>
        <c:axPos val="l"/>
        <c:numFmt formatCode="0.00" sourceLinked="1"/>
        <c:maj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266304"/>
        <c:crosses val="autoZero"/>
        <c:crossBetween val="midCat"/>
      </c:valAx>
      <c:spPr>
        <a:noFill/>
        <a:ln>
          <a:noFill/>
        </a:ln>
        <a:effectLst/>
      </c:spPr>
    </c:plotArea>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0" dropStyle="combo" dx="16" fmlaLink="$D$8" fmlaRange="$B$10:$B$19" sel="2" val="0"/>
</file>

<file path=xl/ctrlProps/ctrlProp2.xml><?xml version="1.0" encoding="utf-8"?>
<formControlPr xmlns="http://schemas.microsoft.com/office/spreadsheetml/2009/9/main" objectType="Drop" dropLines="10" dropStyle="combo" dx="16" fmlaLink="$E$8" fmlaRange="$B$10:$B$19" sel="4" val="0"/>
</file>

<file path=xl/ctrlProps/ctrlProp3.xml><?xml version="1.0" encoding="utf-8"?>
<formControlPr xmlns="http://schemas.microsoft.com/office/spreadsheetml/2009/9/main" objectType="Drop" dropLines="10" dropStyle="combo" dx="16" fmlaLink="$E$6" fmlaRange="$C$8:$C$17" sel="1" val="0"/>
</file>

<file path=xl/ctrlProps/ctrlProp4.xml><?xml version="1.0" encoding="utf-8"?>
<formControlPr xmlns="http://schemas.microsoft.com/office/spreadsheetml/2009/9/main" objectType="Drop" dropLines="10" dropStyle="combo" dx="16" fmlaLink="$F$6" fmlaRange="$C$8:$C$17" sel="2" val="0"/>
</file>

<file path=xl/ctrlProps/ctrlProp5.xml><?xml version="1.0" encoding="utf-8"?>
<formControlPr xmlns="http://schemas.microsoft.com/office/spreadsheetml/2009/9/main" objectType="Drop" dropLines="10" dropStyle="combo" dx="16" fmlaLink="$E$6" fmlaRange="$C$8:$C$17" sel="1" val="0"/>
</file>

<file path=xl/ctrlProps/ctrlProp6.xml><?xml version="1.0" encoding="utf-8"?>
<formControlPr xmlns="http://schemas.microsoft.com/office/spreadsheetml/2009/9/main" objectType="Drop" dropLines="10" dropStyle="combo" dx="16" fmlaLink="$F$6" fmlaRange="$C$8:$C$17" sel="2" val="0"/>
</file>

<file path=xl/ctrlProps/ctrlProp7.xml><?xml version="1.0" encoding="utf-8"?>
<formControlPr xmlns="http://schemas.microsoft.com/office/spreadsheetml/2009/9/main" objectType="Drop" dropLines="10" dropStyle="combo" dx="16" fmlaLink="$E$6" fmlaRange="$C$8:$C$17" sel="1" val="0"/>
</file>

<file path=xl/ctrlProps/ctrlProp8.xml><?xml version="1.0" encoding="utf-8"?>
<formControlPr xmlns="http://schemas.microsoft.com/office/spreadsheetml/2009/9/main" objectType="Drop" dropLines="10" dropStyle="combo" dx="16" fmlaLink="$F$6" fmlaRange="$C$8:$C$17" sel="3"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1.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image" Target="../media/image13.png"/><Relationship Id="rId5" Type="http://schemas.openxmlformats.org/officeDocument/2006/relationships/chart" Target="../charts/chart60.xml"/><Relationship Id="rId4" Type="http://schemas.openxmlformats.org/officeDocument/2006/relationships/chart" Target="../charts/chart5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3.xml"/><Relationship Id="rId7" Type="http://schemas.openxmlformats.org/officeDocument/2006/relationships/chart" Target="../charts/chart67.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5.xml"/><Relationship Id="rId13" Type="http://schemas.openxmlformats.org/officeDocument/2006/relationships/chart" Target="../charts/chart80.xml"/><Relationship Id="rId3" Type="http://schemas.openxmlformats.org/officeDocument/2006/relationships/chart" Target="../charts/chart70.xml"/><Relationship Id="rId7" Type="http://schemas.openxmlformats.org/officeDocument/2006/relationships/chart" Target="../charts/chart74.xml"/><Relationship Id="rId12" Type="http://schemas.openxmlformats.org/officeDocument/2006/relationships/chart" Target="../charts/chart79.xml"/><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chart" Target="../charts/chart73.xml"/><Relationship Id="rId11" Type="http://schemas.openxmlformats.org/officeDocument/2006/relationships/chart" Target="../charts/chart78.xml"/><Relationship Id="rId5" Type="http://schemas.openxmlformats.org/officeDocument/2006/relationships/chart" Target="../charts/chart72.xml"/><Relationship Id="rId10" Type="http://schemas.openxmlformats.org/officeDocument/2006/relationships/chart" Target="../charts/chart77.xml"/><Relationship Id="rId4" Type="http://schemas.openxmlformats.org/officeDocument/2006/relationships/chart" Target="../charts/chart71.xml"/><Relationship Id="rId9" Type="http://schemas.openxmlformats.org/officeDocument/2006/relationships/chart" Target="../charts/chart76.xml"/><Relationship Id="rId14" Type="http://schemas.openxmlformats.org/officeDocument/2006/relationships/chart" Target="../charts/chart81.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5" Type="http://schemas.openxmlformats.org/officeDocument/2006/relationships/image" Target="../media/image14.png"/><Relationship Id="rId4" Type="http://schemas.openxmlformats.org/officeDocument/2006/relationships/chart" Target="../charts/chart85.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chart" Target="../charts/chart87.xml"/><Relationship Id="rId1" Type="http://schemas.openxmlformats.org/officeDocument/2006/relationships/chart" Target="../charts/chart86.xml"/><Relationship Id="rId5" Type="http://schemas.openxmlformats.org/officeDocument/2006/relationships/image" Target="../media/image14.png"/><Relationship Id="rId4" Type="http://schemas.openxmlformats.org/officeDocument/2006/relationships/chart" Target="../charts/chart89.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image" Target="../media/image14.png"/><Relationship Id="rId4" Type="http://schemas.openxmlformats.org/officeDocument/2006/relationships/chart" Target="../charts/chart93.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01.xml"/><Relationship Id="rId3" Type="http://schemas.openxmlformats.org/officeDocument/2006/relationships/chart" Target="../charts/chart96.xml"/><Relationship Id="rId7" Type="http://schemas.openxmlformats.org/officeDocument/2006/relationships/chart" Target="../charts/chart100.xml"/><Relationship Id="rId2" Type="http://schemas.openxmlformats.org/officeDocument/2006/relationships/chart" Target="../charts/chart95.xml"/><Relationship Id="rId1" Type="http://schemas.openxmlformats.org/officeDocument/2006/relationships/chart" Target="../charts/chart94.xml"/><Relationship Id="rId6" Type="http://schemas.openxmlformats.org/officeDocument/2006/relationships/chart" Target="../charts/chart99.xml"/><Relationship Id="rId5" Type="http://schemas.openxmlformats.org/officeDocument/2006/relationships/chart" Target="../charts/chart98.xml"/><Relationship Id="rId4" Type="http://schemas.openxmlformats.org/officeDocument/2006/relationships/chart" Target="../charts/chart9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drawing21.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chart" Target="../charts/chart105.xml"/><Relationship Id="rId1" Type="http://schemas.openxmlformats.org/officeDocument/2006/relationships/chart" Target="../charts/chart104.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112.xml"/><Relationship Id="rId2" Type="http://schemas.openxmlformats.org/officeDocument/2006/relationships/chart" Target="../charts/chart111.xml"/><Relationship Id="rId1" Type="http://schemas.openxmlformats.org/officeDocument/2006/relationships/chart" Target="../charts/chart110.xml"/><Relationship Id="rId5" Type="http://schemas.openxmlformats.org/officeDocument/2006/relationships/chart" Target="../charts/chart114.xml"/><Relationship Id="rId4" Type="http://schemas.openxmlformats.org/officeDocument/2006/relationships/chart" Target="../charts/chart11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5" Type="http://schemas.openxmlformats.org/officeDocument/2006/relationships/chart" Target="../charts/chart17.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chart" Target="../charts/chart26.xml"/><Relationship Id="rId7" Type="http://schemas.openxmlformats.org/officeDocument/2006/relationships/chart" Target="../charts/chart30.xml"/><Relationship Id="rId12" Type="http://schemas.openxmlformats.org/officeDocument/2006/relationships/chart" Target="../charts/chart35.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11" Type="http://schemas.openxmlformats.org/officeDocument/2006/relationships/chart" Target="../charts/chart34.xml"/><Relationship Id="rId5" Type="http://schemas.openxmlformats.org/officeDocument/2006/relationships/chart" Target="../charts/chart28.xml"/><Relationship Id="rId10" Type="http://schemas.openxmlformats.org/officeDocument/2006/relationships/chart" Target="../charts/chart33.xml"/><Relationship Id="rId4" Type="http://schemas.openxmlformats.org/officeDocument/2006/relationships/chart" Target="../charts/chart27.xml"/><Relationship Id="rId9" Type="http://schemas.openxmlformats.org/officeDocument/2006/relationships/chart" Target="../charts/chart3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49.xml"/><Relationship Id="rId3" Type="http://schemas.openxmlformats.org/officeDocument/2006/relationships/chart" Target="../charts/chart41.xml"/><Relationship Id="rId7" Type="http://schemas.openxmlformats.org/officeDocument/2006/relationships/chart" Target="../charts/chart45.xml"/><Relationship Id="rId12" Type="http://schemas.openxmlformats.org/officeDocument/2006/relationships/image" Target="../media/image7.png"/><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11" Type="http://schemas.openxmlformats.org/officeDocument/2006/relationships/image" Target="../media/image6.png"/><Relationship Id="rId5" Type="http://schemas.openxmlformats.org/officeDocument/2006/relationships/chart" Target="../charts/chart43.xml"/><Relationship Id="rId10" Type="http://schemas.openxmlformats.org/officeDocument/2006/relationships/chart" Target="../charts/chart48.xml"/><Relationship Id="rId4" Type="http://schemas.openxmlformats.org/officeDocument/2006/relationships/chart" Target="../charts/chart42.xml"/><Relationship Id="rId9" Type="http://schemas.openxmlformats.org/officeDocument/2006/relationships/chart" Target="../charts/chart47.xml"/></Relationships>
</file>

<file path=xl/drawings/_rels/drawing9.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52.xml"/><Relationship Id="rId7" Type="http://schemas.openxmlformats.org/officeDocument/2006/relationships/image" Target="../media/image10.png"/><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chart" Target="../charts/chart53.xml"/><Relationship Id="rId5" Type="http://schemas.openxmlformats.org/officeDocument/2006/relationships/image" Target="../media/image9.png"/><Relationship Id="rId10" Type="http://schemas.openxmlformats.org/officeDocument/2006/relationships/chart" Target="../charts/chart55.xml"/><Relationship Id="rId4" Type="http://schemas.openxmlformats.org/officeDocument/2006/relationships/image" Target="../media/image8.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594360</xdr:colOff>
      <xdr:row>33</xdr:row>
      <xdr:rowOff>152400</xdr:rowOff>
    </xdr:from>
    <xdr:to>
      <xdr:col>9</xdr:col>
      <xdr:colOff>574703</xdr:colOff>
      <xdr:row>36</xdr:row>
      <xdr:rowOff>26615</xdr:rowOff>
    </xdr:to>
    <xdr:pic>
      <xdr:nvPicPr>
        <xdr:cNvPr id="2" name="Image 1"/>
        <xdr:cNvPicPr>
          <a:picLocks noChangeAspect="1"/>
        </xdr:cNvPicPr>
      </xdr:nvPicPr>
      <xdr:blipFill>
        <a:blip xmlns:r="http://schemas.openxmlformats.org/officeDocument/2006/relationships" r:embed="rId1" cstate="print"/>
        <a:stretch>
          <a:fillRect/>
        </a:stretch>
      </xdr:blipFill>
      <xdr:spPr>
        <a:xfrm>
          <a:off x="876300" y="6606540"/>
          <a:ext cx="4979063" cy="422855"/>
        </a:xfrm>
        <a:prstGeom prst="rect">
          <a:avLst/>
        </a:prstGeom>
      </xdr:spPr>
    </xdr:pic>
    <xdr:clientData/>
  </xdr:twoCellAnchor>
  <xdr:twoCellAnchor editAs="oneCell">
    <xdr:from>
      <xdr:col>13</xdr:col>
      <xdr:colOff>394335</xdr:colOff>
      <xdr:row>14</xdr:row>
      <xdr:rowOff>165736</xdr:rowOff>
    </xdr:from>
    <xdr:to>
      <xdr:col>16</xdr:col>
      <xdr:colOff>308610</xdr:colOff>
      <xdr:row>18</xdr:row>
      <xdr:rowOff>124556</xdr:rowOff>
    </xdr:to>
    <xdr:pic>
      <xdr:nvPicPr>
        <xdr:cNvPr id="4" name="Picture 3"/>
        <xdr:cNvPicPr>
          <a:picLocks noChangeAspect="1"/>
        </xdr:cNvPicPr>
      </xdr:nvPicPr>
      <xdr:blipFill>
        <a:blip xmlns:r="http://schemas.openxmlformats.org/officeDocument/2006/relationships" r:embed="rId2" cstate="print"/>
        <a:stretch>
          <a:fillRect/>
        </a:stretch>
      </xdr:blipFill>
      <xdr:spPr>
        <a:xfrm>
          <a:off x="8174355" y="2893696"/>
          <a:ext cx="1788795" cy="774160"/>
        </a:xfrm>
        <a:prstGeom prst="rect">
          <a:avLst/>
        </a:prstGeom>
      </xdr:spPr>
    </xdr:pic>
    <xdr:clientData/>
  </xdr:twoCellAnchor>
  <xdr:twoCellAnchor editAs="oneCell">
    <xdr:from>
      <xdr:col>1</xdr:col>
      <xdr:colOff>381000</xdr:colOff>
      <xdr:row>20</xdr:row>
      <xdr:rowOff>95250</xdr:rowOff>
    </xdr:from>
    <xdr:to>
      <xdr:col>3</xdr:col>
      <xdr:colOff>304657</xdr:colOff>
      <xdr:row>29</xdr:row>
      <xdr:rowOff>152179</xdr:rowOff>
    </xdr:to>
    <xdr:pic>
      <xdr:nvPicPr>
        <xdr:cNvPr id="5" name="Picture 4"/>
        <xdr:cNvPicPr>
          <a:picLocks noChangeAspect="1"/>
        </xdr:cNvPicPr>
      </xdr:nvPicPr>
      <xdr:blipFill>
        <a:blip xmlns:r="http://schemas.openxmlformats.org/officeDocument/2006/relationships" r:embed="rId3" cstate="print"/>
        <a:stretch>
          <a:fillRect/>
        </a:stretch>
      </xdr:blipFill>
      <xdr:spPr>
        <a:xfrm>
          <a:off x="657225" y="2190750"/>
          <a:ext cx="1142857" cy="17714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xdr:colOff>
      <xdr:row>3</xdr:row>
      <xdr:rowOff>0</xdr:rowOff>
    </xdr:from>
    <xdr:to>
      <xdr:col>8</xdr:col>
      <xdr:colOff>333375</xdr:colOff>
      <xdr:row>38</xdr:row>
      <xdr:rowOff>114300</xdr:rowOff>
    </xdr:to>
    <xdr:grpSp>
      <xdr:nvGrpSpPr>
        <xdr:cNvPr id="3" name="Group 2"/>
        <xdr:cNvGrpSpPr/>
      </xdr:nvGrpSpPr>
      <xdr:grpSpPr>
        <a:xfrm>
          <a:off x="19050" y="585107"/>
          <a:ext cx="5485039" cy="6781800"/>
          <a:chOff x="19050" y="585107"/>
          <a:chExt cx="5485039" cy="6781800"/>
        </a:xfrm>
      </xdr:grpSpPr>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050" y="585107"/>
            <a:ext cx="5361214" cy="6781800"/>
          </a:xfrm>
          <a:prstGeom prst="rect">
            <a:avLst/>
          </a:prstGeom>
          <a:noFill/>
          <a:extLst>
            <a:ext uri="{909E8E84-426E-40DD-AFC4-6F175D3DCCD1}">
              <a14:hiddenFill xmlns:a14="http://schemas.microsoft.com/office/drawing/2010/main" xmlns="">
                <a:solidFill>
                  <a:srgbClr val="FFFFFF"/>
                </a:solidFill>
              </a14:hiddenFill>
            </a:ext>
          </a:extLst>
        </xdr:spPr>
      </xdr:pic>
      <xdr:cxnSp macro="">
        <xdr:nvCxnSpPr>
          <xdr:cNvPr id="4" name="Connecteur droit 3"/>
          <xdr:cNvCxnSpPr/>
        </xdr:nvCxnSpPr>
        <xdr:spPr>
          <a:xfrm>
            <a:off x="95250" y="5119007"/>
            <a:ext cx="5408839" cy="9525"/>
          </a:xfrm>
          <a:prstGeom prst="line">
            <a:avLst/>
          </a:prstGeom>
          <a:ln>
            <a:solidFill>
              <a:srgbClr val="FF0000"/>
            </a:solidFill>
          </a:ln>
        </xdr:spPr>
        <xdr:style>
          <a:lnRef idx="2">
            <a:schemeClr val="accent1"/>
          </a:lnRef>
          <a:fillRef idx="0">
            <a:schemeClr val="accent1"/>
          </a:fillRef>
          <a:effectRef idx="1">
            <a:schemeClr val="accent1"/>
          </a:effectRef>
          <a:fontRef idx="minor">
            <a:schemeClr val="tx1"/>
          </a:fontRef>
        </xdr:style>
      </xdr:cxnSp>
      <xdr:sp macro="" textlink="">
        <xdr:nvSpPr>
          <xdr:cNvPr id="5" name="ZoneTexte 4"/>
          <xdr:cNvSpPr txBox="1"/>
        </xdr:nvSpPr>
        <xdr:spPr>
          <a:xfrm>
            <a:off x="4393747" y="3833132"/>
            <a:ext cx="269422"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2</a:t>
            </a:r>
          </a:p>
        </xdr:txBody>
      </xdr:sp>
      <xdr:sp macro="" textlink="">
        <xdr:nvSpPr>
          <xdr:cNvPr id="7" name="ZoneTexte 6"/>
          <xdr:cNvSpPr txBox="1"/>
        </xdr:nvSpPr>
        <xdr:spPr>
          <a:xfrm>
            <a:off x="3073854" y="3842657"/>
            <a:ext cx="269421"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1</a:t>
            </a:r>
          </a:p>
        </xdr:txBody>
      </xdr:sp>
      <xdr:sp macro="" textlink="">
        <xdr:nvSpPr>
          <xdr:cNvPr id="8" name="ZoneTexte 7"/>
          <xdr:cNvSpPr txBox="1"/>
        </xdr:nvSpPr>
        <xdr:spPr>
          <a:xfrm>
            <a:off x="1854654" y="4576082"/>
            <a:ext cx="269421"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4</a:t>
            </a:r>
          </a:p>
        </xdr:txBody>
      </xdr:sp>
      <xdr:sp macro="" textlink="">
        <xdr:nvSpPr>
          <xdr:cNvPr id="9" name="ZoneTexte 8"/>
          <xdr:cNvSpPr txBox="1"/>
        </xdr:nvSpPr>
        <xdr:spPr>
          <a:xfrm>
            <a:off x="707571" y="4576082"/>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a:t>
            </a:r>
          </a:p>
        </xdr:txBody>
      </xdr:sp>
    </xdr:grpSp>
    <xdr:clientData/>
  </xdr:twoCellAnchor>
  <xdr:twoCellAnchor>
    <xdr:from>
      <xdr:col>8</xdr:col>
      <xdr:colOff>428625</xdr:colOff>
      <xdr:row>3</xdr:row>
      <xdr:rowOff>0</xdr:rowOff>
    </xdr:from>
    <xdr:to>
      <xdr:col>17</xdr:col>
      <xdr:colOff>295275</xdr:colOff>
      <xdr:row>38</xdr:row>
      <xdr:rowOff>114300</xdr:rowOff>
    </xdr:to>
    <xdr:grpSp>
      <xdr:nvGrpSpPr>
        <xdr:cNvPr id="6" name="Group 5"/>
        <xdr:cNvGrpSpPr/>
      </xdr:nvGrpSpPr>
      <xdr:grpSpPr>
        <a:xfrm>
          <a:off x="5599339" y="585107"/>
          <a:ext cx="5595257" cy="6781800"/>
          <a:chOff x="5599339" y="585107"/>
          <a:chExt cx="5595257" cy="6781800"/>
        </a:xfrm>
      </xdr:grpSpPr>
      <xdr:pic>
        <xdr:nvPicPr>
          <xdr:cNvPr id="16" name="Picture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599339" y="585107"/>
            <a:ext cx="5366657" cy="6781800"/>
          </a:xfrm>
          <a:prstGeom prst="rect">
            <a:avLst/>
          </a:prstGeom>
          <a:noFill/>
          <a:extLst>
            <a:ext uri="{909E8E84-426E-40DD-AFC4-6F175D3DCCD1}">
              <a14:hiddenFill xmlns:a14="http://schemas.microsoft.com/office/drawing/2010/main" xmlns="">
                <a:solidFill>
                  <a:srgbClr val="FFFFFF"/>
                </a:solidFill>
              </a14:hiddenFill>
            </a:ext>
          </a:extLst>
        </xdr:spPr>
      </xdr:pic>
      <xdr:cxnSp macro="">
        <xdr:nvCxnSpPr>
          <xdr:cNvPr id="17" name="Connecteur droit 3"/>
          <xdr:cNvCxnSpPr/>
        </xdr:nvCxnSpPr>
        <xdr:spPr>
          <a:xfrm>
            <a:off x="5675539" y="5738132"/>
            <a:ext cx="5519057" cy="9525"/>
          </a:xfrm>
          <a:prstGeom prst="line">
            <a:avLst/>
          </a:prstGeom>
          <a:ln>
            <a:solidFill>
              <a:srgbClr val="FF0000"/>
            </a:solidFill>
          </a:ln>
        </xdr:spPr>
        <xdr:style>
          <a:lnRef idx="2">
            <a:schemeClr val="accent1"/>
          </a:lnRef>
          <a:fillRef idx="0">
            <a:schemeClr val="accent1"/>
          </a:fillRef>
          <a:effectRef idx="1">
            <a:schemeClr val="accent1"/>
          </a:effectRef>
          <a:fontRef idx="minor">
            <a:schemeClr val="tx1"/>
          </a:fontRef>
        </xdr:style>
      </xdr:cxnSp>
      <xdr:sp macro="" textlink="">
        <xdr:nvSpPr>
          <xdr:cNvPr id="18" name="ZoneTexte 4"/>
          <xdr:cNvSpPr txBox="1"/>
        </xdr:nvSpPr>
        <xdr:spPr>
          <a:xfrm>
            <a:off x="9912805" y="3833132"/>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2</a:t>
            </a:r>
          </a:p>
        </xdr:txBody>
      </xdr:sp>
      <xdr:sp macro="" textlink="">
        <xdr:nvSpPr>
          <xdr:cNvPr id="19" name="ZoneTexte 6"/>
          <xdr:cNvSpPr txBox="1"/>
        </xdr:nvSpPr>
        <xdr:spPr>
          <a:xfrm>
            <a:off x="8655504" y="3842657"/>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1</a:t>
            </a:r>
          </a:p>
        </xdr:txBody>
      </xdr:sp>
      <xdr:sp macro="" textlink="">
        <xdr:nvSpPr>
          <xdr:cNvPr id="20" name="ZoneTexte 7"/>
          <xdr:cNvSpPr txBox="1"/>
        </xdr:nvSpPr>
        <xdr:spPr>
          <a:xfrm>
            <a:off x="7150554" y="5299982"/>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4</a:t>
            </a:r>
          </a:p>
        </xdr:txBody>
      </xdr:sp>
      <xdr:sp macro="" textlink="">
        <xdr:nvSpPr>
          <xdr:cNvPr id="21" name="ZoneTexte 8"/>
          <xdr:cNvSpPr txBox="1"/>
        </xdr:nvSpPr>
        <xdr:spPr>
          <a:xfrm>
            <a:off x="6287861" y="4576082"/>
            <a:ext cx="269421"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a:t>
            </a:r>
          </a:p>
        </xdr:txBody>
      </xdr:sp>
      <xdr:sp macro="" textlink="">
        <xdr:nvSpPr>
          <xdr:cNvPr id="22" name="ZoneTexte 7"/>
          <xdr:cNvSpPr txBox="1"/>
        </xdr:nvSpPr>
        <xdr:spPr>
          <a:xfrm>
            <a:off x="7881257" y="5290457"/>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5</a:t>
            </a:r>
          </a:p>
        </xdr:txBody>
      </xdr:sp>
    </xdr:grpSp>
    <xdr:clientData/>
  </xdr:twoCellAnchor>
  <xdr:twoCellAnchor>
    <xdr:from>
      <xdr:col>19</xdr:col>
      <xdr:colOff>133350</xdr:colOff>
      <xdr:row>28</xdr:row>
      <xdr:rowOff>171450</xdr:rowOff>
    </xdr:from>
    <xdr:to>
      <xdr:col>19</xdr:col>
      <xdr:colOff>400050</xdr:colOff>
      <xdr:row>30</xdr:row>
      <xdr:rowOff>66675</xdr:rowOff>
    </xdr:to>
    <xdr:sp macro="" textlink="">
      <xdr:nvSpPr>
        <xdr:cNvPr id="26" name="ZoneTexte 6"/>
        <xdr:cNvSpPr txBox="1"/>
      </xdr:nvSpPr>
      <xdr:spPr>
        <a:xfrm>
          <a:off x="11877675" y="5314950"/>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4</a:t>
          </a:r>
        </a:p>
      </xdr:txBody>
    </xdr:sp>
    <xdr:clientData/>
  </xdr:twoCellAnchor>
  <xdr:twoCellAnchor>
    <xdr:from>
      <xdr:col>20</xdr:col>
      <xdr:colOff>142875</xdr:colOff>
      <xdr:row>27</xdr:row>
      <xdr:rowOff>133350</xdr:rowOff>
    </xdr:from>
    <xdr:to>
      <xdr:col>20</xdr:col>
      <xdr:colOff>409575</xdr:colOff>
      <xdr:row>29</xdr:row>
      <xdr:rowOff>28575</xdr:rowOff>
    </xdr:to>
    <xdr:sp macro="" textlink="">
      <xdr:nvSpPr>
        <xdr:cNvPr id="27" name="ZoneTexte 7"/>
        <xdr:cNvSpPr txBox="1"/>
      </xdr:nvSpPr>
      <xdr:spPr>
        <a:xfrm>
          <a:off x="12496800" y="5086350"/>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1</a:t>
          </a:r>
        </a:p>
      </xdr:txBody>
    </xdr:sp>
    <xdr:clientData/>
  </xdr:twoCellAnchor>
  <xdr:twoCellAnchor>
    <xdr:from>
      <xdr:col>17</xdr:col>
      <xdr:colOff>400050</xdr:colOff>
      <xdr:row>3</xdr:row>
      <xdr:rowOff>0</xdr:rowOff>
    </xdr:from>
    <xdr:to>
      <xdr:col>26</xdr:col>
      <xdr:colOff>266700</xdr:colOff>
      <xdr:row>38</xdr:row>
      <xdr:rowOff>114300</xdr:rowOff>
    </xdr:to>
    <xdr:grpSp>
      <xdr:nvGrpSpPr>
        <xdr:cNvPr id="10" name="Group 9"/>
        <xdr:cNvGrpSpPr/>
      </xdr:nvGrpSpPr>
      <xdr:grpSpPr>
        <a:xfrm>
          <a:off x="11299371" y="585107"/>
          <a:ext cx="5595258" cy="6781800"/>
          <a:chOff x="11299371" y="585107"/>
          <a:chExt cx="5595258" cy="6781800"/>
        </a:xfrm>
      </xdr:grpSpPr>
      <xdr:pic>
        <xdr:nvPicPr>
          <xdr:cNvPr id="23" name="Picture 2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299371" y="585107"/>
            <a:ext cx="5366658" cy="6781800"/>
          </a:xfrm>
          <a:prstGeom prst="rect">
            <a:avLst/>
          </a:prstGeom>
          <a:noFill/>
          <a:extLst>
            <a:ext uri="{909E8E84-426E-40DD-AFC4-6F175D3DCCD1}">
              <a14:hiddenFill xmlns:a14="http://schemas.microsoft.com/office/drawing/2010/main" xmlns="">
                <a:solidFill>
                  <a:srgbClr val="FFFFFF"/>
                </a:solidFill>
              </a14:hiddenFill>
            </a:ext>
          </a:extLst>
        </xdr:spPr>
      </xdr:pic>
      <xdr:cxnSp macro="">
        <xdr:nvCxnSpPr>
          <xdr:cNvPr id="24" name="Connecteur droit 3"/>
          <xdr:cNvCxnSpPr/>
        </xdr:nvCxnSpPr>
        <xdr:spPr>
          <a:xfrm>
            <a:off x="11375571" y="6300107"/>
            <a:ext cx="5519058" cy="9525"/>
          </a:xfrm>
          <a:prstGeom prst="line">
            <a:avLst/>
          </a:prstGeom>
          <a:ln>
            <a:solidFill>
              <a:srgbClr val="FF0000"/>
            </a:solidFill>
          </a:ln>
        </xdr:spPr>
        <xdr:style>
          <a:lnRef idx="2">
            <a:schemeClr val="accent1"/>
          </a:lnRef>
          <a:fillRef idx="0">
            <a:schemeClr val="accent1"/>
          </a:fillRef>
          <a:effectRef idx="1">
            <a:schemeClr val="accent1"/>
          </a:effectRef>
          <a:fontRef idx="minor">
            <a:schemeClr val="tx1"/>
          </a:fontRef>
        </xdr:style>
      </xdr:cxnSp>
      <xdr:sp macro="" textlink="">
        <xdr:nvSpPr>
          <xdr:cNvPr id="28" name="ZoneTexte 8"/>
          <xdr:cNvSpPr txBox="1"/>
        </xdr:nvSpPr>
        <xdr:spPr>
          <a:xfrm>
            <a:off x="11683093" y="5509532"/>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a:t>
            </a:r>
          </a:p>
        </xdr:txBody>
      </xdr:sp>
    </xdr:grpSp>
    <xdr:clientData/>
  </xdr:twoCellAnchor>
  <xdr:twoCellAnchor>
    <xdr:from>
      <xdr:col>21</xdr:col>
      <xdr:colOff>0</xdr:colOff>
      <xdr:row>27</xdr:row>
      <xdr:rowOff>133350</xdr:rowOff>
    </xdr:from>
    <xdr:to>
      <xdr:col>21</xdr:col>
      <xdr:colOff>266700</xdr:colOff>
      <xdr:row>29</xdr:row>
      <xdr:rowOff>28575</xdr:rowOff>
    </xdr:to>
    <xdr:sp macro="" textlink="">
      <xdr:nvSpPr>
        <xdr:cNvPr id="29" name="ZoneTexte 7"/>
        <xdr:cNvSpPr txBox="1"/>
      </xdr:nvSpPr>
      <xdr:spPr>
        <a:xfrm>
          <a:off x="13068300" y="5086350"/>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2</a:t>
          </a:r>
        </a:p>
      </xdr:txBody>
    </xdr:sp>
    <xdr:clientData/>
  </xdr:twoCellAnchor>
  <xdr:twoCellAnchor>
    <xdr:from>
      <xdr:col>21</xdr:col>
      <xdr:colOff>552450</xdr:colOff>
      <xdr:row>31</xdr:row>
      <xdr:rowOff>0</xdr:rowOff>
    </xdr:from>
    <xdr:to>
      <xdr:col>22</xdr:col>
      <xdr:colOff>209550</xdr:colOff>
      <xdr:row>32</xdr:row>
      <xdr:rowOff>85725</xdr:rowOff>
    </xdr:to>
    <xdr:sp macro="" textlink="">
      <xdr:nvSpPr>
        <xdr:cNvPr id="30" name="ZoneTexte 6"/>
        <xdr:cNvSpPr txBox="1"/>
      </xdr:nvSpPr>
      <xdr:spPr>
        <a:xfrm>
          <a:off x="13620750" y="5715000"/>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7</a:t>
          </a:r>
        </a:p>
      </xdr:txBody>
    </xdr:sp>
    <xdr:clientData/>
  </xdr:twoCellAnchor>
  <xdr:twoCellAnchor>
    <xdr:from>
      <xdr:col>22</xdr:col>
      <xdr:colOff>381000</xdr:colOff>
      <xdr:row>30</xdr:row>
      <xdr:rowOff>180975</xdr:rowOff>
    </xdr:from>
    <xdr:to>
      <xdr:col>23</xdr:col>
      <xdr:colOff>38100</xdr:colOff>
      <xdr:row>32</xdr:row>
      <xdr:rowOff>76200</xdr:rowOff>
    </xdr:to>
    <xdr:sp macro="" textlink="">
      <xdr:nvSpPr>
        <xdr:cNvPr id="31" name="ZoneTexte 6"/>
        <xdr:cNvSpPr txBox="1"/>
      </xdr:nvSpPr>
      <xdr:spPr>
        <a:xfrm>
          <a:off x="14058900" y="5705475"/>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8</a:t>
          </a:r>
        </a:p>
      </xdr:txBody>
    </xdr:sp>
    <xdr:clientData/>
  </xdr:twoCellAnchor>
  <xdr:twoCellAnchor>
    <xdr:from>
      <xdr:col>24</xdr:col>
      <xdr:colOff>476250</xdr:colOff>
      <xdr:row>29</xdr:row>
      <xdr:rowOff>114300</xdr:rowOff>
    </xdr:from>
    <xdr:to>
      <xdr:col>25</xdr:col>
      <xdr:colOff>133350</xdr:colOff>
      <xdr:row>31</xdr:row>
      <xdr:rowOff>9525</xdr:rowOff>
    </xdr:to>
    <xdr:sp macro="" textlink="">
      <xdr:nvSpPr>
        <xdr:cNvPr id="32" name="ZoneTexte 6"/>
        <xdr:cNvSpPr txBox="1"/>
      </xdr:nvSpPr>
      <xdr:spPr>
        <a:xfrm>
          <a:off x="15582900" y="5448300"/>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6</a:t>
          </a:r>
        </a:p>
      </xdr:txBody>
    </xdr:sp>
    <xdr:clientData/>
  </xdr:twoCellAnchor>
  <xdr:twoCellAnchor>
    <xdr:from>
      <xdr:col>23</xdr:col>
      <xdr:colOff>504825</xdr:colOff>
      <xdr:row>29</xdr:row>
      <xdr:rowOff>114300</xdr:rowOff>
    </xdr:from>
    <xdr:to>
      <xdr:col>24</xdr:col>
      <xdr:colOff>161925</xdr:colOff>
      <xdr:row>31</xdr:row>
      <xdr:rowOff>9525</xdr:rowOff>
    </xdr:to>
    <xdr:sp macro="" textlink="">
      <xdr:nvSpPr>
        <xdr:cNvPr id="33" name="ZoneTexte 6"/>
        <xdr:cNvSpPr txBox="1"/>
      </xdr:nvSpPr>
      <xdr:spPr>
        <a:xfrm>
          <a:off x="14792325" y="5448300"/>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5</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130</xdr:row>
      <xdr:rowOff>190499</xdr:rowOff>
    </xdr:from>
    <xdr:to>
      <xdr:col>12</xdr:col>
      <xdr:colOff>116416</xdr:colOff>
      <xdr:row>163</xdr:row>
      <xdr:rowOff>116416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34394</xdr:colOff>
      <xdr:row>5</xdr:row>
      <xdr:rowOff>11906</xdr:rowOff>
    </xdr:from>
    <xdr:to>
      <xdr:col>17</xdr:col>
      <xdr:colOff>678656</xdr:colOff>
      <xdr:row>19</xdr:row>
      <xdr:rowOff>130969</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23813</xdr:colOff>
      <xdr:row>22</xdr:row>
      <xdr:rowOff>35719</xdr:rowOff>
    </xdr:from>
    <xdr:to>
      <xdr:col>17</xdr:col>
      <xdr:colOff>668075</xdr:colOff>
      <xdr:row>37</xdr:row>
      <xdr:rowOff>59531</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39</xdr:row>
      <xdr:rowOff>0</xdr:rowOff>
    </xdr:from>
    <xdr:to>
      <xdr:col>17</xdr:col>
      <xdr:colOff>644262</xdr:colOff>
      <xdr:row>54</xdr:row>
      <xdr:rowOff>35719</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56</xdr:row>
      <xdr:rowOff>0</xdr:rowOff>
    </xdr:from>
    <xdr:to>
      <xdr:col>17</xdr:col>
      <xdr:colOff>644262</xdr:colOff>
      <xdr:row>71</xdr:row>
      <xdr:rowOff>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482600</xdr:colOff>
      <xdr:row>165</xdr:row>
      <xdr:rowOff>165100</xdr:rowOff>
    </xdr:from>
    <xdr:to>
      <xdr:col>10</xdr:col>
      <xdr:colOff>238125</xdr:colOff>
      <xdr:row>206</xdr:row>
      <xdr:rowOff>38100</xdr:rowOff>
    </xdr:to>
    <xdr:pic>
      <xdr:nvPicPr>
        <xdr:cNvPr id="7"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3683000" y="24472900"/>
          <a:ext cx="9039225" cy="81788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101600</xdr:colOff>
      <xdr:row>5</xdr:row>
      <xdr:rowOff>50800</xdr:rowOff>
    </xdr:from>
    <xdr:to>
      <xdr:col>20</xdr:col>
      <xdr:colOff>584200</xdr:colOff>
      <xdr:row>20</xdr:row>
      <xdr:rowOff>93663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101599</xdr:colOff>
      <xdr:row>22</xdr:row>
      <xdr:rowOff>101600</xdr:rowOff>
    </xdr:from>
    <xdr:to>
      <xdr:col>20</xdr:col>
      <xdr:colOff>585899</xdr:colOff>
      <xdr:row>37</xdr:row>
      <xdr:rowOff>131763</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114299</xdr:colOff>
      <xdr:row>39</xdr:row>
      <xdr:rowOff>101600</xdr:rowOff>
    </xdr:from>
    <xdr:to>
      <xdr:col>20</xdr:col>
      <xdr:colOff>598599</xdr:colOff>
      <xdr:row>54</xdr:row>
      <xdr:rowOff>131763</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114299</xdr:colOff>
      <xdr:row>56</xdr:row>
      <xdr:rowOff>88900</xdr:rowOff>
    </xdr:from>
    <xdr:to>
      <xdr:col>20</xdr:col>
      <xdr:colOff>598599</xdr:colOff>
      <xdr:row>71</xdr:row>
      <xdr:rowOff>119063</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114299</xdr:colOff>
      <xdr:row>73</xdr:row>
      <xdr:rowOff>88900</xdr:rowOff>
    </xdr:from>
    <xdr:to>
      <xdr:col>20</xdr:col>
      <xdr:colOff>598599</xdr:colOff>
      <xdr:row>88</xdr:row>
      <xdr:rowOff>119063</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38100</xdr:colOff>
      <xdr:row>150</xdr:row>
      <xdr:rowOff>38100</xdr:rowOff>
    </xdr:from>
    <xdr:to>
      <xdr:col>12</xdr:col>
      <xdr:colOff>457200</xdr:colOff>
      <xdr:row>183</xdr:row>
      <xdr:rowOff>38100</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50800</xdr:colOff>
      <xdr:row>184</xdr:row>
      <xdr:rowOff>114300</xdr:rowOff>
    </xdr:from>
    <xdr:to>
      <xdr:col>12</xdr:col>
      <xdr:colOff>393700</xdr:colOff>
      <xdr:row>215</xdr:row>
      <xdr:rowOff>88900</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63500</xdr:colOff>
      <xdr:row>208</xdr:row>
      <xdr:rowOff>63500</xdr:rowOff>
    </xdr:from>
    <xdr:to>
      <xdr:col>12</xdr:col>
      <xdr:colOff>609600</xdr:colOff>
      <xdr:row>241</xdr:row>
      <xdr:rowOff>88900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177800</xdr:colOff>
      <xdr:row>254</xdr:row>
      <xdr:rowOff>114300</xdr:rowOff>
    </xdr:from>
    <xdr:to>
      <xdr:col>7</xdr:col>
      <xdr:colOff>419100</xdr:colOff>
      <xdr:row>275</xdr:row>
      <xdr:rowOff>80964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114300</xdr:colOff>
      <xdr:row>5</xdr:row>
      <xdr:rowOff>38100</xdr:rowOff>
    </xdr:from>
    <xdr:to>
      <xdr:col>18</xdr:col>
      <xdr:colOff>1800</xdr:colOff>
      <xdr:row>19</xdr:row>
      <xdr:rowOff>157163</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114300</xdr:colOff>
      <xdr:row>22</xdr:row>
      <xdr:rowOff>88900</xdr:rowOff>
    </xdr:from>
    <xdr:to>
      <xdr:col>18</xdr:col>
      <xdr:colOff>1800</xdr:colOff>
      <xdr:row>37</xdr:row>
      <xdr:rowOff>119063</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114300</xdr:colOff>
      <xdr:row>39</xdr:row>
      <xdr:rowOff>63500</xdr:rowOff>
    </xdr:from>
    <xdr:to>
      <xdr:col>18</xdr:col>
      <xdr:colOff>1800</xdr:colOff>
      <xdr:row>54</xdr:row>
      <xdr:rowOff>93663</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114300</xdr:colOff>
      <xdr:row>56</xdr:row>
      <xdr:rowOff>76200</xdr:rowOff>
    </xdr:from>
    <xdr:to>
      <xdr:col>18</xdr:col>
      <xdr:colOff>1800</xdr:colOff>
      <xdr:row>71</xdr:row>
      <xdr:rowOff>106363</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139700</xdr:colOff>
      <xdr:row>73</xdr:row>
      <xdr:rowOff>63500</xdr:rowOff>
    </xdr:from>
    <xdr:to>
      <xdr:col>18</xdr:col>
      <xdr:colOff>25400</xdr:colOff>
      <xdr:row>88</xdr:row>
      <xdr:rowOff>93663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127000</xdr:colOff>
      <xdr:row>90</xdr:row>
      <xdr:rowOff>50800</xdr:rowOff>
    </xdr:from>
    <xdr:to>
      <xdr:col>18</xdr:col>
      <xdr:colOff>14500</xdr:colOff>
      <xdr:row>105</xdr:row>
      <xdr:rowOff>80963</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127000</xdr:colOff>
      <xdr:row>107</xdr:row>
      <xdr:rowOff>63500</xdr:rowOff>
    </xdr:from>
    <xdr:to>
      <xdr:col>18</xdr:col>
      <xdr:colOff>14500</xdr:colOff>
      <xdr:row>122</xdr:row>
      <xdr:rowOff>93663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114300</xdr:colOff>
      <xdr:row>124</xdr:row>
      <xdr:rowOff>76200</xdr:rowOff>
    </xdr:from>
    <xdr:to>
      <xdr:col>18</xdr:col>
      <xdr:colOff>1800</xdr:colOff>
      <xdr:row>139</xdr:row>
      <xdr:rowOff>106363</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177800</xdr:colOff>
      <xdr:row>254</xdr:row>
      <xdr:rowOff>101600</xdr:rowOff>
    </xdr:from>
    <xdr:to>
      <xdr:col>13</xdr:col>
      <xdr:colOff>927100</xdr:colOff>
      <xdr:row>275</xdr:row>
      <xdr:rowOff>68264</xdr:rowOff>
    </xdr:to>
    <xdr:graphicFrame macro="">
      <xdr:nvGraphicFramePr>
        <xdr:cNvPr id="1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228600</xdr:colOff>
      <xdr:row>276</xdr:row>
      <xdr:rowOff>114300</xdr:rowOff>
    </xdr:from>
    <xdr:to>
      <xdr:col>7</xdr:col>
      <xdr:colOff>393700</xdr:colOff>
      <xdr:row>297</xdr:row>
      <xdr:rowOff>80964</xdr:rowOff>
    </xdr:to>
    <xdr:graphicFrame macro="">
      <xdr:nvGraphicFramePr>
        <xdr:cNvPr id="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190500</xdr:colOff>
      <xdr:row>277</xdr:row>
      <xdr:rowOff>12700</xdr:rowOff>
    </xdr:from>
    <xdr:to>
      <xdr:col>13</xdr:col>
      <xdr:colOff>939800</xdr:colOff>
      <xdr:row>297</xdr:row>
      <xdr:rowOff>169864</xdr:rowOff>
    </xdr:to>
    <xdr:graphicFrame macro="">
      <xdr:nvGraphicFramePr>
        <xdr:cNvPr id="1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488949</xdr:colOff>
      <xdr:row>204</xdr:row>
      <xdr:rowOff>133349</xdr:rowOff>
    </xdr:from>
    <xdr:to>
      <xdr:col>19</xdr:col>
      <xdr:colOff>501649</xdr:colOff>
      <xdr:row>219</xdr:row>
      <xdr:rowOff>19049</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257175</xdr:colOff>
      <xdr:row>3</xdr:row>
      <xdr:rowOff>142875</xdr:rowOff>
    </xdr:from>
    <xdr:to>
      <xdr:col>24</xdr:col>
      <xdr:colOff>581025</xdr:colOff>
      <xdr:row>33</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28574</xdr:colOff>
      <xdr:row>3</xdr:row>
      <xdr:rowOff>114299</xdr:rowOff>
    </xdr:from>
    <xdr:to>
      <xdr:col>38</xdr:col>
      <xdr:colOff>48293</xdr:colOff>
      <xdr:row>32</xdr:row>
      <xdr:rowOff>133349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349250</xdr:colOff>
      <xdr:row>33</xdr:row>
      <xdr:rowOff>179917</xdr:rowOff>
    </xdr:from>
    <xdr:to>
      <xdr:col>19</xdr:col>
      <xdr:colOff>21165</xdr:colOff>
      <xdr:row>50</xdr:row>
      <xdr:rowOff>52916</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74</xdr:row>
      <xdr:rowOff>0</xdr:rowOff>
    </xdr:from>
    <xdr:to>
      <xdr:col>26</xdr:col>
      <xdr:colOff>184720</xdr:colOff>
      <xdr:row>103</xdr:row>
      <xdr:rowOff>102099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28</xdr:col>
      <xdr:colOff>0</xdr:colOff>
      <xdr:row>74</xdr:row>
      <xdr:rowOff>0</xdr:rowOff>
    </xdr:from>
    <xdr:to>
      <xdr:col>38</xdr:col>
      <xdr:colOff>31354</xdr:colOff>
      <xdr:row>103</xdr:row>
      <xdr:rowOff>71392</xdr:rowOff>
    </xdr:to>
    <xdr:pic>
      <xdr:nvPicPr>
        <xdr:cNvPr id="3" name="Image 2"/>
        <xdr:cNvPicPr>
          <a:picLocks noChangeAspect="1"/>
        </xdr:cNvPicPr>
      </xdr:nvPicPr>
      <xdr:blipFill>
        <a:blip xmlns:r="http://schemas.openxmlformats.org/officeDocument/2006/relationships" r:embed="rId5" cstate="print"/>
        <a:stretch>
          <a:fillRect/>
        </a:stretch>
      </xdr:blipFill>
      <xdr:spPr>
        <a:xfrm>
          <a:off x="10847917" y="15134167"/>
          <a:ext cx="6169687" cy="607214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257175</xdr:colOff>
      <xdr:row>3</xdr:row>
      <xdr:rowOff>142875</xdr:rowOff>
    </xdr:from>
    <xdr:to>
      <xdr:col>24</xdr:col>
      <xdr:colOff>581025</xdr:colOff>
      <xdr:row>33</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28573</xdr:colOff>
      <xdr:row>3</xdr:row>
      <xdr:rowOff>114299</xdr:rowOff>
    </xdr:from>
    <xdr:to>
      <xdr:col>38</xdr:col>
      <xdr:colOff>48292</xdr:colOff>
      <xdr:row>32</xdr:row>
      <xdr:rowOff>133349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254832</xdr:colOff>
      <xdr:row>33</xdr:row>
      <xdr:rowOff>190619</xdr:rowOff>
    </xdr:from>
    <xdr:to>
      <xdr:col>24</xdr:col>
      <xdr:colOff>578681</xdr:colOff>
      <xdr:row>63</xdr:row>
      <xdr:rowOff>67852</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139129</xdr:colOff>
      <xdr:row>76</xdr:row>
      <xdr:rowOff>299663</xdr:rowOff>
    </xdr:from>
    <xdr:to>
      <xdr:col>26</xdr:col>
      <xdr:colOff>323850</xdr:colOff>
      <xdr:row>105</xdr:row>
      <xdr:rowOff>112802</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28</xdr:col>
      <xdr:colOff>0</xdr:colOff>
      <xdr:row>76</xdr:row>
      <xdr:rowOff>264583</xdr:rowOff>
    </xdr:from>
    <xdr:to>
      <xdr:col>38</xdr:col>
      <xdr:colOff>31353</xdr:colOff>
      <xdr:row>105</xdr:row>
      <xdr:rowOff>50225</xdr:rowOff>
    </xdr:to>
    <xdr:pic>
      <xdr:nvPicPr>
        <xdr:cNvPr id="8" name="Image 7"/>
        <xdr:cNvPicPr>
          <a:picLocks noChangeAspect="1"/>
        </xdr:cNvPicPr>
      </xdr:nvPicPr>
      <xdr:blipFill>
        <a:blip xmlns:r="http://schemas.openxmlformats.org/officeDocument/2006/relationships" r:embed="rId5" cstate="print"/>
        <a:stretch>
          <a:fillRect/>
        </a:stretch>
      </xdr:blipFill>
      <xdr:spPr>
        <a:xfrm>
          <a:off x="10837333" y="15811500"/>
          <a:ext cx="6169687" cy="607214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257175</xdr:colOff>
      <xdr:row>3</xdr:row>
      <xdr:rowOff>142875</xdr:rowOff>
    </xdr:from>
    <xdr:to>
      <xdr:col>24</xdr:col>
      <xdr:colOff>581025</xdr:colOff>
      <xdr:row>33</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28574</xdr:colOff>
      <xdr:row>3</xdr:row>
      <xdr:rowOff>114299</xdr:rowOff>
    </xdr:from>
    <xdr:to>
      <xdr:col>37</xdr:col>
      <xdr:colOff>104775</xdr:colOff>
      <xdr:row>32</xdr:row>
      <xdr:rowOff>133349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334487</xdr:colOff>
      <xdr:row>33</xdr:row>
      <xdr:rowOff>174105</xdr:rowOff>
    </xdr:from>
    <xdr:to>
      <xdr:col>24</xdr:col>
      <xdr:colOff>518941</xdr:colOff>
      <xdr:row>58</xdr:row>
      <xdr:rowOff>127238</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78</xdr:row>
      <xdr:rowOff>2</xdr:rowOff>
    </xdr:from>
    <xdr:to>
      <xdr:col>26</xdr:col>
      <xdr:colOff>794748</xdr:colOff>
      <xdr:row>108</xdr:row>
      <xdr:rowOff>95251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28</xdr:col>
      <xdr:colOff>0</xdr:colOff>
      <xdr:row>78</xdr:row>
      <xdr:rowOff>0</xdr:rowOff>
    </xdr:from>
    <xdr:to>
      <xdr:col>38</xdr:col>
      <xdr:colOff>31353</xdr:colOff>
      <xdr:row>107</xdr:row>
      <xdr:rowOff>18476</xdr:rowOff>
    </xdr:to>
    <xdr:pic>
      <xdr:nvPicPr>
        <xdr:cNvPr id="8" name="Image 7"/>
        <xdr:cNvPicPr>
          <a:picLocks noChangeAspect="1"/>
        </xdr:cNvPicPr>
      </xdr:nvPicPr>
      <xdr:blipFill>
        <a:blip xmlns:r="http://schemas.openxmlformats.org/officeDocument/2006/relationships" r:embed="rId5" cstate="print"/>
        <a:stretch>
          <a:fillRect/>
        </a:stretch>
      </xdr:blipFill>
      <xdr:spPr>
        <a:xfrm>
          <a:off x="10805583" y="15991417"/>
          <a:ext cx="6169687" cy="607214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240769</xdr:colOff>
      <xdr:row>44</xdr:row>
      <xdr:rowOff>73290</xdr:rowOff>
    </xdr:from>
    <xdr:to>
      <xdr:col>11</xdr:col>
      <xdr:colOff>285749</xdr:colOff>
      <xdr:row>66</xdr:row>
      <xdr:rowOff>46038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380999</xdr:colOff>
      <xdr:row>115</xdr:row>
      <xdr:rowOff>109536</xdr:rowOff>
    </xdr:from>
    <xdr:to>
      <xdr:col>8</xdr:col>
      <xdr:colOff>752475</xdr:colOff>
      <xdr:row>134</xdr:row>
      <xdr:rowOff>57149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352425</xdr:colOff>
      <xdr:row>135</xdr:row>
      <xdr:rowOff>9525</xdr:rowOff>
    </xdr:from>
    <xdr:to>
      <xdr:col>8</xdr:col>
      <xdr:colOff>771525</xdr:colOff>
      <xdr:row>153</xdr:row>
      <xdr:rowOff>147638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485775</xdr:colOff>
      <xdr:row>154</xdr:row>
      <xdr:rowOff>142875</xdr:rowOff>
    </xdr:from>
    <xdr:to>
      <xdr:col>8</xdr:col>
      <xdr:colOff>742950</xdr:colOff>
      <xdr:row>173</xdr:row>
      <xdr:rowOff>90488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504825</xdr:colOff>
      <xdr:row>174</xdr:row>
      <xdr:rowOff>19050</xdr:rowOff>
    </xdr:from>
    <xdr:to>
      <xdr:col>8</xdr:col>
      <xdr:colOff>762000</xdr:colOff>
      <xdr:row>192</xdr:row>
      <xdr:rowOff>157163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95250</xdr:colOff>
      <xdr:row>5</xdr:row>
      <xdr:rowOff>179918</xdr:rowOff>
    </xdr:from>
    <xdr:to>
      <xdr:col>6</xdr:col>
      <xdr:colOff>751250</xdr:colOff>
      <xdr:row>19</xdr:row>
      <xdr:rowOff>32918</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63499</xdr:colOff>
      <xdr:row>5</xdr:row>
      <xdr:rowOff>179917</xdr:rowOff>
    </xdr:from>
    <xdr:to>
      <xdr:col>12</xdr:col>
      <xdr:colOff>169166</xdr:colOff>
      <xdr:row>19</xdr:row>
      <xdr:rowOff>31750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285750</xdr:colOff>
      <xdr:row>6</xdr:row>
      <xdr:rowOff>0</xdr:rowOff>
    </xdr:from>
    <xdr:to>
      <xdr:col>17</xdr:col>
      <xdr:colOff>476083</xdr:colOff>
      <xdr:row>19</xdr:row>
      <xdr:rowOff>43500</xdr:rowOff>
    </xdr:to>
    <xdr:graphicFrame macro="">
      <xdr:nvGraphicFramePr>
        <xdr:cNvPr id="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28574</xdr:colOff>
      <xdr:row>0</xdr:row>
      <xdr:rowOff>95250</xdr:rowOff>
    </xdr:from>
    <xdr:to>
      <xdr:col>23</xdr:col>
      <xdr:colOff>600075</xdr:colOff>
      <xdr:row>11</xdr:row>
      <xdr:rowOff>95250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238125</xdr:colOff>
      <xdr:row>16</xdr:row>
      <xdr:rowOff>161925</xdr:rowOff>
    </xdr:from>
    <xdr:to>
      <xdr:col>18</xdr:col>
      <xdr:colOff>76575</xdr:colOff>
      <xdr:row>42</xdr:row>
      <xdr:rowOff>105225</xdr:rowOff>
    </xdr:to>
    <xdr:grpSp>
      <xdr:nvGrpSpPr>
        <xdr:cNvPr id="2" name="Group 1"/>
        <xdr:cNvGrpSpPr/>
      </xdr:nvGrpSpPr>
      <xdr:grpSpPr>
        <a:xfrm>
          <a:off x="8524875" y="3829050"/>
          <a:ext cx="3096000" cy="5086800"/>
          <a:chOff x="12077700" y="3933825"/>
          <a:chExt cx="3096000" cy="5086800"/>
        </a:xfrm>
      </xdr:grpSpPr>
      <xdr:graphicFrame macro="">
        <xdr:nvGraphicFramePr>
          <xdr:cNvPr id="13" name="Chart 1"/>
          <xdr:cNvGraphicFramePr>
            <a:graphicFrameLocks/>
          </xdr:cNvGraphicFramePr>
        </xdr:nvGraphicFramePr>
        <xdr:xfrm>
          <a:off x="12077700" y="3933825"/>
          <a:ext cx="3096000" cy="50868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10" name="Connecteur droit 9"/>
          <xdr:cNvCxnSpPr/>
        </xdr:nvCxnSpPr>
        <xdr:spPr>
          <a:xfrm>
            <a:off x="13649325" y="6762750"/>
            <a:ext cx="1409700" cy="0"/>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1" name="Connecteur droit 10"/>
          <xdr:cNvCxnSpPr/>
        </xdr:nvCxnSpPr>
        <xdr:spPr>
          <a:xfrm>
            <a:off x="13373100" y="8420100"/>
            <a:ext cx="1685925" cy="0"/>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2" name="Connecteur droit 11"/>
          <xdr:cNvCxnSpPr/>
        </xdr:nvCxnSpPr>
        <xdr:spPr>
          <a:xfrm>
            <a:off x="13382625" y="4267200"/>
            <a:ext cx="1685925" cy="0"/>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 name="Connecteur droit avec flèche 13"/>
          <xdr:cNvCxnSpPr/>
        </xdr:nvCxnSpPr>
        <xdr:spPr>
          <a:xfrm flipH="1">
            <a:off x="13696950" y="6772275"/>
            <a:ext cx="9525" cy="1657350"/>
          </a:xfrm>
          <a:prstGeom prst="straightConnector1">
            <a:avLst/>
          </a:prstGeom>
          <a:ln>
            <a:headEnd type="arrow"/>
            <a:tailEnd type="arrow"/>
          </a:ln>
        </xdr:spPr>
        <xdr:style>
          <a:lnRef idx="2">
            <a:schemeClr val="accent1"/>
          </a:lnRef>
          <a:fillRef idx="0">
            <a:schemeClr val="accent1"/>
          </a:fillRef>
          <a:effectRef idx="1">
            <a:schemeClr val="accent1"/>
          </a:effectRef>
          <a:fontRef idx="minor">
            <a:schemeClr val="tx1"/>
          </a:fontRef>
        </xdr:style>
      </xdr:cxnSp>
      <xdr:cxnSp macro="">
        <xdr:nvCxnSpPr>
          <xdr:cNvPr id="15" name="Connecteur droit avec flèche 14"/>
          <xdr:cNvCxnSpPr/>
        </xdr:nvCxnSpPr>
        <xdr:spPr>
          <a:xfrm flipH="1">
            <a:off x="13706475" y="4286250"/>
            <a:ext cx="9525" cy="2447925"/>
          </a:xfrm>
          <a:prstGeom prst="straightConnector1">
            <a:avLst/>
          </a:prstGeom>
          <a:ln>
            <a:headEnd type="arrow"/>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wsDr>
</file>

<file path=xl/drawings/drawing19.xml><?xml version="1.0" encoding="utf-8"?>
<c:userShapes xmlns:c="http://schemas.openxmlformats.org/drawingml/2006/chart">
  <cdr:relSizeAnchor xmlns:cdr="http://schemas.openxmlformats.org/drawingml/2006/chartDrawing">
    <cdr:from>
      <cdr:x>0.6994</cdr:x>
      <cdr:y>0.25716</cdr:y>
    </cdr:from>
    <cdr:to>
      <cdr:x>0.95373</cdr:x>
      <cdr:y>0.30212</cdr:y>
    </cdr:to>
    <cdr:sp macro="" textlink="">
      <cdr:nvSpPr>
        <cdr:cNvPr id="2" name="TextBox 2"/>
        <cdr:cNvSpPr txBox="1"/>
      </cdr:nvSpPr>
      <cdr:spPr>
        <a:xfrm xmlns:a="http://schemas.openxmlformats.org/drawingml/2006/main">
          <a:off x="2165350" y="1308100"/>
          <a:ext cx="787387" cy="228733"/>
        </a:xfrm>
        <a:prstGeom xmlns:a="http://schemas.openxmlformats.org/drawingml/2006/main" prst="rect">
          <a:avLst/>
        </a:prstGeom>
        <a:solidFill xmlns:a="http://schemas.openxmlformats.org/drawingml/2006/main">
          <a:schemeClr val="accent3">
            <a:lumMod val="60000"/>
            <a:lumOff val="40000"/>
          </a:scheme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Access+</a:t>
          </a:r>
        </a:p>
      </cdr:txBody>
    </cdr:sp>
  </cdr:relSizeAnchor>
  <cdr:relSizeAnchor xmlns:cdr="http://schemas.openxmlformats.org/drawingml/2006/chartDrawing">
    <cdr:from>
      <cdr:x>0.6994</cdr:x>
      <cdr:y>0.71779</cdr:y>
    </cdr:from>
    <cdr:to>
      <cdr:x>0.95373</cdr:x>
      <cdr:y>0.76275</cdr:y>
    </cdr:to>
    <cdr:sp macro="" textlink="">
      <cdr:nvSpPr>
        <cdr:cNvPr id="3" name="TextBox 1"/>
        <cdr:cNvSpPr txBox="1"/>
      </cdr:nvSpPr>
      <cdr:spPr>
        <a:xfrm xmlns:a="http://schemas.openxmlformats.org/drawingml/2006/main">
          <a:off x="2165350" y="3651250"/>
          <a:ext cx="787387" cy="228682"/>
        </a:xfrm>
        <a:prstGeom xmlns:a="http://schemas.openxmlformats.org/drawingml/2006/main" prst="rect">
          <a:avLst/>
        </a:prstGeom>
        <a:solidFill xmlns:a="http://schemas.openxmlformats.org/drawingml/2006/main">
          <a:schemeClr val="accent3">
            <a:lumMod val="60000"/>
            <a:lumOff val="40000"/>
          </a:scheme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Access-</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429987</xdr:colOff>
      <xdr:row>64</xdr:row>
      <xdr:rowOff>85044</xdr:rowOff>
    </xdr:from>
    <xdr:to>
      <xdr:col>9</xdr:col>
      <xdr:colOff>612322</xdr:colOff>
      <xdr:row>91</xdr:row>
      <xdr:rowOff>27214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95250</xdr:colOff>
      <xdr:row>2</xdr:row>
      <xdr:rowOff>152400</xdr:rowOff>
    </xdr:from>
    <xdr:to>
      <xdr:col>9</xdr:col>
      <xdr:colOff>504825</xdr:colOff>
      <xdr:row>38</xdr:row>
      <xdr:rowOff>76200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04850" y="533400"/>
          <a:ext cx="5334000" cy="67818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12</xdr:col>
      <xdr:colOff>85725</xdr:colOff>
      <xdr:row>2</xdr:row>
      <xdr:rowOff>76200</xdr:rowOff>
    </xdr:from>
    <xdr:to>
      <xdr:col>20</xdr:col>
      <xdr:colOff>495300</xdr:colOff>
      <xdr:row>38</xdr:row>
      <xdr:rowOff>0</xdr:rowOff>
    </xdr:to>
    <xdr:pic>
      <xdr:nvPicPr>
        <xdr:cNvPr id="3"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00925" y="457200"/>
          <a:ext cx="5334000" cy="67818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19050</xdr:colOff>
      <xdr:row>26</xdr:row>
      <xdr:rowOff>180975</xdr:rowOff>
    </xdr:from>
    <xdr:to>
      <xdr:col>10</xdr:col>
      <xdr:colOff>19050</xdr:colOff>
      <xdr:row>27</xdr:row>
      <xdr:rowOff>0</xdr:rowOff>
    </xdr:to>
    <xdr:cxnSp macro="">
      <xdr:nvCxnSpPr>
        <xdr:cNvPr id="4" name="Connecteur droit 3"/>
        <xdr:cNvCxnSpPr/>
      </xdr:nvCxnSpPr>
      <xdr:spPr>
        <a:xfrm>
          <a:off x="628650" y="5133975"/>
          <a:ext cx="5534025" cy="9525"/>
        </a:xfrm>
        <a:prstGeom prst="line">
          <a:avLst/>
        </a:prstGeom>
        <a:ln>
          <a:solidFill>
            <a:srgbClr val="FF000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28</xdr:row>
      <xdr:rowOff>161925</xdr:rowOff>
    </xdr:from>
    <xdr:to>
      <xdr:col>21</xdr:col>
      <xdr:colOff>0</xdr:colOff>
      <xdr:row>28</xdr:row>
      <xdr:rowOff>171450</xdr:rowOff>
    </xdr:to>
    <xdr:cxnSp macro="">
      <xdr:nvCxnSpPr>
        <xdr:cNvPr id="6" name="Connecteur droit 5"/>
        <xdr:cNvCxnSpPr/>
      </xdr:nvCxnSpPr>
      <xdr:spPr>
        <a:xfrm>
          <a:off x="7315200" y="5495925"/>
          <a:ext cx="5486400" cy="9525"/>
        </a:xfrm>
        <a:prstGeom prst="line">
          <a:avLst/>
        </a:prstGeom>
        <a:ln>
          <a:solidFill>
            <a:srgbClr val="FF000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209550</xdr:colOff>
      <xdr:row>24</xdr:row>
      <xdr:rowOff>133350</xdr:rowOff>
    </xdr:from>
    <xdr:to>
      <xdr:col>8</xdr:col>
      <xdr:colOff>476250</xdr:colOff>
      <xdr:row>26</xdr:row>
      <xdr:rowOff>28575</xdr:rowOff>
    </xdr:to>
    <xdr:sp macro="" textlink="">
      <xdr:nvSpPr>
        <xdr:cNvPr id="7" name="ZoneTexte 7"/>
        <xdr:cNvSpPr txBox="1"/>
      </xdr:nvSpPr>
      <xdr:spPr>
        <a:xfrm>
          <a:off x="5133975" y="4705350"/>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4</a:t>
          </a:r>
        </a:p>
      </xdr:txBody>
    </xdr:sp>
    <xdr:clientData/>
  </xdr:twoCellAnchor>
  <xdr:twoCellAnchor>
    <xdr:from>
      <xdr:col>7</xdr:col>
      <xdr:colOff>228600</xdr:colOff>
      <xdr:row>24</xdr:row>
      <xdr:rowOff>152400</xdr:rowOff>
    </xdr:from>
    <xdr:to>
      <xdr:col>7</xdr:col>
      <xdr:colOff>495300</xdr:colOff>
      <xdr:row>26</xdr:row>
      <xdr:rowOff>47625</xdr:rowOff>
    </xdr:to>
    <xdr:sp macro="" textlink="">
      <xdr:nvSpPr>
        <xdr:cNvPr id="8" name="ZoneTexte 7"/>
        <xdr:cNvSpPr txBox="1"/>
      </xdr:nvSpPr>
      <xdr:spPr>
        <a:xfrm>
          <a:off x="4543425" y="4724400"/>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a:t>
          </a:r>
        </a:p>
      </xdr:txBody>
    </xdr:sp>
    <xdr:clientData/>
  </xdr:twoCellAnchor>
  <xdr:twoCellAnchor>
    <xdr:from>
      <xdr:col>5</xdr:col>
      <xdr:colOff>219075</xdr:colOff>
      <xdr:row>25</xdr:row>
      <xdr:rowOff>19050</xdr:rowOff>
    </xdr:from>
    <xdr:to>
      <xdr:col>5</xdr:col>
      <xdr:colOff>485775</xdr:colOff>
      <xdr:row>26</xdr:row>
      <xdr:rowOff>104775</xdr:rowOff>
    </xdr:to>
    <xdr:sp macro="" textlink="">
      <xdr:nvSpPr>
        <xdr:cNvPr id="10" name="ZoneTexte 9"/>
        <xdr:cNvSpPr txBox="1"/>
      </xdr:nvSpPr>
      <xdr:spPr>
        <a:xfrm>
          <a:off x="3314700" y="4781550"/>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8</a:t>
          </a:r>
        </a:p>
      </xdr:txBody>
    </xdr:sp>
    <xdr:clientData/>
  </xdr:twoCellAnchor>
  <xdr:twoCellAnchor>
    <xdr:from>
      <xdr:col>4</xdr:col>
      <xdr:colOff>352425</xdr:colOff>
      <xdr:row>25</xdr:row>
      <xdr:rowOff>9525</xdr:rowOff>
    </xdr:from>
    <xdr:to>
      <xdr:col>5</xdr:col>
      <xdr:colOff>9525</xdr:colOff>
      <xdr:row>26</xdr:row>
      <xdr:rowOff>95250</xdr:rowOff>
    </xdr:to>
    <xdr:sp macro="" textlink="">
      <xdr:nvSpPr>
        <xdr:cNvPr id="11" name="ZoneTexte 10"/>
        <xdr:cNvSpPr txBox="1"/>
      </xdr:nvSpPr>
      <xdr:spPr>
        <a:xfrm>
          <a:off x="2838450" y="4772025"/>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7</a:t>
          </a:r>
        </a:p>
      </xdr:txBody>
    </xdr:sp>
    <xdr:clientData/>
  </xdr:twoCellAnchor>
  <xdr:twoCellAnchor>
    <xdr:from>
      <xdr:col>1</xdr:col>
      <xdr:colOff>514350</xdr:colOff>
      <xdr:row>23</xdr:row>
      <xdr:rowOff>47625</xdr:rowOff>
    </xdr:from>
    <xdr:to>
      <xdr:col>2</xdr:col>
      <xdr:colOff>171450</xdr:colOff>
      <xdr:row>24</xdr:row>
      <xdr:rowOff>133350</xdr:rowOff>
    </xdr:to>
    <xdr:sp macro="" textlink="">
      <xdr:nvSpPr>
        <xdr:cNvPr id="12" name="ZoneTexte 11"/>
        <xdr:cNvSpPr txBox="1"/>
      </xdr:nvSpPr>
      <xdr:spPr>
        <a:xfrm>
          <a:off x="1123950" y="4429125"/>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5</a:t>
          </a:r>
        </a:p>
      </xdr:txBody>
    </xdr:sp>
    <xdr:clientData/>
  </xdr:twoCellAnchor>
  <xdr:twoCellAnchor>
    <xdr:from>
      <xdr:col>15</xdr:col>
      <xdr:colOff>28575</xdr:colOff>
      <xdr:row>26</xdr:row>
      <xdr:rowOff>171450</xdr:rowOff>
    </xdr:from>
    <xdr:to>
      <xdr:col>15</xdr:col>
      <xdr:colOff>295275</xdr:colOff>
      <xdr:row>28</xdr:row>
      <xdr:rowOff>66675</xdr:rowOff>
    </xdr:to>
    <xdr:sp macro="" textlink="">
      <xdr:nvSpPr>
        <xdr:cNvPr id="13" name="ZoneTexte 12"/>
        <xdr:cNvSpPr txBox="1"/>
      </xdr:nvSpPr>
      <xdr:spPr>
        <a:xfrm>
          <a:off x="9267825" y="5124450"/>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1</a:t>
          </a:r>
        </a:p>
      </xdr:txBody>
    </xdr:sp>
    <xdr:clientData/>
  </xdr:twoCellAnchor>
  <xdr:twoCellAnchor>
    <xdr:from>
      <xdr:col>16</xdr:col>
      <xdr:colOff>104775</xdr:colOff>
      <xdr:row>25</xdr:row>
      <xdr:rowOff>19050</xdr:rowOff>
    </xdr:from>
    <xdr:to>
      <xdr:col>16</xdr:col>
      <xdr:colOff>371475</xdr:colOff>
      <xdr:row>26</xdr:row>
      <xdr:rowOff>104775</xdr:rowOff>
    </xdr:to>
    <xdr:sp macro="" textlink="">
      <xdr:nvSpPr>
        <xdr:cNvPr id="14" name="ZoneTexte 13"/>
        <xdr:cNvSpPr txBox="1"/>
      </xdr:nvSpPr>
      <xdr:spPr>
        <a:xfrm>
          <a:off x="9953625" y="4781550"/>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a:t>
          </a:r>
        </a:p>
      </xdr:txBody>
    </xdr:sp>
    <xdr:clientData/>
  </xdr:twoCellAnchor>
  <xdr:twoCellAnchor>
    <xdr:from>
      <xdr:col>16</xdr:col>
      <xdr:colOff>533400</xdr:colOff>
      <xdr:row>25</xdr:row>
      <xdr:rowOff>9525</xdr:rowOff>
    </xdr:from>
    <xdr:to>
      <xdr:col>17</xdr:col>
      <xdr:colOff>190500</xdr:colOff>
      <xdr:row>26</xdr:row>
      <xdr:rowOff>95250</xdr:rowOff>
    </xdr:to>
    <xdr:sp macro="" textlink="">
      <xdr:nvSpPr>
        <xdr:cNvPr id="15" name="ZoneTexte 14"/>
        <xdr:cNvSpPr txBox="1"/>
      </xdr:nvSpPr>
      <xdr:spPr>
        <a:xfrm>
          <a:off x="10382250" y="4772025"/>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4</a:t>
          </a:r>
        </a:p>
      </xdr:txBody>
    </xdr:sp>
    <xdr:clientData/>
  </xdr:twoCellAnchor>
  <xdr:twoCellAnchor>
    <xdr:from>
      <xdr:col>17</xdr:col>
      <xdr:colOff>523875</xdr:colOff>
      <xdr:row>25</xdr:row>
      <xdr:rowOff>19050</xdr:rowOff>
    </xdr:from>
    <xdr:to>
      <xdr:col>18</xdr:col>
      <xdr:colOff>180975</xdr:colOff>
      <xdr:row>26</xdr:row>
      <xdr:rowOff>104775</xdr:rowOff>
    </xdr:to>
    <xdr:sp macro="" textlink="">
      <xdr:nvSpPr>
        <xdr:cNvPr id="16" name="ZoneTexte 15"/>
        <xdr:cNvSpPr txBox="1"/>
      </xdr:nvSpPr>
      <xdr:spPr>
        <a:xfrm>
          <a:off x="10982325" y="4781550"/>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2</a:t>
          </a:r>
        </a:p>
      </xdr:txBody>
    </xdr:sp>
    <xdr:clientData/>
  </xdr:twoCellAnchor>
  <xdr:twoCellAnchor>
    <xdr:from>
      <xdr:col>19</xdr:col>
      <xdr:colOff>352425</xdr:colOff>
      <xdr:row>27</xdr:row>
      <xdr:rowOff>0</xdr:rowOff>
    </xdr:from>
    <xdr:to>
      <xdr:col>20</xdr:col>
      <xdr:colOff>9525</xdr:colOff>
      <xdr:row>28</xdr:row>
      <xdr:rowOff>85725</xdr:rowOff>
    </xdr:to>
    <xdr:sp macro="" textlink="">
      <xdr:nvSpPr>
        <xdr:cNvPr id="17" name="ZoneTexte 16"/>
        <xdr:cNvSpPr txBox="1"/>
      </xdr:nvSpPr>
      <xdr:spPr>
        <a:xfrm>
          <a:off x="12030075" y="5143500"/>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8</a:t>
          </a:r>
        </a:p>
      </xdr:txBody>
    </xdr:sp>
    <xdr:clientData/>
  </xdr:twoCellAnchor>
  <xdr:twoCellAnchor>
    <xdr:from>
      <xdr:col>18</xdr:col>
      <xdr:colOff>381000</xdr:colOff>
      <xdr:row>27</xdr:row>
      <xdr:rowOff>0</xdr:rowOff>
    </xdr:from>
    <xdr:to>
      <xdr:col>19</xdr:col>
      <xdr:colOff>38100</xdr:colOff>
      <xdr:row>28</xdr:row>
      <xdr:rowOff>85725</xdr:rowOff>
    </xdr:to>
    <xdr:sp macro="" textlink="">
      <xdr:nvSpPr>
        <xdr:cNvPr id="18" name="ZoneTexte 17"/>
        <xdr:cNvSpPr txBox="1"/>
      </xdr:nvSpPr>
      <xdr:spPr>
        <a:xfrm>
          <a:off x="11449050" y="5143500"/>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7</a:t>
          </a:r>
        </a:p>
      </xdr:txBody>
    </xdr:sp>
    <xdr:clientData/>
  </xdr:twoCellAnchor>
  <xdr:twoCellAnchor>
    <xdr:from>
      <xdr:col>13</xdr:col>
      <xdr:colOff>552450</xdr:colOff>
      <xdr:row>26</xdr:row>
      <xdr:rowOff>66675</xdr:rowOff>
    </xdr:from>
    <xdr:to>
      <xdr:col>14</xdr:col>
      <xdr:colOff>209550</xdr:colOff>
      <xdr:row>27</xdr:row>
      <xdr:rowOff>152400</xdr:rowOff>
    </xdr:to>
    <xdr:sp macro="" textlink="">
      <xdr:nvSpPr>
        <xdr:cNvPr id="19" name="ZoneTexte 18"/>
        <xdr:cNvSpPr txBox="1"/>
      </xdr:nvSpPr>
      <xdr:spPr>
        <a:xfrm>
          <a:off x="8524875" y="5019675"/>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5</a:t>
          </a:r>
        </a:p>
      </xdr:txBody>
    </xdr:sp>
    <xdr:clientData/>
  </xdr:twoCellAnchor>
  <xdr:twoCellAnchor>
    <xdr:from>
      <xdr:col>12</xdr:col>
      <xdr:colOff>590550</xdr:colOff>
      <xdr:row>26</xdr:row>
      <xdr:rowOff>9525</xdr:rowOff>
    </xdr:from>
    <xdr:to>
      <xdr:col>13</xdr:col>
      <xdr:colOff>247650</xdr:colOff>
      <xdr:row>27</xdr:row>
      <xdr:rowOff>95250</xdr:rowOff>
    </xdr:to>
    <xdr:sp macro="" textlink="">
      <xdr:nvSpPr>
        <xdr:cNvPr id="20" name="ZoneTexte 19"/>
        <xdr:cNvSpPr txBox="1"/>
      </xdr:nvSpPr>
      <xdr:spPr>
        <a:xfrm>
          <a:off x="7953375" y="4962525"/>
          <a:ext cx="2667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6</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102854</xdr:colOff>
      <xdr:row>297</xdr:row>
      <xdr:rowOff>43223</xdr:rowOff>
    </xdr:from>
    <xdr:to>
      <xdr:col>20</xdr:col>
      <xdr:colOff>537883</xdr:colOff>
      <xdr:row>309</xdr:row>
      <xdr:rowOff>138473</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78442</xdr:colOff>
      <xdr:row>297</xdr:row>
      <xdr:rowOff>56030</xdr:rowOff>
    </xdr:from>
    <xdr:to>
      <xdr:col>7</xdr:col>
      <xdr:colOff>459442</xdr:colOff>
      <xdr:row>309</xdr:row>
      <xdr:rowOff>151280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952501</xdr:colOff>
      <xdr:row>297</xdr:row>
      <xdr:rowOff>63234</xdr:rowOff>
    </xdr:from>
    <xdr:to>
      <xdr:col>12</xdr:col>
      <xdr:colOff>493059</xdr:colOff>
      <xdr:row>309</xdr:row>
      <xdr:rowOff>158484</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19050</xdr:colOff>
      <xdr:row>2</xdr:row>
      <xdr:rowOff>9525</xdr:rowOff>
    </xdr:from>
    <xdr:to>
      <xdr:col>24</xdr:col>
      <xdr:colOff>28576</xdr:colOff>
      <xdr:row>13</xdr:row>
      <xdr:rowOff>95250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361950</xdr:colOff>
      <xdr:row>19</xdr:row>
      <xdr:rowOff>171450</xdr:rowOff>
    </xdr:from>
    <xdr:to>
      <xdr:col>18</xdr:col>
      <xdr:colOff>124200</xdr:colOff>
      <xdr:row>45</xdr:row>
      <xdr:rowOff>114750</xdr:rowOff>
    </xdr:to>
    <xdr:grpSp>
      <xdr:nvGrpSpPr>
        <xdr:cNvPr id="7" name="Group 6"/>
        <xdr:cNvGrpSpPr/>
      </xdr:nvGrpSpPr>
      <xdr:grpSpPr>
        <a:xfrm>
          <a:off x="8648700" y="4410075"/>
          <a:ext cx="3096000" cy="5086800"/>
          <a:chOff x="11772900" y="4305300"/>
          <a:chExt cx="3096000" cy="5086800"/>
        </a:xfrm>
      </xdr:grpSpPr>
      <xdr:graphicFrame macro="">
        <xdr:nvGraphicFramePr>
          <xdr:cNvPr id="16" name="Chart 1"/>
          <xdr:cNvGraphicFramePr>
            <a:graphicFrameLocks/>
          </xdr:cNvGraphicFramePr>
        </xdr:nvGraphicFramePr>
        <xdr:xfrm>
          <a:off x="11772900" y="4305300"/>
          <a:ext cx="3096000" cy="50868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6" name="Connecteur droit 5"/>
          <xdr:cNvCxnSpPr/>
        </xdr:nvCxnSpPr>
        <xdr:spPr>
          <a:xfrm>
            <a:off x="13354050" y="6048375"/>
            <a:ext cx="1485900" cy="0"/>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8" name="Connecteur droit 7"/>
          <xdr:cNvCxnSpPr/>
        </xdr:nvCxnSpPr>
        <xdr:spPr>
          <a:xfrm>
            <a:off x="13335000" y="7658100"/>
            <a:ext cx="1504950" cy="0"/>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9" name="Connecteur droit 8"/>
          <xdr:cNvCxnSpPr/>
        </xdr:nvCxnSpPr>
        <xdr:spPr>
          <a:xfrm>
            <a:off x="13154025" y="8791575"/>
            <a:ext cx="1685925" cy="0"/>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0" name="Connecteur droit 9"/>
          <xdr:cNvCxnSpPr/>
        </xdr:nvCxnSpPr>
        <xdr:spPr>
          <a:xfrm>
            <a:off x="13163550" y="4638675"/>
            <a:ext cx="1685925" cy="0"/>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2" name="Connecteur droit avec flèche 11"/>
          <xdr:cNvCxnSpPr/>
        </xdr:nvCxnSpPr>
        <xdr:spPr>
          <a:xfrm>
            <a:off x="13449300" y="6067425"/>
            <a:ext cx="9525" cy="1590675"/>
          </a:xfrm>
          <a:prstGeom prst="straightConnector1">
            <a:avLst/>
          </a:prstGeom>
          <a:ln>
            <a:headEnd type="arrow"/>
            <a:tailEnd type="arrow"/>
          </a:ln>
        </xdr:spPr>
        <xdr:style>
          <a:lnRef idx="2">
            <a:schemeClr val="accent1"/>
          </a:lnRef>
          <a:fillRef idx="0">
            <a:schemeClr val="accent1"/>
          </a:fillRef>
          <a:effectRef idx="1">
            <a:schemeClr val="accent1"/>
          </a:effectRef>
          <a:fontRef idx="minor">
            <a:schemeClr val="tx1"/>
          </a:fontRef>
        </xdr:style>
      </xdr:cxnSp>
      <xdr:cxnSp macro="">
        <xdr:nvCxnSpPr>
          <xdr:cNvPr id="13" name="Connecteur droit avec flèche 12"/>
          <xdr:cNvCxnSpPr/>
        </xdr:nvCxnSpPr>
        <xdr:spPr>
          <a:xfrm>
            <a:off x="13468350" y="7648575"/>
            <a:ext cx="9525" cy="1152525"/>
          </a:xfrm>
          <a:prstGeom prst="straightConnector1">
            <a:avLst/>
          </a:prstGeom>
          <a:ln>
            <a:headEnd type="arrow"/>
            <a:tailEnd type="arrow"/>
          </a:ln>
        </xdr:spPr>
        <xdr:style>
          <a:lnRef idx="2">
            <a:schemeClr val="accent1"/>
          </a:lnRef>
          <a:fillRef idx="0">
            <a:schemeClr val="accent1"/>
          </a:fillRef>
          <a:effectRef idx="1">
            <a:schemeClr val="accent1"/>
          </a:effectRef>
          <a:fontRef idx="minor">
            <a:schemeClr val="tx1"/>
          </a:fontRef>
        </xdr:style>
      </xdr:cxnSp>
      <xdr:cxnSp macro="">
        <xdr:nvCxnSpPr>
          <xdr:cNvPr id="15" name="Connecteur droit avec flèche 14"/>
          <xdr:cNvCxnSpPr/>
        </xdr:nvCxnSpPr>
        <xdr:spPr>
          <a:xfrm>
            <a:off x="13449300" y="4657725"/>
            <a:ext cx="0" cy="1381125"/>
          </a:xfrm>
          <a:prstGeom prst="straightConnector1">
            <a:avLst/>
          </a:prstGeom>
          <a:ln>
            <a:headEnd type="arrow"/>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wsDr>
</file>

<file path=xl/drawings/drawing23.xml><?xml version="1.0" encoding="utf-8"?>
<c:userShapes xmlns:c="http://schemas.openxmlformats.org/drawingml/2006/chart">
  <cdr:relSizeAnchor xmlns:cdr="http://schemas.openxmlformats.org/drawingml/2006/chartDrawing">
    <cdr:from>
      <cdr:x>0.72094</cdr:x>
      <cdr:y>0.47999</cdr:y>
    </cdr:from>
    <cdr:to>
      <cdr:x>0.97527</cdr:x>
      <cdr:y>0.52495</cdr:y>
    </cdr:to>
    <cdr:sp macro="" textlink="">
      <cdr:nvSpPr>
        <cdr:cNvPr id="2" name="TextBox 2"/>
        <cdr:cNvSpPr txBox="1"/>
      </cdr:nvSpPr>
      <cdr:spPr>
        <a:xfrm xmlns:a="http://schemas.openxmlformats.org/drawingml/2006/main">
          <a:off x="2232017" y="2441596"/>
          <a:ext cx="787406" cy="228703"/>
        </a:xfrm>
        <a:prstGeom xmlns:a="http://schemas.openxmlformats.org/drawingml/2006/main" prst="rect">
          <a:avLst/>
        </a:prstGeom>
        <a:solidFill xmlns:a="http://schemas.openxmlformats.org/drawingml/2006/main">
          <a:schemeClr val="accent3">
            <a:lumMod val="60000"/>
            <a:lumOff val="40000"/>
          </a:scheme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Access+</a:t>
          </a:r>
        </a:p>
      </cdr:txBody>
    </cdr:sp>
  </cdr:relSizeAnchor>
  <cdr:relSizeAnchor xmlns:cdr="http://schemas.openxmlformats.org/drawingml/2006/chartDrawing">
    <cdr:from>
      <cdr:x>0.6994</cdr:x>
      <cdr:y>0.71779</cdr:y>
    </cdr:from>
    <cdr:to>
      <cdr:x>0.95373</cdr:x>
      <cdr:y>0.76275</cdr:y>
    </cdr:to>
    <cdr:sp macro="" textlink="">
      <cdr:nvSpPr>
        <cdr:cNvPr id="3" name="TextBox 1"/>
        <cdr:cNvSpPr txBox="1"/>
      </cdr:nvSpPr>
      <cdr:spPr>
        <a:xfrm xmlns:a="http://schemas.openxmlformats.org/drawingml/2006/main">
          <a:off x="2165350" y="3651250"/>
          <a:ext cx="787387" cy="228682"/>
        </a:xfrm>
        <a:prstGeom xmlns:a="http://schemas.openxmlformats.org/drawingml/2006/main" prst="rect">
          <a:avLst/>
        </a:prstGeom>
        <a:solidFill xmlns:a="http://schemas.openxmlformats.org/drawingml/2006/main">
          <a:schemeClr val="accent3">
            <a:lumMod val="60000"/>
            <a:lumOff val="40000"/>
          </a:scheme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Access-</a:t>
          </a:r>
        </a:p>
      </cdr:txBody>
    </cdr:sp>
  </cdr:relSizeAnchor>
  <cdr:relSizeAnchor xmlns:cdr="http://schemas.openxmlformats.org/drawingml/2006/chartDrawing">
    <cdr:from>
      <cdr:x>0.71171</cdr:x>
      <cdr:y>0.14481</cdr:y>
    </cdr:from>
    <cdr:to>
      <cdr:x>0.95168</cdr:x>
      <cdr:y>0.19162</cdr:y>
    </cdr:to>
    <cdr:sp macro="" textlink="">
      <cdr:nvSpPr>
        <cdr:cNvPr id="4" name="TextBox 2"/>
        <cdr:cNvSpPr txBox="1"/>
      </cdr:nvSpPr>
      <cdr:spPr>
        <a:xfrm xmlns:a="http://schemas.openxmlformats.org/drawingml/2006/main">
          <a:off x="2203450" y="736600"/>
          <a:ext cx="742950" cy="238125"/>
        </a:xfrm>
        <a:prstGeom xmlns:a="http://schemas.openxmlformats.org/drawingml/2006/main" prst="rect">
          <a:avLst/>
        </a:prstGeom>
        <a:solidFill xmlns:a="http://schemas.openxmlformats.org/drawingml/2006/main">
          <a:schemeClr val="accent3">
            <a:lumMod val="60000"/>
            <a:lumOff val="40000"/>
          </a:scheme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Access++</a:t>
          </a:r>
        </a:p>
      </cdr:txBody>
    </cdr:sp>
  </cdr:relSizeAnchor>
</c:userShapes>
</file>

<file path=xl/drawings/drawing24.xml><?xml version="1.0" encoding="utf-8"?>
<xdr:wsDr xmlns:xdr="http://schemas.openxmlformats.org/drawingml/2006/spreadsheetDrawing" xmlns:a="http://schemas.openxmlformats.org/drawingml/2006/main">
  <xdr:twoCellAnchor>
    <xdr:from>
      <xdr:col>2</xdr:col>
      <xdr:colOff>214311</xdr:colOff>
      <xdr:row>367</xdr:row>
      <xdr:rowOff>61911</xdr:rowOff>
    </xdr:from>
    <xdr:to>
      <xdr:col>7</xdr:col>
      <xdr:colOff>428625</xdr:colOff>
      <xdr:row>379</xdr:row>
      <xdr:rowOff>152400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5</xdr:col>
      <xdr:colOff>52388</xdr:colOff>
      <xdr:row>25</xdr:row>
      <xdr:rowOff>64294</xdr:rowOff>
    </xdr:from>
    <xdr:to>
      <xdr:col>11</xdr:col>
      <xdr:colOff>702470</xdr:colOff>
      <xdr:row>40</xdr:row>
      <xdr:rowOff>171450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69056</xdr:colOff>
      <xdr:row>65</xdr:row>
      <xdr:rowOff>45244</xdr:rowOff>
    </xdr:from>
    <xdr:to>
      <xdr:col>11</xdr:col>
      <xdr:colOff>707231</xdr:colOff>
      <xdr:row>79</xdr:row>
      <xdr:rowOff>133350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50007</xdr:colOff>
      <xdr:row>83</xdr:row>
      <xdr:rowOff>145257</xdr:rowOff>
    </xdr:from>
    <xdr:to>
      <xdr:col>11</xdr:col>
      <xdr:colOff>707232</xdr:colOff>
      <xdr:row>97</xdr:row>
      <xdr:rowOff>145257</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73818</xdr:colOff>
      <xdr:row>6</xdr:row>
      <xdr:rowOff>57150</xdr:rowOff>
    </xdr:from>
    <xdr:to>
      <xdr:col>12</xdr:col>
      <xdr:colOff>83343</xdr:colOff>
      <xdr:row>20</xdr:row>
      <xdr:rowOff>190500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71436</xdr:colOff>
      <xdr:row>45</xdr:row>
      <xdr:rowOff>71436</xdr:rowOff>
    </xdr:from>
    <xdr:to>
      <xdr:col>11</xdr:col>
      <xdr:colOff>678655</xdr:colOff>
      <xdr:row>60</xdr:row>
      <xdr:rowOff>142875</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885825</xdr:colOff>
      <xdr:row>16</xdr:row>
      <xdr:rowOff>9524</xdr:rowOff>
    </xdr:from>
    <xdr:to>
      <xdr:col>9</xdr:col>
      <xdr:colOff>495300</xdr:colOff>
      <xdr:row>31</xdr:row>
      <xdr:rowOff>180974</xdr:rowOff>
    </xdr:to>
    <xdr:graphicFrame macro="">
      <xdr:nvGraphicFramePr>
        <xdr:cNvPr id="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254373</xdr:colOff>
      <xdr:row>18</xdr:row>
      <xdr:rowOff>154641</xdr:rowOff>
    </xdr:from>
    <xdr:to>
      <xdr:col>18</xdr:col>
      <xdr:colOff>368673</xdr:colOff>
      <xdr:row>61</xdr:row>
      <xdr:rowOff>126066</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293844" y="3774141"/>
          <a:ext cx="8989358" cy="81629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13</xdr:col>
      <xdr:colOff>470647</xdr:colOff>
      <xdr:row>1</xdr:row>
      <xdr:rowOff>156883</xdr:rowOff>
    </xdr:from>
    <xdr:to>
      <xdr:col>18</xdr:col>
      <xdr:colOff>99027</xdr:colOff>
      <xdr:row>16</xdr:row>
      <xdr:rowOff>4121</xdr:rowOff>
    </xdr:to>
    <xdr:grpSp>
      <xdr:nvGrpSpPr>
        <xdr:cNvPr id="9" name="Group 8"/>
        <xdr:cNvGrpSpPr/>
      </xdr:nvGrpSpPr>
      <xdr:grpSpPr>
        <a:xfrm>
          <a:off x="8359588" y="347383"/>
          <a:ext cx="2653968" cy="2895238"/>
          <a:chOff x="8359588" y="347383"/>
          <a:chExt cx="2653968" cy="2895238"/>
        </a:xfrm>
      </xdr:grpSpPr>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359588" y="347383"/>
            <a:ext cx="2653968" cy="2895238"/>
          </a:xfrm>
          <a:prstGeom prst="rect">
            <a:avLst/>
          </a:prstGeom>
        </xdr:spPr>
      </xdr:pic>
      <xdr:grpSp>
        <xdr:nvGrpSpPr>
          <xdr:cNvPr id="8" name="Group 7"/>
          <xdr:cNvGrpSpPr/>
        </xdr:nvGrpSpPr>
        <xdr:grpSpPr>
          <a:xfrm>
            <a:off x="9099175" y="1082489"/>
            <a:ext cx="1456767" cy="1259540"/>
            <a:chOff x="9099175" y="1082489"/>
            <a:chExt cx="1456767" cy="1259540"/>
          </a:xfrm>
        </xdr:grpSpPr>
        <xdr:sp macro="" textlink="">
          <xdr:nvSpPr>
            <xdr:cNvPr id="4" name="TextBox 3"/>
            <xdr:cNvSpPr txBox="1"/>
          </xdr:nvSpPr>
          <xdr:spPr>
            <a:xfrm>
              <a:off x="9099175" y="1098177"/>
              <a:ext cx="448237" cy="291352"/>
            </a:xfrm>
            <a:prstGeom prst="rect">
              <a:avLst/>
            </a:prstGeom>
            <a:solidFill>
              <a:schemeClr val="tx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chemeClr val="tx1"/>
                  </a:solidFill>
                </a:rPr>
                <a:t>NO</a:t>
              </a:r>
              <a:endParaRPr lang="fr-FR" sz="1100">
                <a:solidFill>
                  <a:schemeClr val="tx1"/>
                </a:solidFill>
              </a:endParaRPr>
            </a:p>
          </xdr:txBody>
        </xdr:sp>
        <xdr:sp macro="" textlink="">
          <xdr:nvSpPr>
            <xdr:cNvPr id="5" name="TextBox 4"/>
            <xdr:cNvSpPr txBox="1"/>
          </xdr:nvSpPr>
          <xdr:spPr>
            <a:xfrm>
              <a:off x="10080811" y="1082489"/>
              <a:ext cx="448237" cy="291352"/>
            </a:xfrm>
            <a:prstGeom prst="rect">
              <a:avLst/>
            </a:prstGeom>
            <a:solidFill>
              <a:schemeClr val="tx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chemeClr val="tx1"/>
                  </a:solidFill>
                </a:rPr>
                <a:t>NE</a:t>
              </a:r>
              <a:endParaRPr lang="fr-FR" sz="1100">
                <a:solidFill>
                  <a:schemeClr val="tx1"/>
                </a:solidFill>
              </a:endParaRPr>
            </a:p>
          </xdr:txBody>
        </xdr:sp>
        <xdr:sp macro="" textlink="">
          <xdr:nvSpPr>
            <xdr:cNvPr id="6" name="TextBox 5"/>
            <xdr:cNvSpPr txBox="1"/>
          </xdr:nvSpPr>
          <xdr:spPr>
            <a:xfrm>
              <a:off x="9177617" y="2050677"/>
              <a:ext cx="448237" cy="291352"/>
            </a:xfrm>
            <a:prstGeom prst="rect">
              <a:avLst/>
            </a:prstGeom>
            <a:solidFill>
              <a:schemeClr val="tx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chemeClr val="tx1"/>
                  </a:solidFill>
                </a:rPr>
                <a:t>SO</a:t>
              </a:r>
              <a:endParaRPr lang="fr-FR" sz="1100">
                <a:solidFill>
                  <a:schemeClr val="tx1"/>
                </a:solidFill>
              </a:endParaRPr>
            </a:p>
          </xdr:txBody>
        </xdr:sp>
        <xdr:sp macro="" textlink="">
          <xdr:nvSpPr>
            <xdr:cNvPr id="7" name="TextBox 6"/>
            <xdr:cNvSpPr txBox="1"/>
          </xdr:nvSpPr>
          <xdr:spPr>
            <a:xfrm>
              <a:off x="10107705" y="2050677"/>
              <a:ext cx="448237" cy="291352"/>
            </a:xfrm>
            <a:prstGeom prst="rect">
              <a:avLst/>
            </a:prstGeom>
            <a:solidFill>
              <a:schemeClr val="tx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chemeClr val="tx1"/>
                  </a:solidFill>
                </a:rPr>
                <a:t>SE</a:t>
              </a:r>
              <a:endParaRPr lang="fr-FR" sz="1100">
                <a:solidFill>
                  <a:schemeClr val="tx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142879</xdr:colOff>
      <xdr:row>4</xdr:row>
      <xdr:rowOff>122636</xdr:rowOff>
    </xdr:from>
    <xdr:to>
      <xdr:col>29</xdr:col>
      <xdr:colOff>119064</xdr:colOff>
      <xdr:row>18</xdr:row>
      <xdr:rowOff>59533</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119063</xdr:colOff>
      <xdr:row>19</xdr:row>
      <xdr:rowOff>107156</xdr:rowOff>
    </xdr:from>
    <xdr:to>
      <xdr:col>29</xdr:col>
      <xdr:colOff>96001</xdr:colOff>
      <xdr:row>33</xdr:row>
      <xdr:rowOff>108857</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154782</xdr:colOff>
      <xdr:row>4</xdr:row>
      <xdr:rowOff>107156</xdr:rowOff>
    </xdr:from>
    <xdr:to>
      <xdr:col>61</xdr:col>
      <xdr:colOff>131719</xdr:colOff>
      <xdr:row>18</xdr:row>
      <xdr:rowOff>42656</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46</xdr:col>
      <xdr:colOff>166687</xdr:colOff>
      <xdr:row>19</xdr:row>
      <xdr:rowOff>107156</xdr:rowOff>
    </xdr:from>
    <xdr:to>
      <xdr:col>61</xdr:col>
      <xdr:colOff>143624</xdr:colOff>
      <xdr:row>33</xdr:row>
      <xdr:rowOff>42656</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130969</xdr:colOff>
      <xdr:row>34</xdr:row>
      <xdr:rowOff>107155</xdr:rowOff>
    </xdr:from>
    <xdr:to>
      <xdr:col>29</xdr:col>
      <xdr:colOff>107907</xdr:colOff>
      <xdr:row>48</xdr:row>
      <xdr:rowOff>108857</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46</xdr:col>
      <xdr:colOff>154782</xdr:colOff>
      <xdr:row>34</xdr:row>
      <xdr:rowOff>119062</xdr:rowOff>
    </xdr:from>
    <xdr:to>
      <xdr:col>61</xdr:col>
      <xdr:colOff>131719</xdr:colOff>
      <xdr:row>48</xdr:row>
      <xdr:rowOff>95250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130969</xdr:colOff>
      <xdr:row>49</xdr:row>
      <xdr:rowOff>130969</xdr:rowOff>
    </xdr:from>
    <xdr:to>
      <xdr:col>29</xdr:col>
      <xdr:colOff>107907</xdr:colOff>
      <xdr:row>63</xdr:row>
      <xdr:rowOff>66469</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46</xdr:col>
      <xdr:colOff>154781</xdr:colOff>
      <xdr:row>49</xdr:row>
      <xdr:rowOff>119063</xdr:rowOff>
    </xdr:from>
    <xdr:to>
      <xdr:col>61</xdr:col>
      <xdr:colOff>131718</xdr:colOff>
      <xdr:row>63</xdr:row>
      <xdr:rowOff>54563</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142875</xdr:colOff>
      <xdr:row>64</xdr:row>
      <xdr:rowOff>119062</xdr:rowOff>
    </xdr:from>
    <xdr:to>
      <xdr:col>29</xdr:col>
      <xdr:colOff>119813</xdr:colOff>
      <xdr:row>78</xdr:row>
      <xdr:rowOff>54562</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46</xdr:col>
      <xdr:colOff>142875</xdr:colOff>
      <xdr:row>64</xdr:row>
      <xdr:rowOff>130968</xdr:rowOff>
    </xdr:from>
    <xdr:to>
      <xdr:col>61</xdr:col>
      <xdr:colOff>119812</xdr:colOff>
      <xdr:row>78</xdr:row>
      <xdr:rowOff>66468</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30</xdr:col>
      <xdr:colOff>149678</xdr:colOff>
      <xdr:row>4</xdr:row>
      <xdr:rowOff>85045</xdr:rowOff>
    </xdr:from>
    <xdr:to>
      <xdr:col>37</xdr:col>
      <xdr:colOff>122464</xdr:colOff>
      <xdr:row>18</xdr:row>
      <xdr:rowOff>136071</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30</xdr:col>
      <xdr:colOff>122464</xdr:colOff>
      <xdr:row>20</xdr:row>
      <xdr:rowOff>3403</xdr:rowOff>
    </xdr:from>
    <xdr:to>
      <xdr:col>37</xdr:col>
      <xdr:colOff>95250</xdr:colOff>
      <xdr:row>33</xdr:row>
      <xdr:rowOff>95250</xdr:rowOff>
    </xdr:to>
    <xdr:graphicFrame macro="">
      <xdr:nvGraphicFramePr>
        <xdr:cNvPr id="37"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38</xdr:col>
      <xdr:colOff>190499</xdr:colOff>
      <xdr:row>4</xdr:row>
      <xdr:rowOff>71438</xdr:rowOff>
    </xdr:from>
    <xdr:to>
      <xdr:col>45</xdr:col>
      <xdr:colOff>176892</xdr:colOff>
      <xdr:row>18</xdr:row>
      <xdr:rowOff>136071</xdr:rowOff>
    </xdr:to>
    <xdr:graphicFrame macro="">
      <xdr:nvGraphicFramePr>
        <xdr:cNvPr id="38"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38</xdr:col>
      <xdr:colOff>163285</xdr:colOff>
      <xdr:row>19</xdr:row>
      <xdr:rowOff>112259</xdr:rowOff>
    </xdr:from>
    <xdr:to>
      <xdr:col>45</xdr:col>
      <xdr:colOff>149678</xdr:colOff>
      <xdr:row>33</xdr:row>
      <xdr:rowOff>81643</xdr:rowOff>
    </xdr:to>
    <xdr:graphicFrame macro="">
      <xdr:nvGraphicFramePr>
        <xdr:cNvPr id="39"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30</xdr:col>
      <xdr:colOff>176892</xdr:colOff>
      <xdr:row>34</xdr:row>
      <xdr:rowOff>57830</xdr:rowOff>
    </xdr:from>
    <xdr:to>
      <xdr:col>37</xdr:col>
      <xdr:colOff>149678</xdr:colOff>
      <xdr:row>48</xdr:row>
      <xdr:rowOff>108857</xdr:rowOff>
    </xdr:to>
    <xdr:graphicFrame macro="">
      <xdr:nvGraphicFramePr>
        <xdr:cNvPr id="40"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585106</xdr:colOff>
      <xdr:row>27</xdr:row>
      <xdr:rowOff>3400</xdr:rowOff>
    </xdr:from>
    <xdr:to>
      <xdr:col>12</xdr:col>
      <xdr:colOff>-1</xdr:colOff>
      <xdr:row>42</xdr:row>
      <xdr:rowOff>68035</xdr:rowOff>
    </xdr:to>
    <xdr:graphicFrame macro="">
      <xdr:nvGraphicFramePr>
        <xdr:cNvPr id="41"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38</xdr:col>
      <xdr:colOff>136071</xdr:colOff>
      <xdr:row>34</xdr:row>
      <xdr:rowOff>57831</xdr:rowOff>
    </xdr:from>
    <xdr:to>
      <xdr:col>45</xdr:col>
      <xdr:colOff>122464</xdr:colOff>
      <xdr:row>48</xdr:row>
      <xdr:rowOff>134031</xdr:rowOff>
    </xdr:to>
    <xdr:graphicFrame macro="">
      <xdr:nvGraphicFramePr>
        <xdr:cNvPr id="4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30</xdr:col>
      <xdr:colOff>149679</xdr:colOff>
      <xdr:row>49</xdr:row>
      <xdr:rowOff>57831</xdr:rowOff>
    </xdr:from>
    <xdr:to>
      <xdr:col>37</xdr:col>
      <xdr:colOff>122465</xdr:colOff>
      <xdr:row>63</xdr:row>
      <xdr:rowOff>134031</xdr:rowOff>
    </xdr:to>
    <xdr:graphicFrame macro="">
      <xdr:nvGraphicFramePr>
        <xdr:cNvPr id="4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38</xdr:col>
      <xdr:colOff>136071</xdr:colOff>
      <xdr:row>49</xdr:row>
      <xdr:rowOff>98652</xdr:rowOff>
    </xdr:from>
    <xdr:to>
      <xdr:col>45</xdr:col>
      <xdr:colOff>122464</xdr:colOff>
      <xdr:row>63</xdr:row>
      <xdr:rowOff>108857</xdr:rowOff>
    </xdr:to>
    <xdr:graphicFrame macro="">
      <xdr:nvGraphicFramePr>
        <xdr:cNvPr id="4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30</xdr:col>
      <xdr:colOff>163285</xdr:colOff>
      <xdr:row>64</xdr:row>
      <xdr:rowOff>71439</xdr:rowOff>
    </xdr:from>
    <xdr:to>
      <xdr:col>37</xdr:col>
      <xdr:colOff>136071</xdr:colOff>
      <xdr:row>78</xdr:row>
      <xdr:rowOff>147639</xdr:rowOff>
    </xdr:to>
    <xdr:graphicFrame macro="">
      <xdr:nvGraphicFramePr>
        <xdr:cNvPr id="45"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38</xdr:col>
      <xdr:colOff>108857</xdr:colOff>
      <xdr:row>64</xdr:row>
      <xdr:rowOff>57831</xdr:rowOff>
    </xdr:from>
    <xdr:to>
      <xdr:col>45</xdr:col>
      <xdr:colOff>95250</xdr:colOff>
      <xdr:row>78</xdr:row>
      <xdr:rowOff>134031</xdr:rowOff>
    </xdr:to>
    <xdr:graphicFrame macro="">
      <xdr:nvGraphicFramePr>
        <xdr:cNvPr id="46"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1019</xdr:colOff>
      <xdr:row>77</xdr:row>
      <xdr:rowOff>105945</xdr:rowOff>
    </xdr:from>
    <xdr:to>
      <xdr:col>3</xdr:col>
      <xdr:colOff>1557618</xdr:colOff>
      <xdr:row>156</xdr:row>
      <xdr:rowOff>140582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22413</xdr:colOff>
      <xdr:row>3</xdr:row>
      <xdr:rowOff>20377</xdr:rowOff>
    </xdr:from>
    <xdr:to>
      <xdr:col>7</xdr:col>
      <xdr:colOff>47881</xdr:colOff>
      <xdr:row>23</xdr:row>
      <xdr:rowOff>20376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xdr:row>
      <xdr:rowOff>0</xdr:rowOff>
    </xdr:from>
    <xdr:to>
      <xdr:col>3</xdr:col>
      <xdr:colOff>1445559</xdr:colOff>
      <xdr:row>22</xdr:row>
      <xdr:rowOff>190499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3</xdr:row>
      <xdr:rowOff>0</xdr:rowOff>
    </xdr:from>
    <xdr:to>
      <xdr:col>10</xdr:col>
      <xdr:colOff>25468</xdr:colOff>
      <xdr:row>22</xdr:row>
      <xdr:rowOff>190499</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3</xdr:row>
      <xdr:rowOff>0</xdr:rowOff>
    </xdr:from>
    <xdr:to>
      <xdr:col>13</xdr:col>
      <xdr:colOff>3056</xdr:colOff>
      <xdr:row>22</xdr:row>
      <xdr:rowOff>190499</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3</xdr:row>
      <xdr:rowOff>0</xdr:rowOff>
    </xdr:from>
    <xdr:to>
      <xdr:col>16</xdr:col>
      <xdr:colOff>3056</xdr:colOff>
      <xdr:row>22</xdr:row>
      <xdr:rowOff>190499</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3</xdr:row>
      <xdr:rowOff>0</xdr:rowOff>
    </xdr:from>
    <xdr:to>
      <xdr:col>19</xdr:col>
      <xdr:colOff>3056</xdr:colOff>
      <xdr:row>22</xdr:row>
      <xdr:rowOff>190499</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0</xdr:colOff>
      <xdr:row>3</xdr:row>
      <xdr:rowOff>0</xdr:rowOff>
    </xdr:from>
    <xdr:to>
      <xdr:col>22</xdr:col>
      <xdr:colOff>3055</xdr:colOff>
      <xdr:row>22</xdr:row>
      <xdr:rowOff>190499</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0</xdr:colOff>
      <xdr:row>3</xdr:row>
      <xdr:rowOff>0</xdr:rowOff>
    </xdr:from>
    <xdr:to>
      <xdr:col>25</xdr:col>
      <xdr:colOff>3056</xdr:colOff>
      <xdr:row>22</xdr:row>
      <xdr:rowOff>190499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0</xdr:colOff>
      <xdr:row>3</xdr:row>
      <xdr:rowOff>0</xdr:rowOff>
    </xdr:from>
    <xdr:to>
      <xdr:col>28</xdr:col>
      <xdr:colOff>3056</xdr:colOff>
      <xdr:row>22</xdr:row>
      <xdr:rowOff>190499</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0</xdr:colOff>
      <xdr:row>3</xdr:row>
      <xdr:rowOff>0</xdr:rowOff>
    </xdr:from>
    <xdr:to>
      <xdr:col>31</xdr:col>
      <xdr:colOff>3056</xdr:colOff>
      <xdr:row>22</xdr:row>
      <xdr:rowOff>190499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32</xdr:col>
      <xdr:colOff>0</xdr:colOff>
      <xdr:row>3</xdr:row>
      <xdr:rowOff>0</xdr:rowOff>
    </xdr:from>
    <xdr:to>
      <xdr:col>34</xdr:col>
      <xdr:colOff>3056</xdr:colOff>
      <xdr:row>22</xdr:row>
      <xdr:rowOff>190499</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470646</xdr:colOff>
      <xdr:row>33</xdr:row>
      <xdr:rowOff>0</xdr:rowOff>
    </xdr:from>
    <xdr:to>
      <xdr:col>2</xdr:col>
      <xdr:colOff>3339352</xdr:colOff>
      <xdr:row>52</xdr:row>
      <xdr:rowOff>190499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33</xdr:row>
      <xdr:rowOff>0</xdr:rowOff>
    </xdr:from>
    <xdr:to>
      <xdr:col>8</xdr:col>
      <xdr:colOff>3339353</xdr:colOff>
      <xdr:row>52</xdr:row>
      <xdr:rowOff>190499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33</xdr:row>
      <xdr:rowOff>0</xdr:rowOff>
    </xdr:from>
    <xdr:to>
      <xdr:col>14</xdr:col>
      <xdr:colOff>3361765</xdr:colOff>
      <xdr:row>52</xdr:row>
      <xdr:rowOff>190499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244594</xdr:colOff>
      <xdr:row>102</xdr:row>
      <xdr:rowOff>70571</xdr:rowOff>
    </xdr:from>
    <xdr:to>
      <xdr:col>17</xdr:col>
      <xdr:colOff>327072</xdr:colOff>
      <xdr:row>123</xdr:row>
      <xdr:rowOff>30071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1015494</xdr:colOff>
      <xdr:row>124</xdr:row>
      <xdr:rowOff>58665</xdr:rowOff>
    </xdr:from>
    <xdr:to>
      <xdr:col>9</xdr:col>
      <xdr:colOff>676499</xdr:colOff>
      <xdr:row>145</xdr:row>
      <xdr:rowOff>18165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174192</xdr:colOff>
      <xdr:row>146</xdr:row>
      <xdr:rowOff>135394</xdr:rowOff>
    </xdr:from>
    <xdr:to>
      <xdr:col>6</xdr:col>
      <xdr:colOff>52288</xdr:colOff>
      <xdr:row>167</xdr:row>
      <xdr:rowOff>94894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196995</xdr:colOff>
      <xdr:row>102</xdr:row>
      <xdr:rowOff>82478</xdr:rowOff>
    </xdr:from>
    <xdr:to>
      <xdr:col>6</xdr:col>
      <xdr:colOff>83847</xdr:colOff>
      <xdr:row>123</xdr:row>
      <xdr:rowOff>41978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4</xdr:col>
      <xdr:colOff>1015494</xdr:colOff>
      <xdr:row>102</xdr:row>
      <xdr:rowOff>58665</xdr:rowOff>
    </xdr:from>
    <xdr:to>
      <xdr:col>9</xdr:col>
      <xdr:colOff>676499</xdr:colOff>
      <xdr:row>123</xdr:row>
      <xdr:rowOff>18165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195358</xdr:colOff>
      <xdr:row>124</xdr:row>
      <xdr:rowOff>103645</xdr:rowOff>
    </xdr:from>
    <xdr:to>
      <xdr:col>6</xdr:col>
      <xdr:colOff>73454</xdr:colOff>
      <xdr:row>145</xdr:row>
      <xdr:rowOff>63145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4</xdr:col>
      <xdr:colOff>979054</xdr:colOff>
      <xdr:row>146</xdr:row>
      <xdr:rowOff>99940</xdr:rowOff>
    </xdr:from>
    <xdr:to>
      <xdr:col>9</xdr:col>
      <xdr:colOff>645300</xdr:colOff>
      <xdr:row>167</xdr:row>
      <xdr:rowOff>59440</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18</xdr:col>
      <xdr:colOff>383884</xdr:colOff>
      <xdr:row>102</xdr:row>
      <xdr:rowOff>32471</xdr:rowOff>
    </xdr:from>
    <xdr:to>
      <xdr:col>27</xdr:col>
      <xdr:colOff>341676</xdr:colOff>
      <xdr:row>122</xdr:row>
      <xdr:rowOff>182471</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10</xdr:col>
      <xdr:colOff>347445</xdr:colOff>
      <xdr:row>124</xdr:row>
      <xdr:rowOff>32471</xdr:rowOff>
    </xdr:from>
    <xdr:to>
      <xdr:col>18</xdr:col>
      <xdr:colOff>38568</xdr:colOff>
      <xdr:row>144</xdr:row>
      <xdr:rowOff>182471</xdr:rowOff>
    </xdr:to>
    <xdr:graphicFrame macro="">
      <xdr:nvGraphicFramePr>
        <xdr:cNvPr id="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182441</xdr:colOff>
      <xdr:row>168</xdr:row>
      <xdr:rowOff>86711</xdr:rowOff>
    </xdr:from>
    <xdr:to>
      <xdr:col>6</xdr:col>
      <xdr:colOff>69293</xdr:colOff>
      <xdr:row>189</xdr:row>
      <xdr:rowOff>46211</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37</xdr:col>
      <xdr:colOff>161545</xdr:colOff>
      <xdr:row>13</xdr:row>
      <xdr:rowOff>142872</xdr:rowOff>
    </xdr:from>
    <xdr:to>
      <xdr:col>51</xdr:col>
      <xdr:colOff>603460</xdr:colOff>
      <xdr:row>41</xdr:row>
      <xdr:rowOff>7701</xdr:rowOff>
    </xdr:to>
    <xdr:pic>
      <xdr:nvPicPr>
        <xdr:cNvPr id="13" name="Picture 12"/>
        <xdr:cNvPicPr>
          <a:picLocks noChangeAspect="1"/>
        </xdr:cNvPicPr>
      </xdr:nvPicPr>
      <xdr:blipFill>
        <a:blip xmlns:r="http://schemas.openxmlformats.org/officeDocument/2006/relationships" r:embed="rId11" cstate="print"/>
        <a:stretch>
          <a:fillRect/>
        </a:stretch>
      </xdr:blipFill>
      <xdr:spPr>
        <a:xfrm>
          <a:off x="21021295" y="2655091"/>
          <a:ext cx="7764259" cy="5572125"/>
        </a:xfrm>
        <a:prstGeom prst="rect">
          <a:avLst/>
        </a:prstGeom>
      </xdr:spPr>
    </xdr:pic>
    <xdr:clientData/>
  </xdr:twoCellAnchor>
  <xdr:twoCellAnchor>
    <xdr:from>
      <xdr:col>18</xdr:col>
      <xdr:colOff>47625</xdr:colOff>
      <xdr:row>11</xdr:row>
      <xdr:rowOff>130968</xdr:rowOff>
    </xdr:from>
    <xdr:to>
      <xdr:col>33</xdr:col>
      <xdr:colOff>406339</xdr:colOff>
      <xdr:row>38</xdr:row>
      <xdr:rowOff>15874</xdr:rowOff>
    </xdr:to>
    <xdr:grpSp>
      <xdr:nvGrpSpPr>
        <xdr:cNvPr id="15" name="Group 14"/>
        <xdr:cNvGrpSpPr/>
      </xdr:nvGrpSpPr>
      <xdr:grpSpPr>
        <a:xfrm>
          <a:off x="12060331" y="2450586"/>
          <a:ext cx="7183096" cy="5386994"/>
          <a:chOff x="14382750" y="2266156"/>
          <a:chExt cx="7240527" cy="5266531"/>
        </a:xfrm>
      </xdr:grpSpPr>
      <xdr:pic>
        <xdr:nvPicPr>
          <xdr:cNvPr id="14" name="Picture 13"/>
          <xdr:cNvPicPr>
            <a:picLocks noChangeAspect="1"/>
          </xdr:cNvPicPr>
        </xdr:nvPicPr>
        <xdr:blipFill>
          <a:blip xmlns:r="http://schemas.openxmlformats.org/officeDocument/2006/relationships" r:embed="rId12" cstate="print"/>
          <a:stretch>
            <a:fillRect/>
          </a:stretch>
        </xdr:blipFill>
        <xdr:spPr>
          <a:xfrm>
            <a:off x="14382750" y="2266156"/>
            <a:ext cx="7240527" cy="5266531"/>
          </a:xfrm>
          <a:prstGeom prst="rect">
            <a:avLst/>
          </a:prstGeom>
        </xdr:spPr>
      </xdr:pic>
      <xdr:graphicFrame macro="">
        <xdr:nvGraphicFramePr>
          <xdr:cNvPr id="12" name="Chart 11"/>
          <xdr:cNvGraphicFramePr/>
        </xdr:nvGraphicFramePr>
        <xdr:xfrm>
          <a:off x="15624967" y="2734467"/>
          <a:ext cx="5806284" cy="575470"/>
        </xdr:xfrm>
        <a:graphic>
          <a:graphicData uri="http://schemas.openxmlformats.org/drawingml/2006/chart">
            <c:chart xmlns:c="http://schemas.openxmlformats.org/drawingml/2006/chart" xmlns:r="http://schemas.openxmlformats.org/officeDocument/2006/relationships" r:id="rId13"/>
          </a:graphicData>
        </a:graphic>
      </xdr:graphicFrame>
    </xdr:grp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257175</xdr:colOff>
      <xdr:row>1</xdr:row>
      <xdr:rowOff>142875</xdr:rowOff>
    </xdr:from>
    <xdr:to>
      <xdr:col>22</xdr:col>
      <xdr:colOff>581025</xdr:colOff>
      <xdr:row>31</xdr:row>
      <xdr:rowOff>9525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28574</xdr:colOff>
      <xdr:row>1</xdr:row>
      <xdr:rowOff>114299</xdr:rowOff>
    </xdr:from>
    <xdr:to>
      <xdr:col>33</xdr:col>
      <xdr:colOff>136525</xdr:colOff>
      <xdr:row>30</xdr:row>
      <xdr:rowOff>133349</xdr:rowOff>
    </xdr:to>
    <xdr:graphicFrame macro="">
      <xdr:nvGraphicFramePr>
        <xdr:cNvPr id="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740833</xdr:colOff>
      <xdr:row>233</xdr:row>
      <xdr:rowOff>31749</xdr:rowOff>
    </xdr:from>
    <xdr:to>
      <xdr:col>22</xdr:col>
      <xdr:colOff>137583</xdr:colOff>
      <xdr:row>263</xdr:row>
      <xdr:rowOff>10582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24</xdr:col>
      <xdr:colOff>359833</xdr:colOff>
      <xdr:row>232</xdr:row>
      <xdr:rowOff>148167</xdr:rowOff>
    </xdr:from>
    <xdr:to>
      <xdr:col>31</xdr:col>
      <xdr:colOff>460821</xdr:colOff>
      <xdr:row>262</xdr:row>
      <xdr:rowOff>84649</xdr:rowOff>
    </xdr:to>
    <xdr:pic>
      <xdr:nvPicPr>
        <xdr:cNvPr id="3" name="Picture 2"/>
        <xdr:cNvPicPr>
          <a:picLocks noChangeAspect="1"/>
        </xdr:cNvPicPr>
      </xdr:nvPicPr>
      <xdr:blipFill>
        <a:blip xmlns:r="http://schemas.openxmlformats.org/officeDocument/2006/relationships" r:embed="rId4" cstate="print"/>
        <a:stretch>
          <a:fillRect/>
        </a:stretch>
      </xdr:blipFill>
      <xdr:spPr>
        <a:xfrm>
          <a:off x="15494000" y="13165667"/>
          <a:ext cx="5614903" cy="5651482"/>
        </a:xfrm>
        <a:prstGeom prst="rect">
          <a:avLst/>
        </a:prstGeom>
      </xdr:spPr>
    </xdr:pic>
    <xdr:clientData/>
  </xdr:twoCellAnchor>
  <xdr:twoCellAnchor editAs="oneCell">
    <xdr:from>
      <xdr:col>24</xdr:col>
      <xdr:colOff>560917</xdr:colOff>
      <xdr:row>63</xdr:row>
      <xdr:rowOff>158750</xdr:rowOff>
    </xdr:from>
    <xdr:to>
      <xdr:col>32</xdr:col>
      <xdr:colOff>48070</xdr:colOff>
      <xdr:row>93</xdr:row>
      <xdr:rowOff>63483</xdr:rowOff>
    </xdr:to>
    <xdr:pic>
      <xdr:nvPicPr>
        <xdr:cNvPr id="4" name="Picture 3"/>
        <xdr:cNvPicPr>
          <a:picLocks noChangeAspect="1"/>
        </xdr:cNvPicPr>
      </xdr:nvPicPr>
      <xdr:blipFill>
        <a:blip xmlns:r="http://schemas.openxmlformats.org/officeDocument/2006/relationships" r:embed="rId5" cstate="print"/>
        <a:stretch>
          <a:fillRect/>
        </a:stretch>
      </xdr:blipFill>
      <xdr:spPr>
        <a:xfrm>
          <a:off x="15695084" y="22140333"/>
          <a:ext cx="5614903" cy="5651482"/>
        </a:xfrm>
        <a:prstGeom prst="rect">
          <a:avLst/>
        </a:prstGeom>
      </xdr:spPr>
    </xdr:pic>
    <xdr:clientData/>
  </xdr:twoCellAnchor>
  <xdr:twoCellAnchor>
    <xdr:from>
      <xdr:col>8</xdr:col>
      <xdr:colOff>381000</xdr:colOff>
      <xdr:row>63</xdr:row>
      <xdr:rowOff>169335</xdr:rowOff>
    </xdr:from>
    <xdr:to>
      <xdr:col>22</xdr:col>
      <xdr:colOff>455082</xdr:colOff>
      <xdr:row>93</xdr:row>
      <xdr:rowOff>116417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27</xdr:col>
      <xdr:colOff>0</xdr:colOff>
      <xdr:row>120</xdr:row>
      <xdr:rowOff>0</xdr:rowOff>
    </xdr:from>
    <xdr:to>
      <xdr:col>34</xdr:col>
      <xdr:colOff>122153</xdr:colOff>
      <xdr:row>149</xdr:row>
      <xdr:rowOff>105815</xdr:rowOff>
    </xdr:to>
    <xdr:pic>
      <xdr:nvPicPr>
        <xdr:cNvPr id="7" name="Picture 6"/>
        <xdr:cNvPicPr>
          <a:picLocks noChangeAspect="1"/>
        </xdr:cNvPicPr>
      </xdr:nvPicPr>
      <xdr:blipFill>
        <a:blip xmlns:r="http://schemas.openxmlformats.org/officeDocument/2006/relationships" r:embed="rId7" cstate="print"/>
        <a:stretch>
          <a:fillRect/>
        </a:stretch>
      </xdr:blipFill>
      <xdr:spPr>
        <a:xfrm>
          <a:off x="16996833" y="32893000"/>
          <a:ext cx="5614903" cy="5651482"/>
        </a:xfrm>
        <a:prstGeom prst="rect">
          <a:avLst/>
        </a:prstGeom>
      </xdr:spPr>
    </xdr:pic>
    <xdr:clientData/>
  </xdr:twoCellAnchor>
  <xdr:twoCellAnchor>
    <xdr:from>
      <xdr:col>10</xdr:col>
      <xdr:colOff>0</xdr:colOff>
      <xdr:row>120</xdr:row>
      <xdr:rowOff>0</xdr:rowOff>
    </xdr:from>
    <xdr:to>
      <xdr:col>24</xdr:col>
      <xdr:colOff>370415</xdr:colOff>
      <xdr:row>149</xdr:row>
      <xdr:rowOff>148165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27</xdr:col>
      <xdr:colOff>66675</xdr:colOff>
      <xdr:row>174</xdr:row>
      <xdr:rowOff>76200</xdr:rowOff>
    </xdr:from>
    <xdr:to>
      <xdr:col>34</xdr:col>
      <xdr:colOff>189842</xdr:colOff>
      <xdr:row>203</xdr:row>
      <xdr:rowOff>171940</xdr:rowOff>
    </xdr:to>
    <xdr:pic>
      <xdr:nvPicPr>
        <xdr:cNvPr id="8" name="Picture 7"/>
        <xdr:cNvPicPr>
          <a:picLocks noChangeAspect="1"/>
        </xdr:cNvPicPr>
      </xdr:nvPicPr>
      <xdr:blipFill>
        <a:blip xmlns:r="http://schemas.openxmlformats.org/officeDocument/2006/relationships" r:embed="rId9" cstate="print"/>
        <a:stretch>
          <a:fillRect/>
        </a:stretch>
      </xdr:blipFill>
      <xdr:spPr>
        <a:xfrm>
          <a:off x="17011650" y="43062525"/>
          <a:ext cx="5590517" cy="5639289"/>
        </a:xfrm>
        <a:prstGeom prst="rect">
          <a:avLst/>
        </a:prstGeom>
      </xdr:spPr>
    </xdr:pic>
    <xdr:clientData/>
  </xdr:twoCellAnchor>
  <xdr:twoCellAnchor>
    <xdr:from>
      <xdr:col>9</xdr:col>
      <xdr:colOff>161925</xdr:colOff>
      <xdr:row>174</xdr:row>
      <xdr:rowOff>66675</xdr:rowOff>
    </xdr:from>
    <xdr:to>
      <xdr:col>23</xdr:col>
      <xdr:colOff>65615</xdr:colOff>
      <xdr:row>204</xdr:row>
      <xdr:rowOff>24340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mohamedelafrit.com/ear207"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6.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7.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19.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3.vml"/><Relationship Id="rId1" Type="http://schemas.openxmlformats.org/officeDocument/2006/relationships/drawing" Target="../drawings/drawing15.xml"/><Relationship Id="rId4"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4.vml"/><Relationship Id="rId1" Type="http://schemas.openxmlformats.org/officeDocument/2006/relationships/drawing" Target="../drawings/drawing16.xml"/><Relationship Id="rId4" Type="http://schemas.openxmlformats.org/officeDocument/2006/relationships/ctrlProp" Target="../ctrlProps/ctrlProp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codeName="Feuil5">
    <tabColor theme="2" tint="-0.499984740745262"/>
    <outlinePr summaryBelow="0"/>
  </sheetPr>
  <dimension ref="B1:AA48"/>
  <sheetViews>
    <sheetView showGridLines="0" tabSelected="1" zoomScale="95" zoomScaleNormal="95" workbookViewId="0">
      <selection activeCell="V3" sqref="V3"/>
    </sheetView>
  </sheetViews>
  <sheetFormatPr baseColWidth="10" defaultColWidth="9.109375" defaultRowHeight="14.4" outlineLevelRow="2"/>
  <cols>
    <col min="1" max="1" width="1.6640625" customWidth="1"/>
    <col min="2" max="2" width="3.44140625" customWidth="1"/>
    <col min="3" max="3" width="8.33203125" customWidth="1"/>
    <col min="4" max="4" width="7.88671875" customWidth="1"/>
    <col min="5" max="5" width="8.6640625" customWidth="1"/>
    <col min="6" max="7" width="3.44140625" customWidth="1"/>
    <col min="8" max="23" width="4" customWidth="1"/>
    <col min="24" max="24" width="2" customWidth="1"/>
    <col min="25" max="26" width="3.44140625" customWidth="1"/>
    <col min="27" max="27" width="4.109375" customWidth="1"/>
    <col min="28" max="58" width="3.44140625" customWidth="1"/>
  </cols>
  <sheetData>
    <row r="1" spans="2:27" ht="8.25" customHeight="1"/>
    <row r="2" spans="2:27">
      <c r="B2" s="169" t="s">
        <v>527</v>
      </c>
      <c r="C2" s="170"/>
      <c r="D2" s="170"/>
      <c r="E2" s="170"/>
      <c r="F2" s="170"/>
      <c r="G2" s="170"/>
      <c r="H2" s="170"/>
      <c r="I2" s="170"/>
      <c r="J2" s="170"/>
      <c r="K2" s="170"/>
      <c r="L2" s="170"/>
      <c r="M2" s="170"/>
      <c r="N2" s="170"/>
      <c r="O2" s="170"/>
      <c r="P2" s="170"/>
      <c r="Q2" s="170"/>
      <c r="R2" s="170"/>
      <c r="S2" s="170"/>
      <c r="T2" s="170"/>
      <c r="U2" s="170"/>
      <c r="V2" s="956" t="s">
        <v>1535</v>
      </c>
      <c r="W2" s="956"/>
      <c r="X2" s="539" t="s">
        <v>97</v>
      </c>
      <c r="Y2" s="957">
        <v>42156</v>
      </c>
      <c r="Z2" s="957"/>
      <c r="AA2" s="958"/>
    </row>
    <row r="3" spans="2:27">
      <c r="B3" s="171" t="s">
        <v>526</v>
      </c>
      <c r="C3" s="172"/>
      <c r="D3" s="172"/>
      <c r="E3" s="172"/>
      <c r="F3" s="172"/>
      <c r="G3" s="172"/>
      <c r="H3" s="172"/>
      <c r="I3" s="172"/>
      <c r="J3" s="172"/>
      <c r="K3" s="172"/>
      <c r="L3" s="172"/>
      <c r="M3" s="172"/>
      <c r="N3" s="172"/>
      <c r="O3" s="172"/>
      <c r="P3" s="172"/>
      <c r="Q3" s="172"/>
      <c r="R3" s="172"/>
      <c r="S3" s="172"/>
      <c r="T3" s="172"/>
      <c r="U3" s="172"/>
      <c r="V3" s="172"/>
      <c r="W3" s="172"/>
      <c r="X3" s="172"/>
      <c r="Y3" s="172"/>
      <c r="Z3" s="172"/>
      <c r="AA3" s="173"/>
    </row>
    <row r="4" spans="2:27">
      <c r="B4" s="171" t="s">
        <v>791</v>
      </c>
      <c r="C4" s="172"/>
      <c r="D4" s="172"/>
      <c r="E4" s="172"/>
      <c r="F4" s="172"/>
      <c r="G4" s="172"/>
      <c r="H4" s="172"/>
      <c r="I4" s="172"/>
      <c r="J4" s="172"/>
      <c r="K4" s="172"/>
      <c r="L4" s="172"/>
      <c r="M4" s="172"/>
      <c r="N4" s="172"/>
      <c r="O4" s="172"/>
      <c r="P4" s="172"/>
      <c r="Q4" s="172"/>
      <c r="R4" s="172"/>
      <c r="S4" s="172"/>
      <c r="T4" s="172"/>
      <c r="U4" s="172"/>
      <c r="V4" s="172"/>
      <c r="W4" s="172"/>
      <c r="X4" s="172"/>
      <c r="Y4" s="172"/>
      <c r="Z4" s="172"/>
      <c r="AA4" s="173"/>
    </row>
    <row r="5" spans="2:27" ht="42.75" customHeight="1">
      <c r="B5" s="171"/>
      <c r="C5" s="172"/>
      <c r="D5" s="765" t="s">
        <v>1514</v>
      </c>
      <c r="E5" s="766"/>
      <c r="F5" s="766"/>
      <c r="G5" s="766"/>
      <c r="H5" s="766"/>
      <c r="I5" s="766"/>
      <c r="J5" s="766"/>
      <c r="K5" s="766"/>
      <c r="L5" s="766"/>
      <c r="M5" s="766"/>
      <c r="N5" s="766"/>
      <c r="O5" s="766"/>
      <c r="P5" s="766"/>
      <c r="Q5" s="766"/>
      <c r="R5" s="766"/>
      <c r="S5" s="766"/>
      <c r="T5" s="766"/>
      <c r="U5" s="766"/>
      <c r="V5" s="766"/>
      <c r="W5" s="766"/>
      <c r="X5" s="766"/>
      <c r="Y5" s="766"/>
      <c r="Z5" s="172"/>
      <c r="AA5" s="173"/>
    </row>
    <row r="6" spans="2:27">
      <c r="B6" s="171"/>
      <c r="C6" s="172"/>
      <c r="D6" s="172"/>
      <c r="E6" s="172"/>
      <c r="F6" s="172"/>
      <c r="G6" s="172"/>
      <c r="H6" s="178"/>
      <c r="I6" s="178"/>
      <c r="J6" s="172"/>
      <c r="K6" s="172"/>
      <c r="L6" s="178"/>
      <c r="M6" s="178"/>
      <c r="N6" s="172"/>
      <c r="O6" s="172"/>
      <c r="P6" s="172"/>
      <c r="Q6" s="172"/>
      <c r="R6" s="172"/>
      <c r="S6" s="172"/>
      <c r="T6" s="197" t="s">
        <v>528</v>
      </c>
      <c r="U6" s="181" t="s">
        <v>530</v>
      </c>
      <c r="V6" s="172"/>
      <c r="W6" s="172"/>
      <c r="X6" s="172"/>
      <c r="Y6" s="172"/>
      <c r="Z6" s="172"/>
      <c r="AA6" s="173"/>
    </row>
    <row r="7" spans="2:27">
      <c r="B7" s="767" t="s">
        <v>546</v>
      </c>
      <c r="C7" s="768"/>
      <c r="D7" s="768"/>
      <c r="E7" s="768"/>
      <c r="F7" s="768"/>
      <c r="G7" s="174"/>
      <c r="H7" s="179"/>
      <c r="I7" s="179"/>
      <c r="J7" s="174"/>
      <c r="K7" s="174"/>
      <c r="L7" s="179"/>
      <c r="M7" s="179"/>
      <c r="N7" s="174"/>
      <c r="O7" s="174"/>
      <c r="P7" s="174"/>
      <c r="Q7" s="174"/>
      <c r="R7" s="174"/>
      <c r="S7" s="174"/>
      <c r="T7" s="180" t="s">
        <v>531</v>
      </c>
      <c r="U7" s="182" t="s">
        <v>529</v>
      </c>
      <c r="V7" s="174"/>
      <c r="W7" s="174"/>
      <c r="X7" s="174"/>
      <c r="Y7" s="174"/>
      <c r="Z7" s="174"/>
      <c r="AA7" s="175"/>
    </row>
    <row r="8" spans="2:27" ht="6" customHeight="1"/>
    <row r="9" spans="2:27" ht="18">
      <c r="B9" s="762" t="s">
        <v>524</v>
      </c>
      <c r="C9" s="763"/>
      <c r="D9" s="763"/>
      <c r="E9" s="763"/>
      <c r="F9" s="763"/>
      <c r="G9" s="763"/>
      <c r="H9" s="763"/>
      <c r="I9" s="763"/>
      <c r="J9" s="763"/>
      <c r="K9" s="763"/>
      <c r="L9" s="763"/>
      <c r="M9" s="763"/>
      <c r="N9" s="763"/>
      <c r="O9" s="763"/>
      <c r="P9" s="763"/>
      <c r="Q9" s="763"/>
      <c r="R9" s="763"/>
      <c r="S9" s="763"/>
      <c r="T9" s="763"/>
      <c r="U9" s="763"/>
      <c r="V9" s="763"/>
      <c r="W9" s="763"/>
      <c r="X9" s="763"/>
      <c r="Y9" s="763"/>
      <c r="Z9" s="763"/>
      <c r="AA9" s="764"/>
    </row>
    <row r="10" spans="2:27" ht="6.75" customHeight="1">
      <c r="B10" s="176"/>
      <c r="C10" s="41"/>
      <c r="D10" s="41"/>
      <c r="E10" s="41"/>
      <c r="F10" s="41"/>
      <c r="G10" s="41"/>
      <c r="H10" s="41"/>
      <c r="I10" s="41"/>
      <c r="J10" s="41"/>
      <c r="K10" s="41"/>
      <c r="L10" s="41"/>
      <c r="M10" s="41"/>
      <c r="N10" s="41"/>
      <c r="O10" s="41"/>
      <c r="P10" s="41"/>
      <c r="Q10" s="41"/>
      <c r="R10" s="41"/>
      <c r="S10" s="41"/>
      <c r="T10" s="41"/>
      <c r="U10" s="41"/>
      <c r="V10" s="41"/>
      <c r="W10" s="41"/>
      <c r="X10" s="41"/>
      <c r="Y10" s="41"/>
      <c r="Z10" s="41"/>
      <c r="AA10" s="177"/>
    </row>
    <row r="11" spans="2:27" ht="15" customHeight="1">
      <c r="B11" s="176"/>
      <c r="C11" s="769" t="s">
        <v>719</v>
      </c>
      <c r="D11" s="769"/>
      <c r="E11" s="769"/>
      <c r="F11" s="769"/>
      <c r="G11" s="769"/>
      <c r="H11" s="769"/>
      <c r="I11" s="769"/>
      <c r="J11" s="769"/>
      <c r="K11" s="769"/>
      <c r="L11" s="769"/>
      <c r="M11" s="769"/>
      <c r="N11" s="41"/>
      <c r="O11" s="41"/>
      <c r="P11" s="41"/>
      <c r="Q11" s="41"/>
      <c r="R11" s="41"/>
      <c r="S11" s="41"/>
      <c r="T11" s="41"/>
      <c r="U11" s="41"/>
      <c r="V11" s="41"/>
      <c r="W11" s="41"/>
      <c r="X11" s="41"/>
      <c r="Y11" s="41"/>
      <c r="Z11" s="41"/>
      <c r="AA11" s="177"/>
    </row>
    <row r="12" spans="2:27" ht="15" customHeight="1">
      <c r="B12" s="176"/>
      <c r="C12" s="298"/>
      <c r="D12" s="41"/>
      <c r="E12" s="41"/>
      <c r="F12" s="41"/>
      <c r="G12" s="41"/>
      <c r="H12" s="41"/>
      <c r="I12" s="41"/>
      <c r="J12" s="41"/>
      <c r="K12" s="41"/>
      <c r="L12" s="41"/>
      <c r="M12" s="41"/>
      <c r="N12" s="41"/>
      <c r="O12" s="41"/>
      <c r="P12" s="41"/>
      <c r="Q12" s="41"/>
      <c r="R12" s="41"/>
      <c r="S12" s="41"/>
      <c r="T12" s="41"/>
      <c r="U12" s="41"/>
      <c r="V12" s="41"/>
      <c r="W12" s="41"/>
      <c r="X12" s="41"/>
      <c r="Y12" s="41"/>
      <c r="Z12" s="41"/>
      <c r="AA12" s="177"/>
    </row>
    <row r="13" spans="2:27">
      <c r="B13" s="163"/>
      <c r="C13" s="759" t="s">
        <v>780</v>
      </c>
      <c r="D13" s="759"/>
      <c r="E13" s="759"/>
      <c r="F13" s="759"/>
      <c r="G13" s="759"/>
      <c r="H13" s="759"/>
      <c r="I13" s="759"/>
      <c r="J13" s="759"/>
      <c r="K13" s="759"/>
      <c r="L13" s="759"/>
      <c r="M13" s="759"/>
      <c r="N13" s="56"/>
      <c r="O13" s="56"/>
      <c r="P13" s="56"/>
      <c r="Q13" s="56"/>
      <c r="R13" s="56"/>
      <c r="S13" s="56"/>
      <c r="T13" s="56"/>
      <c r="U13" s="56"/>
      <c r="V13" s="56"/>
      <c r="W13" s="56"/>
      <c r="X13" s="56"/>
      <c r="Y13" s="56"/>
      <c r="Z13" s="56"/>
      <c r="AA13" s="164"/>
    </row>
    <row r="14" spans="2:27">
      <c r="B14" s="163"/>
      <c r="C14" s="670"/>
      <c r="D14" s="760" t="s">
        <v>1417</v>
      </c>
      <c r="E14" s="760"/>
      <c r="F14" s="760"/>
      <c r="G14" s="760"/>
      <c r="H14" s="760"/>
      <c r="I14" s="760"/>
      <c r="J14" s="760"/>
      <c r="K14" s="760"/>
      <c r="L14" s="760"/>
      <c r="M14" s="760"/>
      <c r="N14" s="760"/>
      <c r="O14" s="56"/>
      <c r="P14" s="56"/>
      <c r="Q14" s="56"/>
      <c r="R14" s="56"/>
      <c r="S14" s="56"/>
      <c r="T14" s="56"/>
      <c r="U14" s="56"/>
      <c r="V14" s="56"/>
      <c r="W14" s="56"/>
      <c r="X14" s="56"/>
      <c r="Y14" s="56"/>
      <c r="Z14" s="56"/>
      <c r="AA14" s="164"/>
    </row>
    <row r="15" spans="2:27">
      <c r="B15" s="163"/>
      <c r="C15" s="759" t="s">
        <v>1455</v>
      </c>
      <c r="D15" s="759"/>
      <c r="E15" s="759"/>
      <c r="F15" s="759"/>
      <c r="G15" s="759"/>
      <c r="H15" s="759"/>
      <c r="I15" s="759"/>
      <c r="J15" s="759"/>
      <c r="K15" s="759"/>
      <c r="L15" s="759"/>
      <c r="M15" s="759"/>
      <c r="N15" s="56"/>
      <c r="O15" s="56"/>
      <c r="P15" s="56"/>
      <c r="Q15" s="56"/>
      <c r="R15" s="56"/>
      <c r="S15" s="56"/>
      <c r="T15" s="56"/>
      <c r="U15" s="56"/>
      <c r="V15" s="56"/>
      <c r="W15" s="56"/>
      <c r="X15" s="56"/>
      <c r="Y15" s="56"/>
      <c r="Z15" s="56"/>
      <c r="AA15" s="164"/>
    </row>
    <row r="16" spans="2:27" outlineLevel="1">
      <c r="B16" s="163"/>
      <c r="C16" s="669"/>
      <c r="D16" s="760" t="s">
        <v>1418</v>
      </c>
      <c r="E16" s="760"/>
      <c r="F16" s="760"/>
      <c r="G16" s="760"/>
      <c r="H16" s="760"/>
      <c r="I16" s="760"/>
      <c r="J16" s="760"/>
      <c r="K16" s="760"/>
      <c r="L16" s="760"/>
      <c r="M16" s="760"/>
      <c r="N16" s="760"/>
      <c r="O16" s="56"/>
      <c r="AA16" s="164"/>
    </row>
    <row r="17" spans="2:27" outlineLevel="1">
      <c r="B17" s="163"/>
      <c r="C17" s="85"/>
      <c r="D17" s="760" t="s">
        <v>1419</v>
      </c>
      <c r="E17" s="760"/>
      <c r="F17" s="760"/>
      <c r="G17" s="760"/>
      <c r="H17" s="760"/>
      <c r="I17" s="760"/>
      <c r="J17" s="760"/>
      <c r="K17" s="760"/>
      <c r="L17" s="760"/>
      <c r="M17" s="760"/>
      <c r="N17" s="760"/>
      <c r="O17" s="56"/>
      <c r="P17" s="56"/>
      <c r="Q17" s="56"/>
      <c r="R17" s="56"/>
      <c r="S17" s="56"/>
      <c r="T17" s="56"/>
      <c r="U17" s="56"/>
      <c r="V17" s="56"/>
      <c r="W17" s="56"/>
      <c r="X17" s="56"/>
      <c r="Y17" s="56"/>
      <c r="Z17" s="56"/>
      <c r="AA17" s="164"/>
    </row>
    <row r="18" spans="2:27" outlineLevel="1">
      <c r="B18" s="163"/>
      <c r="C18" s="85"/>
      <c r="D18" s="761" t="s">
        <v>783</v>
      </c>
      <c r="E18" s="761"/>
      <c r="F18" s="761"/>
      <c r="G18" s="761"/>
      <c r="H18" s="761"/>
      <c r="I18" s="761"/>
      <c r="J18" s="761"/>
      <c r="K18" s="761"/>
      <c r="L18" s="761"/>
      <c r="M18" s="761"/>
      <c r="N18" s="761"/>
      <c r="O18" s="56"/>
      <c r="P18" s="56"/>
      <c r="Q18" s="56"/>
      <c r="R18" s="56"/>
      <c r="S18" s="56"/>
      <c r="T18" s="56"/>
      <c r="U18" s="56"/>
      <c r="V18" s="56"/>
      <c r="W18" s="56"/>
      <c r="X18" s="56"/>
      <c r="Y18" s="56"/>
      <c r="Z18" s="56"/>
      <c r="AA18" s="164"/>
    </row>
    <row r="19" spans="2:27" outlineLevel="1">
      <c r="B19" s="163"/>
      <c r="C19" s="85"/>
      <c r="D19" s="760" t="s">
        <v>1420</v>
      </c>
      <c r="E19" s="760"/>
      <c r="F19" s="760"/>
      <c r="G19" s="760"/>
      <c r="H19" s="760"/>
      <c r="I19" s="760"/>
      <c r="J19" s="760"/>
      <c r="K19" s="760"/>
      <c r="L19" s="760"/>
      <c r="M19" s="760"/>
      <c r="N19" s="760"/>
      <c r="O19" s="56"/>
      <c r="P19" s="56"/>
      <c r="Q19" s="56"/>
      <c r="R19" s="56"/>
      <c r="S19" s="56"/>
      <c r="T19" s="56"/>
      <c r="U19" s="56"/>
      <c r="V19" s="56"/>
      <c r="W19" s="56"/>
      <c r="X19" s="56"/>
      <c r="Y19" s="56"/>
      <c r="Z19" s="56"/>
      <c r="AA19" s="164"/>
    </row>
    <row r="20" spans="2:27" outlineLevel="1">
      <c r="B20" s="163"/>
      <c r="C20" s="85"/>
      <c r="D20" s="761" t="s">
        <v>1440</v>
      </c>
      <c r="E20" s="761"/>
      <c r="F20" s="761"/>
      <c r="G20" s="761"/>
      <c r="H20" s="761"/>
      <c r="I20" s="761"/>
      <c r="J20" s="761"/>
      <c r="K20" s="761"/>
      <c r="L20" s="761"/>
      <c r="M20" s="761"/>
      <c r="N20" s="761"/>
      <c r="O20" s="56"/>
      <c r="P20" s="56"/>
      <c r="Q20" s="56"/>
      <c r="R20" s="56"/>
      <c r="S20" s="56"/>
      <c r="T20" s="56"/>
      <c r="U20" s="56"/>
      <c r="V20" s="56"/>
      <c r="W20" s="56"/>
      <c r="X20" s="56"/>
      <c r="Y20" s="56"/>
      <c r="Z20" s="56"/>
      <c r="AA20" s="164"/>
    </row>
    <row r="21" spans="2:27" outlineLevel="1">
      <c r="B21" s="163"/>
      <c r="C21" s="85"/>
      <c r="D21" s="759" t="s">
        <v>1421</v>
      </c>
      <c r="E21" s="759"/>
      <c r="F21" s="759"/>
      <c r="G21" s="759"/>
      <c r="H21" s="759"/>
      <c r="I21" s="759"/>
      <c r="J21" s="759"/>
      <c r="K21" s="759"/>
      <c r="L21" s="759"/>
      <c r="M21" s="759"/>
      <c r="N21" s="759"/>
      <c r="O21" s="56"/>
      <c r="P21" s="56"/>
      <c r="Q21" s="56"/>
      <c r="R21" s="56"/>
      <c r="S21" s="56"/>
      <c r="T21" s="56"/>
      <c r="U21" s="56"/>
      <c r="V21" s="56"/>
      <c r="W21" s="56"/>
      <c r="X21" s="56"/>
      <c r="Y21" s="56"/>
      <c r="Z21" s="56"/>
      <c r="AA21" s="164"/>
    </row>
    <row r="22" spans="2:27">
      <c r="B22" s="163"/>
      <c r="C22" s="759" t="s">
        <v>525</v>
      </c>
      <c r="D22" s="759"/>
      <c r="E22" s="759"/>
      <c r="F22" s="759"/>
      <c r="G22" s="759"/>
      <c r="H22" s="759"/>
      <c r="I22" s="759"/>
      <c r="J22" s="759"/>
      <c r="K22" s="759"/>
      <c r="L22" s="759"/>
      <c r="M22" s="759"/>
      <c r="O22" s="56"/>
      <c r="P22" s="56"/>
      <c r="Q22" s="56"/>
      <c r="R22" s="56"/>
      <c r="S22" s="56"/>
      <c r="T22" s="56"/>
      <c r="U22" s="56"/>
      <c r="V22" s="56"/>
      <c r="W22" s="56"/>
      <c r="X22" s="56"/>
      <c r="Y22" s="56"/>
      <c r="Z22" s="56"/>
      <c r="AA22" s="164"/>
    </row>
    <row r="23" spans="2:27" outlineLevel="1">
      <c r="B23" s="163"/>
      <c r="C23" s="85"/>
      <c r="D23" s="760" t="s">
        <v>1422</v>
      </c>
      <c r="E23" s="760"/>
      <c r="F23" s="760"/>
      <c r="G23" s="760"/>
      <c r="H23" s="760"/>
      <c r="I23" s="760"/>
      <c r="J23" s="760"/>
      <c r="K23" s="760"/>
      <c r="L23" s="760"/>
      <c r="M23" s="760"/>
      <c r="N23" s="760"/>
      <c r="O23" s="56"/>
      <c r="P23" s="56"/>
      <c r="Q23" s="56"/>
      <c r="R23" s="56"/>
      <c r="S23" s="56"/>
      <c r="T23" s="56"/>
      <c r="U23" s="56"/>
      <c r="V23" s="56"/>
      <c r="W23" s="56"/>
      <c r="X23" s="56"/>
      <c r="Y23" s="56"/>
      <c r="Z23" s="56"/>
      <c r="AA23" s="164"/>
    </row>
    <row r="24" spans="2:27" outlineLevel="1">
      <c r="B24" s="163"/>
      <c r="C24" s="85"/>
      <c r="D24" s="760" t="s">
        <v>1423</v>
      </c>
      <c r="E24" s="760"/>
      <c r="F24" s="760"/>
      <c r="G24" s="760"/>
      <c r="H24" s="760"/>
      <c r="I24" s="760"/>
      <c r="J24" s="760"/>
      <c r="K24" s="760"/>
      <c r="L24" s="760"/>
      <c r="M24" s="760"/>
      <c r="N24" s="760"/>
      <c r="O24" s="56"/>
      <c r="P24" s="56"/>
      <c r="Q24" s="56"/>
      <c r="R24" s="56"/>
      <c r="S24" s="56"/>
      <c r="T24" s="56"/>
      <c r="U24" s="56"/>
      <c r="V24" s="56"/>
      <c r="W24" s="56"/>
      <c r="X24" s="56"/>
      <c r="Y24" s="56"/>
      <c r="Z24" s="56"/>
      <c r="AA24" s="164"/>
    </row>
    <row r="25" spans="2:27" outlineLevel="1">
      <c r="B25" s="163"/>
      <c r="C25" s="85"/>
      <c r="D25" s="760" t="s">
        <v>1424</v>
      </c>
      <c r="E25" s="760"/>
      <c r="F25" s="760"/>
      <c r="G25" s="760"/>
      <c r="H25" s="760"/>
      <c r="I25" s="760"/>
      <c r="J25" s="760"/>
      <c r="K25" s="760"/>
      <c r="L25" s="760"/>
      <c r="M25" s="760"/>
      <c r="N25" s="760"/>
      <c r="O25" s="56"/>
      <c r="P25" s="56"/>
      <c r="Q25" s="56"/>
      <c r="R25" s="56"/>
      <c r="S25" s="56"/>
      <c r="T25" s="56"/>
      <c r="U25" s="56"/>
      <c r="V25" s="56"/>
      <c r="W25" s="56"/>
      <c r="X25" s="56"/>
      <c r="Y25" s="56"/>
      <c r="Z25" s="56"/>
      <c r="AA25" s="164"/>
    </row>
    <row r="26" spans="2:27" outlineLevel="1">
      <c r="B26" s="163"/>
      <c r="C26" s="85"/>
      <c r="D26" s="760" t="s">
        <v>1425</v>
      </c>
      <c r="E26" s="760"/>
      <c r="F26" s="760"/>
      <c r="G26" s="760"/>
      <c r="H26" s="760"/>
      <c r="I26" s="760"/>
      <c r="J26" s="760"/>
      <c r="K26" s="760"/>
      <c r="L26" s="760"/>
      <c r="M26" s="760"/>
      <c r="N26" s="760"/>
      <c r="O26" s="56"/>
      <c r="P26" s="56"/>
      <c r="Q26" s="56"/>
      <c r="R26" s="56"/>
      <c r="S26" s="56"/>
      <c r="T26" s="56"/>
      <c r="U26" s="56"/>
      <c r="V26" s="56"/>
      <c r="W26" s="56"/>
      <c r="X26" s="56"/>
      <c r="Y26" s="56"/>
      <c r="Z26" s="56"/>
      <c r="AA26" s="164"/>
    </row>
    <row r="27" spans="2:27">
      <c r="B27" s="163"/>
      <c r="C27" s="759" t="s">
        <v>779</v>
      </c>
      <c r="D27" s="759"/>
      <c r="E27" s="759"/>
      <c r="F27" s="759"/>
      <c r="G27" s="759"/>
      <c r="H27" s="759"/>
      <c r="I27" s="759"/>
      <c r="J27" s="759"/>
      <c r="K27" s="759"/>
      <c r="L27" s="759"/>
      <c r="M27" s="759"/>
      <c r="N27" s="56"/>
      <c r="O27" s="56"/>
      <c r="P27" s="56"/>
      <c r="Q27" s="56"/>
      <c r="R27" s="56"/>
      <c r="S27" s="56"/>
      <c r="T27" s="56"/>
      <c r="U27" s="56"/>
      <c r="V27" s="56"/>
      <c r="W27" s="56"/>
      <c r="X27" s="56"/>
      <c r="Y27" s="56"/>
      <c r="Z27" s="56"/>
      <c r="AA27" s="164"/>
    </row>
    <row r="28" spans="2:27" outlineLevel="1">
      <c r="B28" s="163"/>
      <c r="C28" s="85"/>
      <c r="D28" s="760" t="s">
        <v>1426</v>
      </c>
      <c r="E28" s="760"/>
      <c r="F28" s="760"/>
      <c r="G28" s="760"/>
      <c r="H28" s="760"/>
      <c r="I28" s="760"/>
      <c r="J28" s="760"/>
      <c r="K28" s="760"/>
      <c r="L28" s="760"/>
      <c r="M28" s="760"/>
      <c r="N28" s="760"/>
      <c r="O28" s="56"/>
      <c r="P28" s="56"/>
      <c r="Q28" s="56"/>
      <c r="R28" s="56"/>
      <c r="S28" s="56"/>
      <c r="T28" s="56"/>
      <c r="U28" s="56"/>
      <c r="V28" s="56"/>
      <c r="W28" s="56"/>
      <c r="X28" s="56"/>
      <c r="Y28" s="56"/>
      <c r="Z28" s="56"/>
      <c r="AA28" s="164"/>
    </row>
    <row r="29" spans="2:27" outlineLevel="1">
      <c r="B29" s="163"/>
      <c r="C29" s="85"/>
      <c r="D29" s="760" t="s">
        <v>1427</v>
      </c>
      <c r="E29" s="760"/>
      <c r="F29" s="760"/>
      <c r="G29" s="760"/>
      <c r="H29" s="760"/>
      <c r="I29" s="760"/>
      <c r="J29" s="760"/>
      <c r="K29" s="760"/>
      <c r="L29" s="760"/>
      <c r="M29" s="760"/>
      <c r="N29" s="760"/>
      <c r="O29" s="56"/>
      <c r="P29" s="56"/>
      <c r="Q29" s="56"/>
      <c r="R29" s="56"/>
      <c r="S29" s="56"/>
      <c r="T29" s="56"/>
      <c r="U29" s="56"/>
      <c r="V29" s="56"/>
      <c r="W29" s="56"/>
      <c r="X29" s="56"/>
      <c r="Y29" s="56"/>
      <c r="Z29" s="56"/>
      <c r="AA29" s="164"/>
    </row>
    <row r="30" spans="2:27" outlineLevel="1">
      <c r="B30" s="163"/>
      <c r="C30" s="85"/>
      <c r="D30" s="760" t="s">
        <v>1428</v>
      </c>
      <c r="E30" s="760"/>
      <c r="F30" s="760"/>
      <c r="G30" s="760"/>
      <c r="H30" s="760"/>
      <c r="I30" s="760"/>
      <c r="J30" s="760"/>
      <c r="K30" s="760"/>
      <c r="L30" s="760"/>
      <c r="M30" s="760"/>
      <c r="N30" s="760"/>
      <c r="O30" s="56"/>
      <c r="P30" s="56"/>
      <c r="Q30" s="56"/>
      <c r="R30" s="56"/>
      <c r="S30" s="56"/>
      <c r="T30" s="56"/>
      <c r="U30" s="56"/>
      <c r="V30" s="56"/>
      <c r="W30" s="56"/>
      <c r="X30" s="56"/>
      <c r="Y30" s="56"/>
      <c r="Z30" s="56"/>
      <c r="AA30" s="164"/>
    </row>
    <row r="31" spans="2:27" outlineLevel="1">
      <c r="B31" s="163"/>
      <c r="C31" s="85"/>
      <c r="D31" s="760" t="s">
        <v>1429</v>
      </c>
      <c r="E31" s="760"/>
      <c r="F31" s="760"/>
      <c r="G31" s="760"/>
      <c r="H31" s="760"/>
      <c r="I31" s="760"/>
      <c r="J31" s="760"/>
      <c r="K31" s="760"/>
      <c r="L31" s="760"/>
      <c r="M31" s="760"/>
      <c r="N31" s="760"/>
      <c r="O31" s="56"/>
      <c r="P31" s="56"/>
      <c r="Q31" s="56"/>
      <c r="R31" s="56"/>
      <c r="S31" s="56"/>
      <c r="T31" s="56"/>
      <c r="U31" s="56"/>
      <c r="V31" s="56"/>
      <c r="W31" s="56"/>
      <c r="X31" s="56"/>
      <c r="Y31" s="56"/>
      <c r="Z31" s="56"/>
      <c r="AA31" s="164"/>
    </row>
    <row r="32" spans="2:27">
      <c r="B32" s="163"/>
      <c r="C32" s="759" t="s">
        <v>781</v>
      </c>
      <c r="D32" s="759"/>
      <c r="E32" s="759"/>
      <c r="F32" s="759"/>
      <c r="G32" s="759"/>
      <c r="H32" s="759"/>
      <c r="I32" s="759"/>
      <c r="J32" s="759"/>
      <c r="K32" s="759"/>
      <c r="L32" s="759"/>
      <c r="M32" s="759"/>
      <c r="N32" s="56"/>
      <c r="O32" s="56"/>
      <c r="P32" s="56"/>
      <c r="Q32" s="56"/>
      <c r="R32" s="56"/>
      <c r="S32" s="56"/>
      <c r="T32" s="56"/>
      <c r="U32" s="56"/>
      <c r="V32" s="56"/>
      <c r="W32" s="56"/>
      <c r="X32" s="56"/>
      <c r="Y32" s="56"/>
      <c r="Z32" s="56"/>
      <c r="AA32" s="164"/>
    </row>
    <row r="33" spans="2:27" outlineLevel="1">
      <c r="B33" s="163"/>
      <c r="C33" s="85"/>
      <c r="D33" s="760" t="s">
        <v>1413</v>
      </c>
      <c r="E33" s="760"/>
      <c r="F33" s="760"/>
      <c r="G33" s="760"/>
      <c r="H33" s="760"/>
      <c r="I33" s="760"/>
      <c r="J33" s="760"/>
      <c r="K33" s="760"/>
      <c r="L33" s="760"/>
      <c r="M33" s="760"/>
      <c r="N33" s="760"/>
      <c r="O33" s="56"/>
      <c r="P33" s="56"/>
      <c r="Q33" s="56"/>
      <c r="R33" s="56"/>
      <c r="S33" s="56"/>
      <c r="T33" s="56"/>
      <c r="U33" s="56"/>
      <c r="V33" s="56"/>
      <c r="W33" s="56"/>
      <c r="X33" s="56"/>
      <c r="Y33" s="56"/>
      <c r="Z33" s="56"/>
      <c r="AA33" s="164"/>
    </row>
    <row r="34" spans="2:27" outlineLevel="1">
      <c r="B34" s="163"/>
      <c r="C34" s="85"/>
      <c r="D34" s="760" t="s">
        <v>1430</v>
      </c>
      <c r="E34" s="760"/>
      <c r="F34" s="760"/>
      <c r="G34" s="760"/>
      <c r="H34" s="760"/>
      <c r="I34" s="760"/>
      <c r="J34" s="760"/>
      <c r="K34" s="760"/>
      <c r="L34" s="760"/>
      <c r="M34" s="760"/>
      <c r="N34" s="760"/>
      <c r="O34" s="56"/>
      <c r="P34" s="56"/>
      <c r="Q34" s="56"/>
      <c r="R34" s="56"/>
      <c r="S34" s="56"/>
      <c r="T34" s="56"/>
      <c r="U34" s="56"/>
      <c r="V34" s="56"/>
      <c r="W34" s="56"/>
      <c r="X34" s="56"/>
      <c r="Y34" s="56"/>
      <c r="Z34" s="56"/>
      <c r="AA34" s="164"/>
    </row>
    <row r="35" spans="2:27" outlineLevel="1">
      <c r="B35" s="163"/>
      <c r="C35" s="85"/>
      <c r="D35" s="760" t="s">
        <v>1431</v>
      </c>
      <c r="E35" s="760"/>
      <c r="F35" s="760"/>
      <c r="G35" s="760"/>
      <c r="H35" s="760"/>
      <c r="I35" s="760"/>
      <c r="J35" s="760"/>
      <c r="K35" s="760"/>
      <c r="L35" s="760"/>
      <c r="M35" s="760"/>
      <c r="N35" s="760"/>
      <c r="O35" s="56"/>
      <c r="P35" s="56"/>
      <c r="Q35" s="56"/>
      <c r="R35" s="56"/>
      <c r="S35" s="56"/>
      <c r="T35" s="56"/>
      <c r="U35" s="56"/>
      <c r="V35" s="56"/>
      <c r="W35" s="56"/>
      <c r="X35" s="56"/>
      <c r="Y35" s="56"/>
      <c r="Z35" s="56"/>
      <c r="AA35" s="164"/>
    </row>
    <row r="36" spans="2:27" outlineLevel="1">
      <c r="B36" s="163"/>
      <c r="C36" s="85"/>
      <c r="D36" s="761" t="s">
        <v>1432</v>
      </c>
      <c r="E36" s="761"/>
      <c r="F36" s="761"/>
      <c r="G36" s="761"/>
      <c r="H36" s="761"/>
      <c r="I36" s="761"/>
      <c r="J36" s="761"/>
      <c r="K36" s="761"/>
      <c r="L36" s="761"/>
      <c r="M36" s="761"/>
      <c r="N36" s="761"/>
      <c r="O36" s="56"/>
      <c r="P36" s="56"/>
      <c r="Q36" s="56"/>
      <c r="R36" s="56"/>
      <c r="S36" s="56"/>
      <c r="T36" s="56"/>
      <c r="U36" s="56"/>
      <c r="V36" s="56"/>
      <c r="W36" s="56"/>
      <c r="X36" s="56"/>
      <c r="Y36" s="56"/>
      <c r="Z36" s="56"/>
      <c r="AA36" s="164"/>
    </row>
    <row r="37" spans="2:27">
      <c r="B37" s="163"/>
      <c r="C37" s="759" t="s">
        <v>782</v>
      </c>
      <c r="D37" s="759"/>
      <c r="E37" s="759"/>
      <c r="F37" s="759"/>
      <c r="G37" s="759"/>
      <c r="H37" s="759"/>
      <c r="I37" s="759"/>
      <c r="J37" s="759"/>
      <c r="K37" s="759"/>
      <c r="L37" s="759"/>
      <c r="M37" s="759"/>
      <c r="N37" s="56"/>
      <c r="O37" s="56"/>
      <c r="P37" s="56"/>
      <c r="Q37" s="56"/>
      <c r="R37" s="56"/>
      <c r="S37" s="56"/>
      <c r="T37" s="56"/>
      <c r="U37" s="56"/>
      <c r="V37" s="56"/>
      <c r="W37" s="56"/>
      <c r="X37" s="56"/>
      <c r="Y37" s="56"/>
      <c r="Z37" s="56"/>
      <c r="AA37" s="164"/>
    </row>
    <row r="38" spans="2:27">
      <c r="B38" s="163"/>
      <c r="C38" s="670"/>
      <c r="D38" s="759" t="s">
        <v>1527</v>
      </c>
      <c r="E38" s="759"/>
      <c r="F38" s="759"/>
      <c r="G38" s="759"/>
      <c r="H38" s="759"/>
      <c r="I38" s="759"/>
      <c r="J38" s="759"/>
      <c r="K38" s="759"/>
      <c r="L38" s="759"/>
      <c r="M38" s="759"/>
      <c r="N38" s="759"/>
      <c r="O38" s="759"/>
      <c r="P38" s="759"/>
      <c r="Q38" s="759"/>
      <c r="R38" s="759"/>
      <c r="S38" s="56"/>
      <c r="T38" s="56"/>
      <c r="U38" s="56"/>
      <c r="V38" s="56"/>
      <c r="W38" s="56"/>
      <c r="X38" s="56"/>
      <c r="Y38" s="56"/>
      <c r="Z38" s="56"/>
      <c r="AA38" s="164"/>
    </row>
    <row r="39" spans="2:27" outlineLevel="2">
      <c r="B39" s="163"/>
      <c r="C39" s="670"/>
      <c r="D39" s="670"/>
      <c r="E39" s="760" t="s">
        <v>1528</v>
      </c>
      <c r="F39" s="760"/>
      <c r="G39" s="760"/>
      <c r="H39" s="760"/>
      <c r="I39" s="760"/>
      <c r="J39" s="760"/>
      <c r="K39" s="760"/>
      <c r="L39" s="760"/>
      <c r="M39" s="760"/>
      <c r="N39" s="760"/>
      <c r="O39" s="760"/>
      <c r="P39" s="56"/>
      <c r="Q39" s="56"/>
      <c r="R39" s="56"/>
      <c r="S39" s="56"/>
      <c r="T39" s="56"/>
      <c r="U39" s="56"/>
      <c r="V39" s="56"/>
      <c r="W39" s="56"/>
      <c r="X39" s="56"/>
      <c r="Y39" s="56"/>
      <c r="Z39" s="56"/>
      <c r="AA39" s="164"/>
    </row>
    <row r="40" spans="2:27" outlineLevel="2">
      <c r="B40" s="163"/>
      <c r="C40" s="670"/>
      <c r="D40" s="670"/>
      <c r="E40" s="760" t="s">
        <v>1529</v>
      </c>
      <c r="F40" s="760"/>
      <c r="G40" s="760"/>
      <c r="H40" s="760"/>
      <c r="I40" s="760"/>
      <c r="J40" s="760"/>
      <c r="K40" s="760"/>
      <c r="L40" s="760"/>
      <c r="M40" s="760"/>
      <c r="N40" s="760"/>
      <c r="O40" s="760"/>
      <c r="P40" s="56"/>
      <c r="Q40" s="56"/>
      <c r="R40" s="56"/>
      <c r="S40" s="56"/>
      <c r="T40" s="56"/>
      <c r="U40" s="56"/>
      <c r="V40" s="56"/>
      <c r="W40" s="56"/>
      <c r="X40" s="56"/>
      <c r="Y40" s="56"/>
      <c r="Z40" s="56"/>
      <c r="AA40" s="164"/>
    </row>
    <row r="41" spans="2:27">
      <c r="B41" s="163"/>
      <c r="C41" s="85"/>
      <c r="D41" s="760" t="s">
        <v>1530</v>
      </c>
      <c r="E41" s="760"/>
      <c r="F41" s="760"/>
      <c r="G41" s="760"/>
      <c r="H41" s="760"/>
      <c r="I41" s="760"/>
      <c r="J41" s="760"/>
      <c r="K41" s="760"/>
      <c r="L41" s="760"/>
      <c r="M41" s="760"/>
      <c r="N41" s="760"/>
      <c r="O41" s="56"/>
      <c r="P41" s="56"/>
      <c r="Q41" s="56"/>
      <c r="R41" s="56"/>
      <c r="S41" s="56"/>
      <c r="T41" s="56"/>
      <c r="U41" s="56"/>
      <c r="V41" s="56"/>
      <c r="W41" s="56"/>
      <c r="X41" s="56"/>
      <c r="Y41" s="56"/>
      <c r="Z41" s="56"/>
      <c r="AA41" s="164"/>
    </row>
    <row r="42" spans="2:27" outlineLevel="1">
      <c r="B42" s="163"/>
      <c r="C42" s="669"/>
      <c r="D42" s="760" t="s">
        <v>1531</v>
      </c>
      <c r="E42" s="760"/>
      <c r="F42" s="760"/>
      <c r="G42" s="760"/>
      <c r="H42" s="760"/>
      <c r="I42" s="760"/>
      <c r="J42" s="760"/>
      <c r="K42" s="760"/>
      <c r="L42" s="760"/>
      <c r="M42" s="760"/>
      <c r="N42" s="760"/>
      <c r="O42" s="56"/>
      <c r="P42" s="56"/>
      <c r="Q42" s="56"/>
      <c r="R42" s="56"/>
      <c r="S42" s="56"/>
      <c r="T42" s="56"/>
      <c r="U42" s="56"/>
      <c r="V42" s="56"/>
      <c r="W42" s="56"/>
      <c r="X42" s="56"/>
      <c r="Y42" s="56"/>
      <c r="Z42" s="56"/>
      <c r="AA42" s="164"/>
    </row>
    <row r="43" spans="2:27" outlineLevel="1">
      <c r="B43" s="163"/>
      <c r="C43" s="85"/>
      <c r="D43" s="760" t="s">
        <v>1532</v>
      </c>
      <c r="E43" s="760"/>
      <c r="F43" s="760"/>
      <c r="G43" s="760"/>
      <c r="H43" s="760"/>
      <c r="I43" s="760"/>
      <c r="J43" s="760"/>
      <c r="K43" s="760"/>
      <c r="L43" s="760"/>
      <c r="M43" s="760"/>
      <c r="N43" s="760"/>
      <c r="O43" s="56"/>
      <c r="P43" s="56"/>
      <c r="Q43" s="56"/>
      <c r="R43" s="56"/>
      <c r="S43" s="56"/>
      <c r="T43" s="56"/>
      <c r="U43" s="56"/>
      <c r="V43" s="56"/>
      <c r="W43" s="56"/>
      <c r="X43" s="56"/>
      <c r="Y43" s="56"/>
      <c r="Z43" s="56"/>
      <c r="AA43" s="164"/>
    </row>
    <row r="44" spans="2:27" outlineLevel="1">
      <c r="B44" s="163"/>
      <c r="C44" s="168" t="s">
        <v>1433</v>
      </c>
      <c r="D44" s="671"/>
      <c r="E44" s="671"/>
      <c r="F44" s="671"/>
      <c r="G44" s="671"/>
      <c r="H44" s="671"/>
      <c r="I44" s="671"/>
      <c r="J44" s="671"/>
      <c r="K44" s="671"/>
      <c r="L44" s="671"/>
      <c r="M44" s="671"/>
      <c r="N44" s="671"/>
      <c r="O44" s="56"/>
      <c r="P44" s="56"/>
      <c r="Q44" s="56"/>
      <c r="R44" s="56"/>
      <c r="S44" s="56"/>
      <c r="T44" s="56"/>
      <c r="U44" s="56"/>
      <c r="V44" s="56"/>
      <c r="W44" s="56"/>
      <c r="X44" s="56"/>
      <c r="Y44" s="56"/>
      <c r="Z44" s="56"/>
      <c r="AA44" s="164"/>
    </row>
    <row r="45" spans="2:27">
      <c r="B45" s="163"/>
      <c r="C45" s="759" t="s">
        <v>723</v>
      </c>
      <c r="D45" s="759"/>
      <c r="E45" s="759"/>
      <c r="F45" s="759"/>
      <c r="G45" s="759"/>
      <c r="H45" s="759"/>
      <c r="I45" s="759"/>
      <c r="J45" s="759"/>
      <c r="K45" s="759"/>
      <c r="L45" s="759"/>
      <c r="M45" s="759"/>
      <c r="N45" s="56"/>
      <c r="O45" s="56"/>
      <c r="P45" s="56"/>
      <c r="Q45" s="56"/>
      <c r="R45" s="56"/>
      <c r="S45" s="56"/>
      <c r="T45" s="56"/>
      <c r="U45" s="56"/>
      <c r="V45" s="56"/>
      <c r="W45" s="56"/>
      <c r="X45" s="56"/>
      <c r="Y45" s="56"/>
      <c r="Z45" s="56"/>
      <c r="AA45" s="164"/>
    </row>
    <row r="46" spans="2:27" outlineLevel="1">
      <c r="B46" s="163"/>
      <c r="C46" s="670"/>
      <c r="D46" s="760" t="s">
        <v>778</v>
      </c>
      <c r="E46" s="760"/>
      <c r="F46" s="760"/>
      <c r="G46" s="760"/>
      <c r="H46" s="760"/>
      <c r="I46" s="760"/>
      <c r="J46" s="760"/>
      <c r="K46" s="760"/>
      <c r="L46" s="760"/>
      <c r="M46" s="760"/>
      <c r="N46" s="760"/>
      <c r="O46" s="56"/>
      <c r="P46" s="56"/>
      <c r="Q46" s="56"/>
      <c r="R46" s="56"/>
      <c r="S46" s="56"/>
      <c r="T46" s="56"/>
      <c r="U46" s="56"/>
      <c r="V46" s="56"/>
      <c r="W46" s="56"/>
      <c r="X46" s="56"/>
      <c r="Y46" s="56"/>
      <c r="Z46" s="56"/>
      <c r="AA46" s="164"/>
    </row>
    <row r="47" spans="2:27" outlineLevel="1">
      <c r="B47" s="163"/>
      <c r="C47" s="670"/>
      <c r="D47" s="760" t="s">
        <v>1412</v>
      </c>
      <c r="E47" s="760"/>
      <c r="F47" s="760"/>
      <c r="G47" s="760"/>
      <c r="H47" s="760"/>
      <c r="I47" s="760"/>
      <c r="J47" s="760"/>
      <c r="K47" s="760"/>
      <c r="L47" s="760"/>
      <c r="M47" s="760"/>
      <c r="N47" s="760"/>
      <c r="O47" s="56"/>
      <c r="P47" s="56"/>
      <c r="Q47" s="56"/>
      <c r="R47" s="56"/>
      <c r="S47" s="56"/>
      <c r="T47" s="56"/>
      <c r="U47" s="56"/>
      <c r="V47" s="56"/>
      <c r="W47" s="56"/>
      <c r="X47" s="56"/>
      <c r="Y47" s="56"/>
      <c r="Z47" s="56"/>
      <c r="AA47" s="164"/>
    </row>
    <row r="48" spans="2:27" ht="9" customHeight="1">
      <c r="B48" s="165"/>
      <c r="C48" s="166"/>
      <c r="D48" s="166"/>
      <c r="E48" s="166"/>
      <c r="F48" s="166"/>
      <c r="G48" s="166"/>
      <c r="H48" s="166"/>
      <c r="I48" s="166"/>
      <c r="J48" s="166"/>
      <c r="K48" s="166"/>
      <c r="L48" s="166"/>
      <c r="M48" s="166"/>
      <c r="N48" s="166"/>
      <c r="O48" s="166"/>
      <c r="P48" s="166"/>
      <c r="Q48" s="166"/>
      <c r="R48" s="166"/>
      <c r="S48" s="166"/>
      <c r="T48" s="166"/>
      <c r="U48" s="166"/>
      <c r="V48" s="166"/>
      <c r="W48" s="166"/>
      <c r="X48" s="166"/>
      <c r="Y48" s="166"/>
      <c r="Z48" s="166"/>
      <c r="AA48" s="167"/>
    </row>
  </sheetData>
  <mergeCells count="40">
    <mergeCell ref="D23:N23"/>
    <mergeCell ref="E40:O40"/>
    <mergeCell ref="E39:O39"/>
    <mergeCell ref="D16:N16"/>
    <mergeCell ref="D38:R38"/>
    <mergeCell ref="B9:AA9"/>
    <mergeCell ref="Y2:AA2"/>
    <mergeCell ref="D5:Y5"/>
    <mergeCell ref="B7:F7"/>
    <mergeCell ref="D14:N14"/>
    <mergeCell ref="C13:M13"/>
    <mergeCell ref="C11:M11"/>
    <mergeCell ref="V2:W2"/>
    <mergeCell ref="D47:N47"/>
    <mergeCell ref="C45:M45"/>
    <mergeCell ref="C37:M37"/>
    <mergeCell ref="C32:M32"/>
    <mergeCell ref="C27:M27"/>
    <mergeCell ref="D35:N35"/>
    <mergeCell ref="D41:N41"/>
    <mergeCell ref="D42:N42"/>
    <mergeCell ref="D43:N43"/>
    <mergeCell ref="D46:N46"/>
    <mergeCell ref="D36:N36"/>
    <mergeCell ref="C15:M15"/>
    <mergeCell ref="D30:N30"/>
    <mergeCell ref="D31:N31"/>
    <mergeCell ref="D33:N33"/>
    <mergeCell ref="D34:N34"/>
    <mergeCell ref="D24:N24"/>
    <mergeCell ref="D25:N25"/>
    <mergeCell ref="D26:N26"/>
    <mergeCell ref="D28:N28"/>
    <mergeCell ref="D29:N29"/>
    <mergeCell ref="D18:N18"/>
    <mergeCell ref="D17:N17"/>
    <mergeCell ref="C22:M22"/>
    <mergeCell ref="D19:N19"/>
    <mergeCell ref="D20:N20"/>
    <mergeCell ref="D21:N21"/>
  </mergeCells>
  <hyperlinks>
    <hyperlink ref="B7" r:id="rId1"/>
    <hyperlink ref="C11" location="'Mode d''emploi'!A1" display="Mode d'emploi "/>
    <hyperlink ref="D14:N14" location="'Data base'!A1" display="1.1- Base de donnée initiale (Quantitative)"/>
    <hyperlink ref="E40:O40" location="'Data ACM - 3 modalités'!A1" display="1.2.1- Variables qualitatives à 3 modalités"/>
    <hyperlink ref="E39:O39" location="'Data ACM - 2 modalités'!A1" display="1.2.1- Variables qualitatives à 2 modalités"/>
    <hyperlink ref="D16:N16" location="'Descrip- data base'!A1" display="2.1- Description des données de base"/>
    <hyperlink ref="D17:N17" location="'Descrip- Individus'!A1" display="2.2- Description des individus"/>
    <hyperlink ref="D18:N18" location="'Descrip- Distrib variables'!A1" display="2.3- Distribution des variables"/>
    <hyperlink ref="D19:N19" location="'Descrip-Classements critères'!A1" display="2.4- Classement des villes par critères"/>
    <hyperlink ref="D23:N23" location="'ACP-Analyse variables'!A1" display="3.1- Analyse des variables"/>
    <hyperlink ref="D24:N24" location="'ACP-Interprétation des axes'!A1" display="3.2- Interprétation des axes"/>
    <hyperlink ref="D25:N25" location="'ACP-Analyse Individus'!A1" display="3.3- Analyse des individus"/>
    <hyperlink ref="D26:N26" location="'ACP-Projections'!A1" display="3.4- Projection sur les plans factoriels"/>
    <hyperlink ref="D28:N28" location="'Classif. Dendrogramme'!A1" display="4.1- Dendrogrammes"/>
    <hyperlink ref="D29:N29" location="'Classif. 4 clusters'!A1" display="4.2- Classification en 4 clusters"/>
    <hyperlink ref="D30:N30" location="'Classif. 5 clusters'!A1" display="4.3- Classification en 5 clusters"/>
    <hyperlink ref="D31:N31" location="'Classif. 8 clusters'!A1" display="4.4- Classification en 8 clusters"/>
    <hyperlink ref="D33:N33" location="'ACP et Classif. 4 cluster'!A1" display="5.1- ACP et classification en 4 clusters"/>
    <hyperlink ref="D34:N34" location="'ACP et Classif. 5 cluster'!A1" display="5.2- ACP et classification en 5 clusters"/>
    <hyperlink ref="D35:N35" location="'ACP et Classif. 8 cluster'!A1" display="5.3- ACP et classification en 8 clusters"/>
    <hyperlink ref="D41:N41" location="'ACM. Dendrogramme'!A1" display="6.1- Dendrogrammes"/>
    <hyperlink ref="D42:N42" location="'ACM. 2 modalités - Classif.'!A1" display="6.2- ACM et classification avec variables à 2 modalités"/>
    <hyperlink ref="D43:N43" location="'ACM. 3 modalités - Classif.'!A1" display="6.3- ACM et classification avec variables à 3 modalités"/>
    <hyperlink ref="D36:N36" location="'Comparaison des classif. ACP'!A1" display="5.4- Comparaison des classifications"/>
    <hyperlink ref="C44" location="'Cluster du sud de la France'!A1" display="7- Cluster du sud de la France"/>
    <hyperlink ref="D46:N46" location="'Outils d''analyse'!A1" display="A- Outils et macros"/>
    <hyperlink ref="D47:N47" location="'Tanagra - Stat descriptive'!A1" display="B- Export Tanagra "/>
    <hyperlink ref="D20:N20" location="'Descrip- Palmares'!A1" display="2.5- Palmarès "/>
  </hyperlinks>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Sheet4">
    <tabColor theme="8" tint="0.39997558519241921"/>
    <outlinePr summaryRight="0"/>
  </sheetPr>
  <dimension ref="A1:BE101"/>
  <sheetViews>
    <sheetView showGridLines="0" zoomScale="85" zoomScaleNormal="85" workbookViewId="0">
      <pane ySplit="1" topLeftCell="A8" activePane="bottomLeft" state="frozen"/>
      <selection activeCell="P36" sqref="P36"/>
      <selection pane="bottomLeft" activeCell="A3" sqref="A3"/>
    </sheetView>
  </sheetViews>
  <sheetFormatPr baseColWidth="10" defaultColWidth="9.109375" defaultRowHeight="14.4" outlineLevelCol="2"/>
  <cols>
    <col min="1" max="1" width="5" customWidth="1"/>
    <col min="2" max="2" width="26.109375" customWidth="1"/>
    <col min="3" max="5" width="7.5546875" customWidth="1"/>
    <col min="6" max="12" width="12.33203125" style="2" customWidth="1" outlineLevel="1"/>
    <col min="13" max="15" width="7.109375" style="2" customWidth="1" outlineLevel="1"/>
    <col min="16" max="20" width="6.33203125" customWidth="1" outlineLevel="1"/>
    <col min="21" max="24" width="6.33203125" customWidth="1" outlineLevel="2"/>
    <col min="25" max="25" width="7.33203125" customWidth="1" outlineLevel="2"/>
    <col min="26" max="35" width="7.33203125" customWidth="1"/>
    <col min="36" max="40" width="5.88671875" customWidth="1" outlineLevel="1"/>
    <col min="41" max="45" width="7.44140625" customWidth="1" outlineLevel="1"/>
    <col min="56" max="56" width="15.109375" bestFit="1" customWidth="1"/>
  </cols>
  <sheetData>
    <row r="1" spans="1:46">
      <c r="A1" s="155" t="s">
        <v>524</v>
      </c>
      <c r="C1" s="155" t="s">
        <v>784</v>
      </c>
      <c r="D1" s="155"/>
      <c r="E1" s="155"/>
      <c r="AT1" s="56"/>
    </row>
    <row r="2" spans="1:46">
      <c r="B2" s="155"/>
      <c r="C2" s="155"/>
      <c r="D2" s="155"/>
      <c r="E2" s="155"/>
      <c r="F2" s="341"/>
      <c r="AT2" s="56"/>
    </row>
    <row r="3" spans="1:46" ht="16.2">
      <c r="B3" s="803" t="s">
        <v>520</v>
      </c>
      <c r="C3" s="803"/>
      <c r="D3" s="155"/>
      <c r="E3" s="155"/>
      <c r="AT3" s="56"/>
    </row>
    <row r="4" spans="1:46">
      <c r="B4" s="155"/>
      <c r="C4" s="155"/>
      <c r="D4" s="155"/>
      <c r="E4" s="155"/>
      <c r="AT4" s="56"/>
    </row>
    <row r="5" spans="1:46" ht="26.4">
      <c r="B5" s="340" t="s">
        <v>84</v>
      </c>
      <c r="C5" s="340" t="s">
        <v>85</v>
      </c>
      <c r="D5" s="340" t="s">
        <v>86</v>
      </c>
      <c r="E5" s="340" t="s">
        <v>87</v>
      </c>
      <c r="F5" s="340" t="s">
        <v>89</v>
      </c>
      <c r="H5" s="775" t="s">
        <v>786</v>
      </c>
      <c r="I5" s="776"/>
      <c r="J5" s="776"/>
      <c r="K5" s="776"/>
      <c r="L5" s="776"/>
      <c r="M5" s="776"/>
      <c r="N5" s="776"/>
      <c r="O5" s="776"/>
      <c r="P5" s="776"/>
      <c r="Q5" s="776"/>
      <c r="R5" s="777"/>
      <c r="AT5" s="56"/>
    </row>
    <row r="6" spans="1:46">
      <c r="B6" s="16">
        <v>1</v>
      </c>
      <c r="C6" s="17">
        <v>4.1003769999999999</v>
      </c>
      <c r="D6" s="17">
        <v>1.9541090000000001</v>
      </c>
      <c r="E6" s="18">
        <v>0.41</v>
      </c>
      <c r="F6" s="18">
        <v>0.41</v>
      </c>
      <c r="H6" s="778"/>
      <c r="I6" s="779"/>
      <c r="J6" s="779"/>
      <c r="K6" s="779"/>
      <c r="L6" s="779"/>
      <c r="M6" s="779"/>
      <c r="N6" s="779"/>
      <c r="O6" s="779"/>
      <c r="P6" s="779"/>
      <c r="Q6" s="779"/>
      <c r="R6" s="780"/>
      <c r="AT6" s="56"/>
    </row>
    <row r="7" spans="1:46">
      <c r="B7" s="16">
        <v>2</v>
      </c>
      <c r="C7" s="17">
        <v>2.1462690000000002</v>
      </c>
      <c r="D7" s="17">
        <v>0.82792299999999996</v>
      </c>
      <c r="E7" s="18">
        <v>0.21460000000000001</v>
      </c>
      <c r="F7" s="18">
        <v>0.62470000000000003</v>
      </c>
      <c r="H7" s="778"/>
      <c r="I7" s="779"/>
      <c r="J7" s="779"/>
      <c r="K7" s="779"/>
      <c r="L7" s="779"/>
      <c r="M7" s="779"/>
      <c r="N7" s="779"/>
      <c r="O7" s="779"/>
      <c r="P7" s="779"/>
      <c r="Q7" s="779"/>
      <c r="R7" s="780"/>
      <c r="AT7" s="56"/>
    </row>
    <row r="8" spans="1:46">
      <c r="B8" s="16">
        <v>3</v>
      </c>
      <c r="C8" s="17">
        <v>1.318346</v>
      </c>
      <c r="D8" s="17">
        <v>0.60037600000000002</v>
      </c>
      <c r="E8" s="18">
        <v>0.1318</v>
      </c>
      <c r="F8" s="18">
        <v>0.75649999999999995</v>
      </c>
      <c r="H8" s="778"/>
      <c r="I8" s="779"/>
      <c r="J8" s="779"/>
      <c r="K8" s="779"/>
      <c r="L8" s="779"/>
      <c r="M8" s="779"/>
      <c r="N8" s="779"/>
      <c r="O8" s="779"/>
      <c r="P8" s="779"/>
      <c r="Q8" s="779"/>
      <c r="R8" s="780"/>
      <c r="AT8" s="56"/>
    </row>
    <row r="9" spans="1:46">
      <c r="B9" s="16">
        <v>4</v>
      </c>
      <c r="C9" s="17">
        <v>0.71797</v>
      </c>
      <c r="D9" s="17">
        <v>0.147369</v>
      </c>
      <c r="E9" s="18">
        <v>7.1800000000000003E-2</v>
      </c>
      <c r="F9" s="18">
        <v>0.82830000000000004</v>
      </c>
      <c r="H9" s="778"/>
      <c r="I9" s="779"/>
      <c r="J9" s="779"/>
      <c r="K9" s="779"/>
      <c r="L9" s="779"/>
      <c r="M9" s="779"/>
      <c r="N9" s="779"/>
      <c r="O9" s="779"/>
      <c r="P9" s="779"/>
      <c r="Q9" s="779"/>
      <c r="R9" s="780"/>
      <c r="AT9" s="56"/>
    </row>
    <row r="10" spans="1:46">
      <c r="B10" s="16">
        <v>5</v>
      </c>
      <c r="C10" s="17">
        <v>0.5706</v>
      </c>
      <c r="D10" s="17">
        <v>0.20335400000000001</v>
      </c>
      <c r="E10" s="18">
        <v>5.7099999999999998E-2</v>
      </c>
      <c r="F10" s="18">
        <v>0.88539999999999996</v>
      </c>
      <c r="H10" s="778"/>
      <c r="I10" s="779"/>
      <c r="J10" s="779"/>
      <c r="K10" s="779"/>
      <c r="L10" s="779"/>
      <c r="M10" s="779"/>
      <c r="N10" s="779"/>
      <c r="O10" s="779"/>
      <c r="P10" s="779"/>
      <c r="Q10" s="779"/>
      <c r="R10" s="780"/>
      <c r="AT10" s="56"/>
    </row>
    <row r="11" spans="1:46">
      <c r="B11" s="16">
        <v>6</v>
      </c>
      <c r="C11" s="17">
        <v>0.36724600000000002</v>
      </c>
      <c r="D11" s="17">
        <v>2.222E-2</v>
      </c>
      <c r="E11" s="18">
        <v>3.6700000000000003E-2</v>
      </c>
      <c r="F11" s="18">
        <v>0.92210000000000003</v>
      </c>
      <c r="H11" s="778"/>
      <c r="I11" s="779"/>
      <c r="J11" s="779"/>
      <c r="K11" s="779"/>
      <c r="L11" s="779"/>
      <c r="M11" s="779"/>
      <c r="N11" s="779"/>
      <c r="O11" s="779"/>
      <c r="P11" s="779"/>
      <c r="Q11" s="779"/>
      <c r="R11" s="780"/>
      <c r="AT11" s="56"/>
    </row>
    <row r="12" spans="1:46">
      <c r="B12" s="16">
        <v>7</v>
      </c>
      <c r="C12" s="17">
        <v>0.345026</v>
      </c>
      <c r="D12" s="17">
        <v>9.6473000000000003E-2</v>
      </c>
      <c r="E12" s="18">
        <v>3.4500000000000003E-2</v>
      </c>
      <c r="F12" s="18">
        <v>0.95660000000000001</v>
      </c>
      <c r="H12" s="778"/>
      <c r="I12" s="779"/>
      <c r="J12" s="779"/>
      <c r="K12" s="779"/>
      <c r="L12" s="779"/>
      <c r="M12" s="779"/>
      <c r="N12" s="779"/>
      <c r="O12" s="779"/>
      <c r="P12" s="779"/>
      <c r="Q12" s="779"/>
      <c r="R12" s="780"/>
      <c r="AT12" s="56"/>
    </row>
    <row r="13" spans="1:46">
      <c r="B13" s="16">
        <v>8</v>
      </c>
      <c r="C13" s="17">
        <v>0.248552</v>
      </c>
      <c r="D13" s="17">
        <v>0.12367499999999999</v>
      </c>
      <c r="E13" s="18">
        <v>2.4899999999999999E-2</v>
      </c>
      <c r="F13" s="18">
        <v>0.98140000000000005</v>
      </c>
      <c r="H13" s="778"/>
      <c r="I13" s="779"/>
      <c r="J13" s="779"/>
      <c r="K13" s="779"/>
      <c r="L13" s="779"/>
      <c r="M13" s="779"/>
      <c r="N13" s="779"/>
      <c r="O13" s="779"/>
      <c r="P13" s="779"/>
      <c r="Q13" s="779"/>
      <c r="R13" s="780"/>
      <c r="AT13" s="56"/>
    </row>
    <row r="14" spans="1:46">
      <c r="B14" s="16">
        <v>9</v>
      </c>
      <c r="C14" s="17">
        <v>0.124877</v>
      </c>
      <c r="D14" s="17">
        <v>6.4141000000000004E-2</v>
      </c>
      <c r="E14" s="18">
        <v>1.2500000000000001E-2</v>
      </c>
      <c r="F14" s="18">
        <v>0.99390000000000001</v>
      </c>
      <c r="H14" s="778"/>
      <c r="I14" s="779"/>
      <c r="J14" s="779"/>
      <c r="K14" s="779"/>
      <c r="L14" s="779"/>
      <c r="M14" s="779"/>
      <c r="N14" s="779"/>
      <c r="O14" s="779"/>
      <c r="P14" s="779"/>
      <c r="Q14" s="779"/>
      <c r="R14" s="780"/>
      <c r="AT14" s="56"/>
    </row>
    <row r="15" spans="1:46">
      <c r="B15" s="16">
        <v>10</v>
      </c>
      <c r="C15" s="17">
        <v>6.0736999999999999E-2</v>
      </c>
      <c r="D15" s="20" t="s">
        <v>97</v>
      </c>
      <c r="E15" s="18">
        <v>6.1000000000000004E-3</v>
      </c>
      <c r="F15" s="18">
        <v>1</v>
      </c>
      <c r="H15" s="781"/>
      <c r="I15" s="782"/>
      <c r="J15" s="782"/>
      <c r="K15" s="782"/>
      <c r="L15" s="782"/>
      <c r="M15" s="782"/>
      <c r="N15" s="782"/>
      <c r="O15" s="782"/>
      <c r="P15" s="782"/>
      <c r="Q15" s="782"/>
      <c r="R15" s="783"/>
      <c r="AT15" s="56"/>
    </row>
    <row r="16" spans="1:46">
      <c r="B16" s="340" t="s">
        <v>98</v>
      </c>
      <c r="C16" s="21">
        <v>10</v>
      </c>
      <c r="D16" s="22" t="s">
        <v>97</v>
      </c>
      <c r="E16" s="22" t="s">
        <v>97</v>
      </c>
      <c r="F16" s="22" t="s">
        <v>97</v>
      </c>
      <c r="AT16" s="56"/>
    </row>
    <row r="17" spans="2:46">
      <c r="B17" s="155"/>
      <c r="C17" s="155"/>
      <c r="D17" s="155"/>
      <c r="E17" s="155"/>
      <c r="AT17" s="56"/>
    </row>
    <row r="18" spans="2:46">
      <c r="B18" s="155"/>
      <c r="C18" s="155"/>
      <c r="D18" s="155"/>
      <c r="E18" s="155"/>
      <c r="AT18" s="56"/>
    </row>
    <row r="19" spans="2:46" ht="16.2">
      <c r="B19" s="803" t="s">
        <v>785</v>
      </c>
      <c r="C19" s="803"/>
      <c r="D19" s="155"/>
      <c r="E19" s="155"/>
      <c r="AT19" s="56"/>
    </row>
    <row r="20" spans="2:46">
      <c r="B20" s="155"/>
      <c r="C20" s="155"/>
      <c r="D20" s="155"/>
      <c r="E20" s="155"/>
      <c r="AT20" s="56"/>
    </row>
    <row r="21" spans="2:46">
      <c r="B21" s="155"/>
      <c r="C21" s="155"/>
      <c r="D21" s="155"/>
      <c r="E21" s="155"/>
      <c r="AT21" s="56"/>
    </row>
    <row r="22" spans="2:46" ht="48">
      <c r="B22" s="686"/>
      <c r="C22" s="727" t="s">
        <v>57</v>
      </c>
      <c r="D22" s="727" t="s">
        <v>58</v>
      </c>
      <c r="E22" s="727" t="s">
        <v>0</v>
      </c>
      <c r="F22" s="727" t="s">
        <v>1</v>
      </c>
      <c r="G22" s="727" t="s">
        <v>2</v>
      </c>
      <c r="H22" s="727" t="s">
        <v>3</v>
      </c>
      <c r="I22" s="727" t="s">
        <v>4</v>
      </c>
      <c r="J22" s="727" t="s">
        <v>59</v>
      </c>
      <c r="K22" s="727" t="s">
        <v>5</v>
      </c>
      <c r="L22" s="727" t="s">
        <v>60</v>
      </c>
      <c r="AT22" s="56"/>
    </row>
    <row r="23" spans="2:46">
      <c r="B23" s="726" t="s">
        <v>57</v>
      </c>
      <c r="C23" s="401">
        <v>1</v>
      </c>
      <c r="D23" s="402">
        <v>-0.16707</v>
      </c>
      <c r="E23" s="402">
        <v>0.27883000000000002</v>
      </c>
      <c r="F23" s="402">
        <v>0.35979</v>
      </c>
      <c r="G23" s="402">
        <v>-0.45752999999999999</v>
      </c>
      <c r="H23" s="402">
        <v>0.25947999999999999</v>
      </c>
      <c r="I23" s="402">
        <v>-4.41E-2</v>
      </c>
      <c r="J23" s="402">
        <v>-0.38029000000000002</v>
      </c>
      <c r="K23" s="402">
        <v>-0.17935999999999999</v>
      </c>
      <c r="L23" s="402">
        <v>-0.12211</v>
      </c>
      <c r="AT23" s="56"/>
    </row>
    <row r="24" spans="2:46">
      <c r="B24" s="726" t="s">
        <v>58</v>
      </c>
      <c r="C24" s="402">
        <v>-0.16707</v>
      </c>
      <c r="D24" s="401">
        <v>1</v>
      </c>
      <c r="E24" s="402">
        <v>0.33510000000000001</v>
      </c>
      <c r="F24" s="402">
        <v>0.47654999999999997</v>
      </c>
      <c r="G24" s="402">
        <v>0.45223000000000002</v>
      </c>
      <c r="H24" s="402">
        <v>0.44085999999999997</v>
      </c>
      <c r="I24" s="402">
        <v>-0.44213999999999998</v>
      </c>
      <c r="J24" s="402">
        <v>0.30792999999999998</v>
      </c>
      <c r="K24" s="402">
        <v>0.22142000000000001</v>
      </c>
      <c r="L24" s="402">
        <v>-0.44707999999999998</v>
      </c>
      <c r="AT24" s="56"/>
    </row>
    <row r="25" spans="2:46">
      <c r="B25" s="726" t="s">
        <v>0</v>
      </c>
      <c r="C25" s="402">
        <v>0.27883000000000002</v>
      </c>
      <c r="D25" s="402">
        <v>0.33510000000000001</v>
      </c>
      <c r="E25" s="401">
        <v>1</v>
      </c>
      <c r="F25" s="401">
        <v>0.84363999999999995</v>
      </c>
      <c r="G25" s="402">
        <v>-7.0519999999999999E-2</v>
      </c>
      <c r="H25" s="401">
        <v>0.83084999999999998</v>
      </c>
      <c r="I25" s="403">
        <v>-0.54069999999999996</v>
      </c>
      <c r="J25" s="402">
        <v>0.10996</v>
      </c>
      <c r="K25" s="402">
        <v>0.46183000000000002</v>
      </c>
      <c r="L25" s="402">
        <v>-6.6869999999999999E-2</v>
      </c>
      <c r="AT25" s="56"/>
    </row>
    <row r="26" spans="2:46">
      <c r="B26" s="726" t="s">
        <v>1</v>
      </c>
      <c r="C26" s="402">
        <v>0.35979</v>
      </c>
      <c r="D26" s="402">
        <v>0.47654999999999997</v>
      </c>
      <c r="E26" s="401">
        <v>0.84363999999999995</v>
      </c>
      <c r="F26" s="401">
        <v>1</v>
      </c>
      <c r="G26" s="402">
        <v>-1.035E-2</v>
      </c>
      <c r="H26" s="401">
        <v>0.87343000000000004</v>
      </c>
      <c r="I26" s="403">
        <v>-0.53761999999999999</v>
      </c>
      <c r="J26" s="402">
        <v>0.16958999999999999</v>
      </c>
      <c r="K26" s="404">
        <v>0.50065000000000004</v>
      </c>
      <c r="L26" s="402">
        <v>-0.34288000000000002</v>
      </c>
      <c r="AT26" s="56"/>
    </row>
    <row r="27" spans="2:46">
      <c r="B27" s="726" t="s">
        <v>2</v>
      </c>
      <c r="C27" s="402">
        <v>-0.45752999999999999</v>
      </c>
      <c r="D27" s="402">
        <v>0.45223000000000002</v>
      </c>
      <c r="E27" s="402">
        <v>-7.0519999999999999E-2</v>
      </c>
      <c r="F27" s="402">
        <v>-1.035E-2</v>
      </c>
      <c r="G27" s="401">
        <v>1</v>
      </c>
      <c r="H27" s="402">
        <v>0.10241</v>
      </c>
      <c r="I27" s="402">
        <v>-0.31839000000000001</v>
      </c>
      <c r="J27" s="402">
        <v>0.33193</v>
      </c>
      <c r="K27" s="402">
        <v>0.17499999999999999</v>
      </c>
      <c r="L27" s="402">
        <v>-0.37125999999999998</v>
      </c>
      <c r="AT27" s="56"/>
    </row>
    <row r="28" spans="2:46">
      <c r="B28" s="726" t="s">
        <v>3</v>
      </c>
      <c r="C28" s="402">
        <v>0.25947999999999999</v>
      </c>
      <c r="D28" s="402">
        <v>0.44085999999999997</v>
      </c>
      <c r="E28" s="401">
        <v>0.83084999999999998</v>
      </c>
      <c r="F28" s="401">
        <v>0.87343000000000004</v>
      </c>
      <c r="G28" s="402">
        <v>0.10241</v>
      </c>
      <c r="H28" s="401">
        <v>1</v>
      </c>
      <c r="I28" s="403">
        <v>-0.61273</v>
      </c>
      <c r="J28" s="402">
        <v>0.23688999999999999</v>
      </c>
      <c r="K28" s="402">
        <v>0.45299</v>
      </c>
      <c r="L28" s="402">
        <v>-0.32179999999999997</v>
      </c>
      <c r="AT28" s="56"/>
    </row>
    <row r="29" spans="2:46">
      <c r="B29" s="726" t="s">
        <v>4</v>
      </c>
      <c r="C29" s="402">
        <v>-4.41E-2</v>
      </c>
      <c r="D29" s="402">
        <v>-0.44213999999999998</v>
      </c>
      <c r="E29" s="403">
        <v>-0.54069999999999996</v>
      </c>
      <c r="F29" s="403">
        <v>-0.53761999999999999</v>
      </c>
      <c r="G29" s="402">
        <v>-0.31839000000000001</v>
      </c>
      <c r="H29" s="403">
        <v>-0.61273</v>
      </c>
      <c r="I29" s="401">
        <v>1</v>
      </c>
      <c r="J29" s="402">
        <v>-0.18229000000000001</v>
      </c>
      <c r="K29" s="402">
        <v>-0.42374000000000001</v>
      </c>
      <c r="L29" s="402">
        <v>0.41837000000000002</v>
      </c>
      <c r="AT29" s="56"/>
    </row>
    <row r="30" spans="2:46">
      <c r="B30" s="726" t="s">
        <v>59</v>
      </c>
      <c r="C30" s="402">
        <v>-0.38029000000000002</v>
      </c>
      <c r="D30" s="402">
        <v>0.30792999999999998</v>
      </c>
      <c r="E30" s="402">
        <v>0.10996</v>
      </c>
      <c r="F30" s="402">
        <v>0.16958999999999999</v>
      </c>
      <c r="G30" s="402">
        <v>0.33193</v>
      </c>
      <c r="H30" s="402">
        <v>0.23688999999999999</v>
      </c>
      <c r="I30" s="402">
        <v>-0.18229000000000001</v>
      </c>
      <c r="J30" s="401">
        <v>1</v>
      </c>
      <c r="K30" s="402">
        <v>0.45693</v>
      </c>
      <c r="L30" s="402">
        <v>-0.27307999999999999</v>
      </c>
      <c r="AT30" s="56"/>
    </row>
    <row r="31" spans="2:46">
      <c r="B31" s="726" t="s">
        <v>5</v>
      </c>
      <c r="C31" s="402">
        <v>-0.17935999999999999</v>
      </c>
      <c r="D31" s="402">
        <v>0.22142000000000001</v>
      </c>
      <c r="E31" s="402">
        <v>0.46183000000000002</v>
      </c>
      <c r="F31" s="404">
        <v>0.50065000000000004</v>
      </c>
      <c r="G31" s="402">
        <v>0.17499999999999999</v>
      </c>
      <c r="H31" s="402">
        <v>0.45299</v>
      </c>
      <c r="I31" s="402">
        <v>-0.42374000000000001</v>
      </c>
      <c r="J31" s="402">
        <v>0.45693</v>
      </c>
      <c r="K31" s="401">
        <v>1</v>
      </c>
      <c r="L31" s="402">
        <v>6.0949999999999997E-2</v>
      </c>
      <c r="AT31" s="56"/>
    </row>
    <row r="32" spans="2:46">
      <c r="B32" s="726" t="s">
        <v>60</v>
      </c>
      <c r="C32" s="402">
        <v>-0.12211</v>
      </c>
      <c r="D32" s="402">
        <v>-0.44707999999999998</v>
      </c>
      <c r="E32" s="402">
        <v>-6.6869999999999999E-2</v>
      </c>
      <c r="F32" s="402">
        <v>-0.34288000000000002</v>
      </c>
      <c r="G32" s="402">
        <v>-0.37125999999999998</v>
      </c>
      <c r="H32" s="402">
        <v>-0.32179999999999997</v>
      </c>
      <c r="I32" s="402">
        <v>0.41837000000000002</v>
      </c>
      <c r="J32" s="402">
        <v>-0.27307999999999999</v>
      </c>
      <c r="K32" s="402">
        <v>6.0949999999999997E-2</v>
      </c>
      <c r="L32" s="401">
        <v>1</v>
      </c>
      <c r="AT32" s="56"/>
    </row>
    <row r="33" spans="1:56" ht="15" thickBot="1">
      <c r="F33"/>
      <c r="G33"/>
      <c r="H33"/>
      <c r="I33"/>
      <c r="J33"/>
      <c r="K33"/>
      <c r="L33"/>
      <c r="AT33" s="56"/>
    </row>
    <row r="34" spans="1:56" ht="15" customHeight="1">
      <c r="B34" s="809" t="s">
        <v>589</v>
      </c>
      <c r="C34" s="810"/>
      <c r="D34" s="810"/>
      <c r="E34" s="810"/>
      <c r="F34" s="810"/>
      <c r="G34" s="810"/>
      <c r="H34" s="810"/>
      <c r="I34" s="810"/>
      <c r="J34" s="810"/>
      <c r="K34" s="810"/>
      <c r="L34" s="810"/>
      <c r="M34" s="810"/>
      <c r="N34" s="810"/>
      <c r="O34" s="811"/>
      <c r="AT34" s="56"/>
    </row>
    <row r="35" spans="1:56">
      <c r="B35" s="812"/>
      <c r="C35" s="779"/>
      <c r="D35" s="779"/>
      <c r="E35" s="779"/>
      <c r="F35" s="779"/>
      <c r="G35" s="779"/>
      <c r="H35" s="779"/>
      <c r="I35" s="779"/>
      <c r="J35" s="779"/>
      <c r="K35" s="779"/>
      <c r="L35" s="779"/>
      <c r="M35" s="779"/>
      <c r="N35" s="779"/>
      <c r="O35" s="813"/>
      <c r="AT35" s="56"/>
    </row>
    <row r="36" spans="1:56">
      <c r="B36" s="812"/>
      <c r="C36" s="779"/>
      <c r="D36" s="779"/>
      <c r="E36" s="779"/>
      <c r="F36" s="779"/>
      <c r="G36" s="779"/>
      <c r="H36" s="779"/>
      <c r="I36" s="779"/>
      <c r="J36" s="779"/>
      <c r="K36" s="779"/>
      <c r="L36" s="779"/>
      <c r="M36" s="779"/>
      <c r="N36" s="779"/>
      <c r="O36" s="813"/>
      <c r="AT36" s="56"/>
    </row>
    <row r="37" spans="1:56">
      <c r="B37" s="812"/>
      <c r="C37" s="779"/>
      <c r="D37" s="779"/>
      <c r="E37" s="779"/>
      <c r="F37" s="779"/>
      <c r="G37" s="779"/>
      <c r="H37" s="779"/>
      <c r="I37" s="779"/>
      <c r="J37" s="779"/>
      <c r="K37" s="779"/>
      <c r="L37" s="779"/>
      <c r="M37" s="779"/>
      <c r="N37" s="779"/>
      <c r="O37" s="813"/>
      <c r="AT37" s="56"/>
    </row>
    <row r="38" spans="1:56">
      <c r="B38" s="812"/>
      <c r="C38" s="779"/>
      <c r="D38" s="779"/>
      <c r="E38" s="779"/>
      <c r="F38" s="779"/>
      <c r="G38" s="779"/>
      <c r="H38" s="779"/>
      <c r="I38" s="779"/>
      <c r="J38" s="779"/>
      <c r="K38" s="779"/>
      <c r="L38" s="779"/>
      <c r="M38" s="779"/>
      <c r="N38" s="779"/>
      <c r="O38" s="813"/>
      <c r="AT38" s="56"/>
    </row>
    <row r="39" spans="1:56">
      <c r="B39" s="812"/>
      <c r="C39" s="779"/>
      <c r="D39" s="779"/>
      <c r="E39" s="779"/>
      <c r="F39" s="779"/>
      <c r="G39" s="779"/>
      <c r="H39" s="779"/>
      <c r="I39" s="779"/>
      <c r="J39" s="779"/>
      <c r="K39" s="779"/>
      <c r="L39" s="779"/>
      <c r="M39" s="779"/>
      <c r="N39" s="779"/>
      <c r="O39" s="813"/>
      <c r="AT39" s="56"/>
    </row>
    <row r="40" spans="1:56" ht="15" thickBot="1">
      <c r="B40" s="814"/>
      <c r="C40" s="815"/>
      <c r="D40" s="815"/>
      <c r="E40" s="815"/>
      <c r="F40" s="815"/>
      <c r="G40" s="815"/>
      <c r="H40" s="815"/>
      <c r="I40" s="815"/>
      <c r="J40" s="815"/>
      <c r="K40" s="815"/>
      <c r="L40" s="815"/>
      <c r="M40" s="815"/>
      <c r="N40" s="815"/>
      <c r="O40" s="816"/>
      <c r="AT40" s="56"/>
    </row>
    <row r="41" spans="1:56">
      <c r="B41" s="155"/>
      <c r="C41" s="155"/>
      <c r="D41" s="155"/>
      <c r="E41" s="155"/>
      <c r="AT41" s="56"/>
    </row>
    <row r="42" spans="1:56" ht="16.2">
      <c r="B42" s="803" t="s">
        <v>787</v>
      </c>
      <c r="C42" s="803"/>
      <c r="D42" s="155"/>
      <c r="E42" s="155"/>
      <c r="J42" s="2">
        <v>3.3060240314488161E-3</v>
      </c>
      <c r="AT42" s="56"/>
    </row>
    <row r="43" spans="1:56" ht="15" thickBot="1">
      <c r="B43" s="155"/>
      <c r="C43" s="155"/>
      <c r="D43" s="155"/>
      <c r="E43" s="155"/>
      <c r="AT43" s="56"/>
    </row>
    <row r="44" spans="1:56" ht="15" thickBot="1">
      <c r="C44" s="806" t="s">
        <v>587</v>
      </c>
      <c r="D44" s="807"/>
      <c r="E44" s="808"/>
      <c r="F44" s="806" t="s">
        <v>508</v>
      </c>
      <c r="G44" s="807"/>
      <c r="H44" s="807"/>
      <c r="I44" s="807"/>
      <c r="J44" s="807"/>
      <c r="K44" s="807"/>
      <c r="L44" s="807"/>
      <c r="M44" s="807"/>
      <c r="N44" s="807"/>
      <c r="O44" s="808"/>
      <c r="P44" s="806" t="s">
        <v>241</v>
      </c>
      <c r="Q44" s="807"/>
      <c r="R44" s="807"/>
      <c r="S44" s="807"/>
      <c r="T44" s="807"/>
      <c r="U44" s="807"/>
      <c r="V44" s="807"/>
      <c r="W44" s="807"/>
      <c r="X44" s="807"/>
      <c r="Y44" s="807"/>
      <c r="Z44" s="807"/>
      <c r="AA44" s="807"/>
      <c r="AB44" s="807"/>
      <c r="AC44" s="807"/>
      <c r="AD44" s="807"/>
      <c r="AE44" s="807"/>
      <c r="AF44" s="807"/>
      <c r="AG44" s="807"/>
      <c r="AH44" s="807"/>
      <c r="AI44" s="808"/>
      <c r="AJ44" s="806" t="s">
        <v>242</v>
      </c>
      <c r="AK44" s="807"/>
      <c r="AL44" s="807"/>
      <c r="AM44" s="807"/>
      <c r="AN44" s="807"/>
      <c r="AO44" s="807"/>
      <c r="AP44" s="807"/>
      <c r="AQ44" s="807"/>
      <c r="AR44" s="807"/>
      <c r="AS44" s="807"/>
      <c r="AT44" s="807"/>
      <c r="AU44" s="807"/>
      <c r="AV44" s="807"/>
      <c r="AW44" s="808"/>
      <c r="AX44" s="56"/>
      <c r="AY44" s="56"/>
      <c r="AZ44" s="56"/>
      <c r="BA44" s="56"/>
      <c r="BB44" s="56"/>
      <c r="BC44" s="56"/>
      <c r="BD44" s="56"/>
    </row>
    <row r="45" spans="1:56" s="548" customFormat="1" ht="55.5" customHeight="1" thickBot="1">
      <c r="A45" s="47" t="s">
        <v>1248</v>
      </c>
      <c r="B45" s="73" t="s">
        <v>509</v>
      </c>
      <c r="C45" s="73" t="s">
        <v>584</v>
      </c>
      <c r="D45" s="74" t="s">
        <v>585</v>
      </c>
      <c r="E45" s="75" t="s">
        <v>586</v>
      </c>
      <c r="F45" s="701" t="s">
        <v>510</v>
      </c>
      <c r="G45" s="701" t="s">
        <v>511</v>
      </c>
      <c r="H45" s="701" t="s">
        <v>512</v>
      </c>
      <c r="I45" s="701" t="s">
        <v>513</v>
      </c>
      <c r="J45" s="701" t="s">
        <v>514</v>
      </c>
      <c r="K45" s="701" t="s">
        <v>515</v>
      </c>
      <c r="L45" s="701" t="s">
        <v>516</v>
      </c>
      <c r="M45" s="701" t="s">
        <v>517</v>
      </c>
      <c r="N45" s="701" t="s">
        <v>518</v>
      </c>
      <c r="O45" s="702" t="s">
        <v>519</v>
      </c>
      <c r="P45" s="703" t="s">
        <v>192</v>
      </c>
      <c r="Q45" s="704" t="s">
        <v>193</v>
      </c>
      <c r="R45" s="704" t="s">
        <v>194</v>
      </c>
      <c r="S45" s="704" t="s">
        <v>195</v>
      </c>
      <c r="T45" s="704" t="s">
        <v>196</v>
      </c>
      <c r="U45" s="704" t="s">
        <v>197</v>
      </c>
      <c r="V45" s="704" t="s">
        <v>198</v>
      </c>
      <c r="W45" s="704" t="s">
        <v>199</v>
      </c>
      <c r="X45" s="704" t="s">
        <v>200</v>
      </c>
      <c r="Y45" s="705" t="s">
        <v>201</v>
      </c>
      <c r="Z45" s="706" t="s">
        <v>566</v>
      </c>
      <c r="AA45" s="707" t="s">
        <v>567</v>
      </c>
      <c r="AB45" s="708" t="s">
        <v>569</v>
      </c>
      <c r="AC45" s="707" t="s">
        <v>572</v>
      </c>
      <c r="AD45" s="708" t="s">
        <v>568</v>
      </c>
      <c r="AE45" s="707" t="s">
        <v>570</v>
      </c>
      <c r="AF45" s="708" t="s">
        <v>575</v>
      </c>
      <c r="AG45" s="708" t="s">
        <v>571</v>
      </c>
      <c r="AH45" s="708" t="s">
        <v>576</v>
      </c>
      <c r="AI45" s="709" t="s">
        <v>577</v>
      </c>
      <c r="AJ45" s="73" t="s">
        <v>67</v>
      </c>
      <c r="AK45" s="74" t="s">
        <v>68</v>
      </c>
      <c r="AL45" s="74" t="s">
        <v>69</v>
      </c>
      <c r="AM45" s="74" t="s">
        <v>70</v>
      </c>
      <c r="AN45" s="75" t="s">
        <v>71</v>
      </c>
      <c r="AO45" s="701" t="s">
        <v>187</v>
      </c>
      <c r="AP45" s="701" t="s">
        <v>188</v>
      </c>
      <c r="AQ45" s="701" t="s">
        <v>189</v>
      </c>
      <c r="AR45" s="701" t="s">
        <v>190</v>
      </c>
      <c r="AS45" s="702" t="s">
        <v>191</v>
      </c>
      <c r="AT45" s="701" t="s">
        <v>566</v>
      </c>
      <c r="AU45" s="701" t="s">
        <v>567</v>
      </c>
      <c r="AV45" s="701" t="s">
        <v>572</v>
      </c>
      <c r="AW45" s="702" t="s">
        <v>570</v>
      </c>
    </row>
    <row r="46" spans="1:56">
      <c r="A46" s="2">
        <v>2</v>
      </c>
      <c r="B46" s="262" t="s">
        <v>58</v>
      </c>
      <c r="C46" s="716" t="s">
        <v>572</v>
      </c>
      <c r="D46" s="257" t="s">
        <v>566</v>
      </c>
      <c r="E46" s="691" t="s">
        <v>567</v>
      </c>
      <c r="F46" s="715">
        <v>-0.64849999999999997</v>
      </c>
      <c r="G46" s="126">
        <v>-0.36828</v>
      </c>
      <c r="H46" s="126">
        <v>0.27226</v>
      </c>
      <c r="I46" s="126">
        <v>0.16733999999999999</v>
      </c>
      <c r="J46" s="126">
        <v>0.49678</v>
      </c>
      <c r="K46" s="126">
        <v>0.11938</v>
      </c>
      <c r="L46" s="126">
        <v>-0.25441999999999998</v>
      </c>
      <c r="M46" s="126">
        <v>0.11971</v>
      </c>
      <c r="N46" s="126">
        <v>-2.1340000000000001E-2</v>
      </c>
      <c r="O46" s="127">
        <v>-3.3790000000000001E-2</v>
      </c>
      <c r="P46" s="135">
        <f t="shared" ref="P46:P55" si="0">F46^2</f>
        <v>0.42055224999999996</v>
      </c>
      <c r="Q46" s="136">
        <f t="shared" ref="Q46:Q55" si="1">G46^2</f>
        <v>0.13563015840000001</v>
      </c>
      <c r="R46" s="136">
        <f t="shared" ref="R46:R55" si="2">H46^2</f>
        <v>7.4125507600000001E-2</v>
      </c>
      <c r="S46" s="136">
        <f t="shared" ref="S46:S55" si="3">I46^2</f>
        <v>2.8002675599999995E-2</v>
      </c>
      <c r="T46" s="136">
        <f t="shared" ref="T46:T55" si="4">J46^2</f>
        <v>0.24679036839999999</v>
      </c>
      <c r="U46" s="136">
        <f t="shared" ref="U46:U55" si="5">K46^2</f>
        <v>1.42515844E-2</v>
      </c>
      <c r="V46" s="136">
        <f t="shared" ref="V46:V55" si="6">L46^2</f>
        <v>6.4729536399999996E-2</v>
      </c>
      <c r="W46" s="136">
        <f t="shared" ref="W46:W55" si="7">M46^2</f>
        <v>1.4330484099999999E-2</v>
      </c>
      <c r="X46" s="136">
        <f t="shared" ref="X46:X55" si="8">N46^2</f>
        <v>4.5539560000000008E-4</v>
      </c>
      <c r="Y46" s="136">
        <f t="shared" ref="Y46:Y55" si="9">O46^2</f>
        <v>1.1417641E-3</v>
      </c>
      <c r="Z46" s="135">
        <f t="shared" ref="Z46:Z55" si="10">P46+Q46</f>
        <v>0.55618240839999999</v>
      </c>
      <c r="AA46" s="136">
        <f t="shared" ref="AA46:AA55" si="11">P46+R46</f>
        <v>0.49467775759999999</v>
      </c>
      <c r="AB46" s="136">
        <f t="shared" ref="AB46:AB55" si="12">P46+S46</f>
        <v>0.44855492559999993</v>
      </c>
      <c r="AC46" s="136">
        <f t="shared" ref="AC46:AC55" si="13">P46+T46</f>
        <v>0.66734261839999998</v>
      </c>
      <c r="AD46" s="136">
        <f t="shared" ref="AD46:AD55" si="14">Q46+R46</f>
        <v>0.20975566600000001</v>
      </c>
      <c r="AE46" s="136">
        <f t="shared" ref="AE46:AE55" si="15">Q46+S46</f>
        <v>0.163632834</v>
      </c>
      <c r="AF46" s="136">
        <f t="shared" ref="AF46:AF55" si="16">Q46+T46</f>
        <v>0.38242052679999999</v>
      </c>
      <c r="AG46" s="136">
        <f t="shared" ref="AG46:AG55" si="17">R46+S46</f>
        <v>0.1021281832</v>
      </c>
      <c r="AH46" s="136">
        <f t="shared" ref="AH46:AH55" si="18">R46+T46</f>
        <v>0.32091587599999999</v>
      </c>
      <c r="AI46" s="137">
        <f t="shared" ref="AI46:AI55" si="19">S46+T46</f>
        <v>0.27479304399999999</v>
      </c>
      <c r="AJ46" s="561">
        <f t="shared" ref="AJ46:AJ55" si="20">P46/F$57</f>
        <v>0.10256428860077987</v>
      </c>
      <c r="AK46" s="246">
        <f t="shared" ref="AK46:AK55" si="21">Q46/G$57</f>
        <v>6.3193457297291256E-2</v>
      </c>
      <c r="AL46" s="246">
        <f t="shared" ref="AL46:AL55" si="22">R46/H$57</f>
        <v>5.6226140633794164E-2</v>
      </c>
      <c r="AM46" s="246">
        <f t="shared" ref="AM46:AM55" si="23">S46/I$57</f>
        <v>3.9002570580943488E-2</v>
      </c>
      <c r="AN46" s="246">
        <f t="shared" ref="AN46:AN55" si="24">T46/J$57</f>
        <v>0.43251028461268837</v>
      </c>
      <c r="AO46" s="239">
        <f t="shared" ref="AO46:AO55" si="25">U46/K$57</f>
        <v>3.8806642958670749E-2</v>
      </c>
      <c r="AP46" s="239">
        <f t="shared" ref="AP46:AP55" si="26">V46/L$57</f>
        <v>0.18760770608591815</v>
      </c>
      <c r="AQ46" s="239">
        <f t="shared" ref="AQ46:AQ55" si="27">W46/M$57</f>
        <v>5.7655879252631236E-2</v>
      </c>
      <c r="AR46" s="239">
        <f t="shared" ref="AR46:AR55" si="28">X46/N$57</f>
        <v>3.6467532051538722E-3</v>
      </c>
      <c r="AS46" s="240">
        <f t="shared" ref="AS46:AS55" si="29">Y46/O$57</f>
        <v>1.8798493504782916E-2</v>
      </c>
      <c r="AT46" s="560">
        <f t="shared" ref="AT46:AT55" si="30">AJ46+AK46</f>
        <v>0.16575774589807113</v>
      </c>
      <c r="AU46" s="562">
        <f t="shared" ref="AU46:AU55" si="31">AJ46+AL46</f>
        <v>0.15879042923457404</v>
      </c>
      <c r="AV46" s="569">
        <f t="shared" ref="AV46:AV55" si="32">AJ46+AN46</f>
        <v>0.5350745732134683</v>
      </c>
      <c r="AW46" s="563">
        <f t="shared" ref="AW46:AW55" si="33">AK46+AM46</f>
        <v>0.10219602787823474</v>
      </c>
    </row>
    <row r="47" spans="1:56">
      <c r="A47" s="2">
        <v>7</v>
      </c>
      <c r="B47" s="262" t="s">
        <v>4</v>
      </c>
      <c r="C47" s="260" t="s">
        <v>572</v>
      </c>
      <c r="D47" s="253" t="s">
        <v>569</v>
      </c>
      <c r="E47" s="254" t="s">
        <v>567</v>
      </c>
      <c r="F47" s="252">
        <v>0.76615999999999995</v>
      </c>
      <c r="G47" s="128">
        <v>7.0120000000000002E-2</v>
      </c>
      <c r="H47" s="128">
        <v>-0.12293999999999999</v>
      </c>
      <c r="I47" s="128">
        <v>-0.27456000000000003</v>
      </c>
      <c r="J47" s="128">
        <v>0.43511</v>
      </c>
      <c r="K47" s="128">
        <v>-0.32346999999999998</v>
      </c>
      <c r="L47" s="128">
        <v>5.3800000000000002E-3</v>
      </c>
      <c r="M47" s="128">
        <v>-0.14624999999999999</v>
      </c>
      <c r="N47" s="128">
        <v>1.174E-2</v>
      </c>
      <c r="O47" s="129">
        <v>-4.5530000000000001E-2</v>
      </c>
      <c r="P47" s="3">
        <f t="shared" si="0"/>
        <v>0.58700114559999994</v>
      </c>
      <c r="Q47" s="4">
        <f t="shared" si="1"/>
        <v>4.9168144000000004E-3</v>
      </c>
      <c r="R47" s="4">
        <f t="shared" si="2"/>
        <v>1.5114243599999999E-2</v>
      </c>
      <c r="S47" s="4">
        <f t="shared" si="3"/>
        <v>7.5383193600000009E-2</v>
      </c>
      <c r="T47" s="4">
        <f t="shared" si="4"/>
        <v>0.18932071210000001</v>
      </c>
      <c r="U47" s="4">
        <f t="shared" si="5"/>
        <v>0.10463284089999998</v>
      </c>
      <c r="V47" s="4">
        <f t="shared" si="6"/>
        <v>2.8944400000000004E-5</v>
      </c>
      <c r="W47" s="4">
        <f t="shared" si="7"/>
        <v>2.1389062499999997E-2</v>
      </c>
      <c r="X47" s="4">
        <f t="shared" si="8"/>
        <v>1.3782760000000002E-4</v>
      </c>
      <c r="Y47" s="4">
        <f t="shared" si="9"/>
        <v>2.0729809000000002E-3</v>
      </c>
      <c r="Z47" s="3">
        <f t="shared" si="10"/>
        <v>0.59191795999999997</v>
      </c>
      <c r="AA47" s="4">
        <f t="shared" si="11"/>
        <v>0.60211538919999996</v>
      </c>
      <c r="AB47" s="4">
        <f t="shared" si="12"/>
        <v>0.66238433919999995</v>
      </c>
      <c r="AC47" s="4">
        <f t="shared" si="13"/>
        <v>0.77632185769999995</v>
      </c>
      <c r="AD47" s="4">
        <f t="shared" si="14"/>
        <v>2.0031057999999997E-2</v>
      </c>
      <c r="AE47" s="4">
        <f t="shared" si="15"/>
        <v>8.0300008000000006E-2</v>
      </c>
      <c r="AF47" s="4">
        <f t="shared" si="16"/>
        <v>0.19423752650000001</v>
      </c>
      <c r="AG47" s="4">
        <f t="shared" si="17"/>
        <v>9.0497437200000003E-2</v>
      </c>
      <c r="AH47" s="4">
        <f t="shared" si="18"/>
        <v>0.2044349557</v>
      </c>
      <c r="AI47" s="5">
        <f t="shared" si="19"/>
        <v>0.26470390570000002</v>
      </c>
      <c r="AJ47" s="564">
        <f t="shared" si="20"/>
        <v>0.14315784758328318</v>
      </c>
      <c r="AK47" s="247">
        <f t="shared" si="21"/>
        <v>2.2908658700284074E-3</v>
      </c>
      <c r="AL47" s="247">
        <f t="shared" si="22"/>
        <v>1.146454997398255E-2</v>
      </c>
      <c r="AM47" s="247">
        <f t="shared" si="23"/>
        <v>0.1049949073081048</v>
      </c>
      <c r="AN47" s="247">
        <f t="shared" si="24"/>
        <v>0.33179234507535932</v>
      </c>
      <c r="AO47" s="241">
        <f t="shared" si="25"/>
        <v>0.28491213219476857</v>
      </c>
      <c r="AP47" s="241">
        <f t="shared" si="26"/>
        <v>8.3890489412392121E-5</v>
      </c>
      <c r="AQ47" s="241">
        <f t="shared" si="27"/>
        <v>8.6054678699024736E-2</v>
      </c>
      <c r="AR47" s="241">
        <f t="shared" si="28"/>
        <v>1.1037068475379776E-3</v>
      </c>
      <c r="AS47" s="242">
        <f t="shared" si="29"/>
        <v>3.4130446021370831E-2</v>
      </c>
      <c r="AT47" s="560">
        <f t="shared" si="30"/>
        <v>0.14544871345331159</v>
      </c>
      <c r="AU47" s="569">
        <f t="shared" si="31"/>
        <v>0.15462239755726573</v>
      </c>
      <c r="AV47" s="569">
        <f t="shared" si="32"/>
        <v>0.47495019265864247</v>
      </c>
      <c r="AW47" s="563">
        <f t="shared" si="33"/>
        <v>0.10728577317813322</v>
      </c>
    </row>
    <row r="48" spans="1:56">
      <c r="A48" s="2">
        <v>9</v>
      </c>
      <c r="B48" s="249" t="s">
        <v>5</v>
      </c>
      <c r="C48" s="259" t="s">
        <v>567</v>
      </c>
      <c r="D48" s="253" t="s">
        <v>568</v>
      </c>
      <c r="E48" s="254" t="s">
        <v>571</v>
      </c>
      <c r="F48" s="131">
        <v>-0.60563999999999996</v>
      </c>
      <c r="G48" s="128">
        <v>-0.13797999999999999</v>
      </c>
      <c r="H48" s="131">
        <v>-0.64737</v>
      </c>
      <c r="I48" s="128">
        <v>-3.5009999999999999E-2</v>
      </c>
      <c r="J48" s="128">
        <v>-0.21085000000000001</v>
      </c>
      <c r="K48" s="128">
        <v>-0.10951</v>
      </c>
      <c r="L48" s="128">
        <v>-0.34794999999999998</v>
      </c>
      <c r="M48" s="128">
        <v>-0.10911999999999999</v>
      </c>
      <c r="N48" s="128">
        <v>-3.5100000000000001E-3</v>
      </c>
      <c r="O48" s="129">
        <v>-6.6409999999999997E-2</v>
      </c>
      <c r="P48" s="3">
        <f t="shared" si="0"/>
        <v>0.36679980959999997</v>
      </c>
      <c r="Q48" s="4">
        <f t="shared" si="1"/>
        <v>1.9038480399999998E-2</v>
      </c>
      <c r="R48" s="4">
        <f t="shared" si="2"/>
        <v>0.41908791690000002</v>
      </c>
      <c r="S48" s="4">
        <f t="shared" si="3"/>
        <v>1.2257001E-3</v>
      </c>
      <c r="T48" s="4">
        <f t="shared" si="4"/>
        <v>4.4457722500000005E-2</v>
      </c>
      <c r="U48" s="4">
        <f t="shared" si="5"/>
        <v>1.19924401E-2</v>
      </c>
      <c r="V48" s="4">
        <f t="shared" si="6"/>
        <v>0.12106920249999999</v>
      </c>
      <c r="W48" s="4">
        <f t="shared" si="7"/>
        <v>1.19071744E-2</v>
      </c>
      <c r="X48" s="4">
        <f t="shared" si="8"/>
        <v>1.2320100000000001E-5</v>
      </c>
      <c r="Y48" s="4">
        <f t="shared" si="9"/>
        <v>4.4102880999999997E-3</v>
      </c>
      <c r="Z48" s="3">
        <f t="shared" si="10"/>
        <v>0.38583828999999997</v>
      </c>
      <c r="AA48" s="4">
        <f t="shared" si="11"/>
        <v>0.78588772649999994</v>
      </c>
      <c r="AB48" s="4">
        <f t="shared" si="12"/>
        <v>0.36802550969999998</v>
      </c>
      <c r="AC48" s="4">
        <f t="shared" si="13"/>
        <v>0.41125753209999999</v>
      </c>
      <c r="AD48" s="4">
        <f t="shared" si="14"/>
        <v>0.43812639730000003</v>
      </c>
      <c r="AE48" s="4">
        <f t="shared" si="15"/>
        <v>2.0264180499999999E-2</v>
      </c>
      <c r="AF48" s="4">
        <f t="shared" si="16"/>
        <v>6.3496202900000007E-2</v>
      </c>
      <c r="AG48" s="4">
        <f t="shared" si="17"/>
        <v>0.42031361700000003</v>
      </c>
      <c r="AH48" s="4">
        <f t="shared" si="18"/>
        <v>0.46354563940000004</v>
      </c>
      <c r="AI48" s="5">
        <f t="shared" si="19"/>
        <v>4.5683422600000002E-2</v>
      </c>
      <c r="AJ48" s="564">
        <f t="shared" si="20"/>
        <v>8.9455142685660363E-2</v>
      </c>
      <c r="AK48" s="247">
        <f t="shared" si="21"/>
        <v>8.8705005756501143E-3</v>
      </c>
      <c r="AL48" s="247">
        <f t="shared" si="22"/>
        <v>0.31788917090050717</v>
      </c>
      <c r="AM48" s="247">
        <f t="shared" si="23"/>
        <v>1.7071745337548922E-3</v>
      </c>
      <c r="AN48" s="247">
        <f t="shared" si="24"/>
        <v>7.7913989660007024E-2</v>
      </c>
      <c r="AO48" s="241">
        <f t="shared" si="25"/>
        <v>3.2655059823660432E-2</v>
      </c>
      <c r="AP48" s="241">
        <f t="shared" si="26"/>
        <v>0.35089878009193504</v>
      </c>
      <c r="AQ48" s="241">
        <f t="shared" si="27"/>
        <v>4.7906170137436026E-2</v>
      </c>
      <c r="AR48" s="241">
        <f t="shared" si="28"/>
        <v>9.8657879353283631E-5</v>
      </c>
      <c r="AS48" s="242">
        <f t="shared" si="29"/>
        <v>7.261287353672391E-2</v>
      </c>
      <c r="AT48" s="560">
        <f t="shared" si="30"/>
        <v>9.8325643261310477E-2</v>
      </c>
      <c r="AU48" s="569">
        <f t="shared" si="31"/>
        <v>0.40734431358616752</v>
      </c>
      <c r="AV48" s="562">
        <f t="shared" si="32"/>
        <v>0.16736913234566739</v>
      </c>
      <c r="AW48" s="563">
        <f t="shared" si="33"/>
        <v>1.0577675109405006E-2</v>
      </c>
    </row>
    <row r="49" spans="1:57">
      <c r="A49" s="2">
        <v>10</v>
      </c>
      <c r="B49" s="249" t="s">
        <v>60</v>
      </c>
      <c r="C49" s="259" t="s">
        <v>567</v>
      </c>
      <c r="D49" s="253" t="s">
        <v>571</v>
      </c>
      <c r="E49" s="254" t="s">
        <v>568</v>
      </c>
      <c r="F49" s="128">
        <v>0.46949999999999997</v>
      </c>
      <c r="G49" s="128">
        <v>0.26236999999999999</v>
      </c>
      <c r="H49" s="130">
        <v>-0.71335000000000004</v>
      </c>
      <c r="I49" s="128">
        <v>0.33268999999999999</v>
      </c>
      <c r="J49" s="128">
        <v>0.15665000000000001</v>
      </c>
      <c r="K49" s="128">
        <v>-4.2819999999999997E-2</v>
      </c>
      <c r="L49" s="128">
        <v>2.998E-2</v>
      </c>
      <c r="M49" s="128">
        <v>0.23674000000000001</v>
      </c>
      <c r="N49" s="128">
        <v>-6.1089999999999998E-2</v>
      </c>
      <c r="O49" s="129">
        <v>6.4280000000000004E-2</v>
      </c>
      <c r="P49" s="3">
        <f t="shared" si="0"/>
        <v>0.22043024999999997</v>
      </c>
      <c r="Q49" s="4">
        <f t="shared" si="1"/>
        <v>6.8838016899999993E-2</v>
      </c>
      <c r="R49" s="4">
        <f t="shared" si="2"/>
        <v>0.50886822250000008</v>
      </c>
      <c r="S49" s="4">
        <f t="shared" si="3"/>
        <v>0.1106826361</v>
      </c>
      <c r="T49" s="4">
        <f t="shared" si="4"/>
        <v>2.4539222500000003E-2</v>
      </c>
      <c r="U49" s="4">
        <f t="shared" si="5"/>
        <v>1.8335523999999997E-3</v>
      </c>
      <c r="V49" s="4">
        <f t="shared" si="6"/>
        <v>8.9880039999999997E-4</v>
      </c>
      <c r="W49" s="4">
        <f t="shared" si="7"/>
        <v>5.6045827600000001E-2</v>
      </c>
      <c r="X49" s="4">
        <f t="shared" si="8"/>
        <v>3.7319880999999999E-3</v>
      </c>
      <c r="Y49" s="4">
        <f t="shared" si="9"/>
        <v>4.1319184000000002E-3</v>
      </c>
      <c r="Z49" s="3">
        <f t="shared" si="10"/>
        <v>0.28926826689999996</v>
      </c>
      <c r="AA49" s="4">
        <f t="shared" si="11"/>
        <v>0.72929847250000002</v>
      </c>
      <c r="AB49" s="4">
        <f t="shared" si="12"/>
        <v>0.33111288609999995</v>
      </c>
      <c r="AC49" s="4">
        <f t="shared" si="13"/>
        <v>0.24496947249999998</v>
      </c>
      <c r="AD49" s="4">
        <f t="shared" si="14"/>
        <v>0.5777062394000001</v>
      </c>
      <c r="AE49" s="4">
        <f t="shared" si="15"/>
        <v>0.17952065299999997</v>
      </c>
      <c r="AF49" s="4">
        <f t="shared" si="16"/>
        <v>9.3377239399999992E-2</v>
      </c>
      <c r="AG49" s="4">
        <f t="shared" si="17"/>
        <v>0.61955085860000003</v>
      </c>
      <c r="AH49" s="4">
        <f t="shared" si="18"/>
        <v>0.53340744500000004</v>
      </c>
      <c r="AI49" s="5">
        <f t="shared" si="19"/>
        <v>0.13522185859999999</v>
      </c>
      <c r="AJ49" s="564">
        <f t="shared" si="20"/>
        <v>5.3758532447138387E-2</v>
      </c>
      <c r="AK49" s="247">
        <f t="shared" si="21"/>
        <v>3.2073340713582497E-2</v>
      </c>
      <c r="AL49" s="247">
        <f t="shared" si="22"/>
        <v>0.38598988619072694</v>
      </c>
      <c r="AM49" s="247">
        <f t="shared" si="23"/>
        <v>0.15416053052355946</v>
      </c>
      <c r="AN49" s="247">
        <f t="shared" si="24"/>
        <v>4.3005998072204704E-2</v>
      </c>
      <c r="AO49" s="241">
        <f t="shared" si="25"/>
        <v>4.9927089743659553E-3</v>
      </c>
      <c r="AP49" s="241">
        <f t="shared" si="26"/>
        <v>2.6050222302087377E-3</v>
      </c>
      <c r="AQ49" s="241">
        <f t="shared" si="27"/>
        <v>0.22548934468441212</v>
      </c>
      <c r="AR49" s="241">
        <f t="shared" si="28"/>
        <v>2.9885311946955803E-2</v>
      </c>
      <c r="AS49" s="242">
        <f t="shared" si="29"/>
        <v>6.8029675486112259E-2</v>
      </c>
      <c r="AT49" s="560">
        <f t="shared" si="30"/>
        <v>8.5831873160720884E-2</v>
      </c>
      <c r="AU49" s="569">
        <f t="shared" si="31"/>
        <v>0.43974841863786535</v>
      </c>
      <c r="AV49" s="562">
        <f t="shared" si="32"/>
        <v>9.6764530519343084E-2</v>
      </c>
      <c r="AW49" s="563">
        <f t="shared" si="33"/>
        <v>0.18623387123714197</v>
      </c>
    </row>
    <row r="50" spans="1:57">
      <c r="A50" s="2">
        <v>4</v>
      </c>
      <c r="B50" s="262" t="s">
        <v>1</v>
      </c>
      <c r="C50" s="258" t="s">
        <v>566</v>
      </c>
      <c r="D50" s="253" t="s">
        <v>572</v>
      </c>
      <c r="E50" s="254" t="s">
        <v>569</v>
      </c>
      <c r="F50" s="130">
        <v>-0.88836000000000004</v>
      </c>
      <c r="G50" s="128">
        <v>0.34584999999999999</v>
      </c>
      <c r="H50" s="128">
        <v>-9.7099999999999999E-3</v>
      </c>
      <c r="I50" s="128">
        <v>-6.336E-2</v>
      </c>
      <c r="J50" s="128">
        <v>0.13164999999999999</v>
      </c>
      <c r="K50" s="128">
        <v>-9.0520000000000003E-2</v>
      </c>
      <c r="L50" s="128">
        <v>-4.5609999999999998E-2</v>
      </c>
      <c r="M50" s="128">
        <v>-0.15099000000000001</v>
      </c>
      <c r="N50" s="128">
        <v>3.1390000000000001E-2</v>
      </c>
      <c r="O50" s="129">
        <v>0.18895000000000001</v>
      </c>
      <c r="P50" s="3">
        <f t="shared" si="0"/>
        <v>0.78918348960000007</v>
      </c>
      <c r="Q50" s="4">
        <f t="shared" si="1"/>
        <v>0.11961222249999999</v>
      </c>
      <c r="R50" s="4">
        <f t="shared" si="2"/>
        <v>9.4284100000000001E-5</v>
      </c>
      <c r="S50" s="4">
        <f t="shared" si="3"/>
        <v>4.0144895999999998E-3</v>
      </c>
      <c r="T50" s="4">
        <f t="shared" si="4"/>
        <v>1.7331722499999997E-2</v>
      </c>
      <c r="U50" s="4">
        <f t="shared" si="5"/>
        <v>8.1938704000000008E-3</v>
      </c>
      <c r="V50" s="4">
        <f t="shared" si="6"/>
        <v>2.0802720999999998E-3</v>
      </c>
      <c r="W50" s="4">
        <f t="shared" si="7"/>
        <v>2.2797980100000004E-2</v>
      </c>
      <c r="X50" s="4">
        <f t="shared" si="8"/>
        <v>9.8533210000000004E-4</v>
      </c>
      <c r="Y50" s="4">
        <f t="shared" si="9"/>
        <v>3.5702102499999999E-2</v>
      </c>
      <c r="Z50" s="3">
        <f t="shared" si="10"/>
        <v>0.9087957121000001</v>
      </c>
      <c r="AA50" s="4">
        <f t="shared" si="11"/>
        <v>0.78927777370000007</v>
      </c>
      <c r="AB50" s="4">
        <f t="shared" si="12"/>
        <v>0.79319797920000001</v>
      </c>
      <c r="AC50" s="4">
        <f t="shared" si="13"/>
        <v>0.8065152121000001</v>
      </c>
      <c r="AD50" s="4">
        <f t="shared" si="14"/>
        <v>0.11970650659999998</v>
      </c>
      <c r="AE50" s="4">
        <f t="shared" si="15"/>
        <v>0.12362671209999999</v>
      </c>
      <c r="AF50" s="4">
        <f t="shared" si="16"/>
        <v>0.13694394499999998</v>
      </c>
      <c r="AG50" s="4">
        <f t="shared" si="17"/>
        <v>4.1087736999999994E-3</v>
      </c>
      <c r="AH50" s="4">
        <f t="shared" si="18"/>
        <v>1.7426006599999998E-2</v>
      </c>
      <c r="AI50" s="5">
        <f t="shared" si="19"/>
        <v>2.1346212099999998E-2</v>
      </c>
      <c r="AJ50" s="564">
        <f t="shared" si="20"/>
        <v>0.19246608046040647</v>
      </c>
      <c r="AK50" s="247">
        <f t="shared" si="21"/>
        <v>5.5730303377628798E-2</v>
      </c>
      <c r="AL50" s="247">
        <f t="shared" si="22"/>
        <v>7.1516961404669184E-5</v>
      </c>
      <c r="AM50" s="247">
        <f t="shared" si="23"/>
        <v>5.5914447678872374E-3</v>
      </c>
      <c r="AN50" s="247">
        <f t="shared" si="24"/>
        <v>3.0374557483350852E-2</v>
      </c>
      <c r="AO50" s="241">
        <f t="shared" si="25"/>
        <v>2.2311666839121461E-2</v>
      </c>
      <c r="AP50" s="241">
        <f t="shared" si="26"/>
        <v>6.0293198193759308E-3</v>
      </c>
      <c r="AQ50" s="241">
        <f t="shared" si="27"/>
        <v>9.1723181064726919E-2</v>
      </c>
      <c r="AR50" s="241">
        <f t="shared" si="28"/>
        <v>7.8904209742386502E-3</v>
      </c>
      <c r="AS50" s="242">
        <f t="shared" si="29"/>
        <v>0.58781471755272729</v>
      </c>
      <c r="AT50" s="568">
        <f t="shared" si="30"/>
        <v>0.24819638383803527</v>
      </c>
      <c r="AU50" s="569">
        <f t="shared" si="31"/>
        <v>0.19253759742181115</v>
      </c>
      <c r="AV50" s="569">
        <f t="shared" si="32"/>
        <v>0.22284063794375733</v>
      </c>
      <c r="AW50" s="563">
        <f t="shared" si="33"/>
        <v>6.1321748145516039E-2</v>
      </c>
      <c r="BD50" t="s">
        <v>590</v>
      </c>
      <c r="BE50" t="s">
        <v>592</v>
      </c>
    </row>
    <row r="51" spans="1:57">
      <c r="A51" s="2">
        <v>5</v>
      </c>
      <c r="B51" s="262" t="s">
        <v>2</v>
      </c>
      <c r="C51" s="258" t="s">
        <v>566</v>
      </c>
      <c r="D51" s="253" t="s">
        <v>570</v>
      </c>
      <c r="E51" s="254" t="s">
        <v>568</v>
      </c>
      <c r="F51" s="128">
        <v>-0.29804999999999998</v>
      </c>
      <c r="G51" s="130">
        <v>-0.76490000000000002</v>
      </c>
      <c r="H51" s="128">
        <v>0.20335</v>
      </c>
      <c r="I51" s="128">
        <v>0.28542000000000001</v>
      </c>
      <c r="J51" s="128">
        <v>-0.12575</v>
      </c>
      <c r="K51" s="128">
        <v>-0.41377000000000003</v>
      </c>
      <c r="L51" s="128">
        <v>8.8249999999999995E-2</v>
      </c>
      <c r="M51" s="128">
        <v>8.2629999999999995E-2</v>
      </c>
      <c r="N51" s="128">
        <v>3.4729999999999997E-2</v>
      </c>
      <c r="O51" s="129">
        <v>2.1059999999999999E-2</v>
      </c>
      <c r="P51" s="3">
        <f t="shared" si="0"/>
        <v>8.8833802499999989E-2</v>
      </c>
      <c r="Q51" s="4">
        <f t="shared" si="1"/>
        <v>0.58507201000000009</v>
      </c>
      <c r="R51" s="4">
        <f t="shared" si="2"/>
        <v>4.13512225E-2</v>
      </c>
      <c r="S51" s="4">
        <f t="shared" si="3"/>
        <v>8.1464576400000002E-2</v>
      </c>
      <c r="T51" s="4">
        <f t="shared" si="4"/>
        <v>1.5813062499999999E-2</v>
      </c>
      <c r="U51" s="4">
        <f t="shared" si="5"/>
        <v>0.17120561290000003</v>
      </c>
      <c r="V51" s="4">
        <f t="shared" si="6"/>
        <v>7.788062499999999E-3</v>
      </c>
      <c r="W51" s="4">
        <f t="shared" si="7"/>
        <v>6.8277168999999992E-3</v>
      </c>
      <c r="X51" s="4">
        <f t="shared" si="8"/>
        <v>1.2061728999999998E-3</v>
      </c>
      <c r="Y51" s="4">
        <f t="shared" si="9"/>
        <v>4.4352359999999996E-4</v>
      </c>
      <c r="Z51" s="3">
        <f t="shared" si="10"/>
        <v>0.67390581250000003</v>
      </c>
      <c r="AA51" s="4">
        <f t="shared" si="11"/>
        <v>0.13018502499999998</v>
      </c>
      <c r="AB51" s="4">
        <f t="shared" si="12"/>
        <v>0.17029837889999999</v>
      </c>
      <c r="AC51" s="4">
        <f t="shared" si="13"/>
        <v>0.10464686499999999</v>
      </c>
      <c r="AD51" s="4">
        <f t="shared" si="14"/>
        <v>0.62642323250000009</v>
      </c>
      <c r="AE51" s="4">
        <f t="shared" si="15"/>
        <v>0.66653658640000013</v>
      </c>
      <c r="AF51" s="4">
        <f t="shared" si="16"/>
        <v>0.60088507250000012</v>
      </c>
      <c r="AG51" s="4">
        <f t="shared" si="17"/>
        <v>0.12281579889999999</v>
      </c>
      <c r="AH51" s="4">
        <f t="shared" si="18"/>
        <v>5.7164284999999995E-2</v>
      </c>
      <c r="AI51" s="5">
        <f t="shared" si="19"/>
        <v>9.7277638900000005E-2</v>
      </c>
      <c r="AJ51" s="564">
        <f t="shared" si="20"/>
        <v>2.1664788993792521E-2</v>
      </c>
      <c r="AK51" s="247">
        <f t="shared" si="21"/>
        <v>0.27259957162871945</v>
      </c>
      <c r="AL51" s="247">
        <f t="shared" si="22"/>
        <v>3.1365986243368581E-2</v>
      </c>
      <c r="AM51" s="247">
        <f t="shared" si="23"/>
        <v>0.11346515369722969</v>
      </c>
      <c r="AN51" s="247">
        <f t="shared" si="24"/>
        <v>2.7713043287767261E-2</v>
      </c>
      <c r="AO51" s="241">
        <f t="shared" si="25"/>
        <v>0.46618782205932813</v>
      </c>
      <c r="AP51" s="241">
        <f t="shared" si="26"/>
        <v>2.2572393095013125E-2</v>
      </c>
      <c r="AQ51" s="241">
        <f t="shared" si="27"/>
        <v>2.7469973687598567E-2</v>
      </c>
      <c r="AR51" s="241">
        <f t="shared" si="28"/>
        <v>9.6588875453446181E-3</v>
      </c>
      <c r="AS51" s="242">
        <f t="shared" si="29"/>
        <v>7.3023626455043875E-3</v>
      </c>
      <c r="AT51" s="568">
        <f t="shared" si="30"/>
        <v>0.29426436062251199</v>
      </c>
      <c r="AU51" s="562">
        <f t="shared" si="31"/>
        <v>5.3030775237161099E-2</v>
      </c>
      <c r="AV51" s="562">
        <f t="shared" si="32"/>
        <v>4.9377832281559786E-2</v>
      </c>
      <c r="AW51" s="570">
        <f t="shared" si="33"/>
        <v>0.38606472532594915</v>
      </c>
      <c r="BD51" t="s">
        <v>591</v>
      </c>
      <c r="BE51" t="s">
        <v>593</v>
      </c>
    </row>
    <row r="52" spans="1:57">
      <c r="A52" s="2">
        <v>1</v>
      </c>
      <c r="B52" s="262" t="s">
        <v>57</v>
      </c>
      <c r="C52" s="251" t="s">
        <v>568</v>
      </c>
      <c r="D52" s="253" t="s">
        <v>570</v>
      </c>
      <c r="E52" s="261" t="s">
        <v>566</v>
      </c>
      <c r="F52" s="128">
        <v>-0.11643000000000001</v>
      </c>
      <c r="G52" s="252">
        <v>0.80625000000000002</v>
      </c>
      <c r="H52" s="128">
        <v>0.35865000000000002</v>
      </c>
      <c r="I52" s="128">
        <v>-0.20502999999999999</v>
      </c>
      <c r="J52" s="128">
        <v>-0.12528</v>
      </c>
      <c r="K52" s="128">
        <v>-0.21501999999999999</v>
      </c>
      <c r="L52" s="128">
        <v>-0.18379000000000001</v>
      </c>
      <c r="M52" s="128">
        <v>0.26390999999999998</v>
      </c>
      <c r="N52" s="128">
        <v>3.98E-3</v>
      </c>
      <c r="O52" s="129">
        <v>-1.9179999999999999E-2</v>
      </c>
      <c r="P52" s="3">
        <f t="shared" si="0"/>
        <v>1.3555944900000002E-2</v>
      </c>
      <c r="Q52" s="4">
        <f t="shared" si="1"/>
        <v>0.65003906249999999</v>
      </c>
      <c r="R52" s="4">
        <f t="shared" si="2"/>
        <v>0.12862982250000002</v>
      </c>
      <c r="S52" s="4">
        <f t="shared" si="3"/>
        <v>4.2037300899999998E-2</v>
      </c>
      <c r="T52" s="4">
        <f t="shared" si="4"/>
        <v>1.56950784E-2</v>
      </c>
      <c r="U52" s="4">
        <f t="shared" si="5"/>
        <v>4.6233600399999998E-2</v>
      </c>
      <c r="V52" s="4">
        <f t="shared" si="6"/>
        <v>3.3778764100000004E-2</v>
      </c>
      <c r="W52" s="4">
        <f t="shared" si="7"/>
        <v>6.9648488099999989E-2</v>
      </c>
      <c r="X52" s="4">
        <f t="shared" si="8"/>
        <v>1.5840400000000002E-5</v>
      </c>
      <c r="Y52" s="4">
        <f t="shared" si="9"/>
        <v>3.6787239999999996E-4</v>
      </c>
      <c r="Z52" s="3">
        <f t="shared" si="10"/>
        <v>0.66359500739999999</v>
      </c>
      <c r="AA52" s="4">
        <f t="shared" si="11"/>
        <v>0.14218576740000002</v>
      </c>
      <c r="AB52" s="4">
        <f t="shared" si="12"/>
        <v>5.5593245799999996E-2</v>
      </c>
      <c r="AC52" s="4">
        <f t="shared" si="13"/>
        <v>2.9251023300000002E-2</v>
      </c>
      <c r="AD52" s="4">
        <f t="shared" si="14"/>
        <v>0.77866888499999998</v>
      </c>
      <c r="AE52" s="4">
        <f t="shared" si="15"/>
        <v>0.69207636340000001</v>
      </c>
      <c r="AF52" s="4">
        <f t="shared" si="16"/>
        <v>0.66573414089999994</v>
      </c>
      <c r="AG52" s="4">
        <f t="shared" si="17"/>
        <v>0.17066712340000001</v>
      </c>
      <c r="AH52" s="4">
        <f t="shared" si="18"/>
        <v>0.14432490090000002</v>
      </c>
      <c r="AI52" s="5">
        <f t="shared" si="19"/>
        <v>5.7732379299999997E-2</v>
      </c>
      <c r="AJ52" s="564">
        <f t="shared" si="20"/>
        <v>3.3060240314488161E-3</v>
      </c>
      <c r="AK52" s="247">
        <f t="shared" si="21"/>
        <v>0.30286933394649035</v>
      </c>
      <c r="AL52" s="247">
        <f t="shared" si="22"/>
        <v>9.756909225650931E-2</v>
      </c>
      <c r="AM52" s="247">
        <f t="shared" si="23"/>
        <v>5.8550219229215703E-2</v>
      </c>
      <c r="AN52" s="247">
        <f t="shared" si="24"/>
        <v>2.7506271293375392E-2</v>
      </c>
      <c r="AO52" s="241">
        <f t="shared" si="25"/>
        <v>0.12589272694597081</v>
      </c>
      <c r="AP52" s="241">
        <f t="shared" si="26"/>
        <v>9.7902083031423726E-2</v>
      </c>
      <c r="AQ52" s="241">
        <f t="shared" si="27"/>
        <v>0.28021696908493993</v>
      </c>
      <c r="AR52" s="241">
        <f t="shared" si="28"/>
        <v>1.2684801845015497E-4</v>
      </c>
      <c r="AS52" s="242">
        <f t="shared" si="29"/>
        <v>6.0568088644483587E-3</v>
      </c>
      <c r="AT52" s="568">
        <f t="shared" si="30"/>
        <v>0.30617535797793916</v>
      </c>
      <c r="AU52" s="562">
        <f t="shared" si="31"/>
        <v>0.10087511628795813</v>
      </c>
      <c r="AV52" s="562">
        <f t="shared" si="32"/>
        <v>3.0812295324824209E-2</v>
      </c>
      <c r="AW52" s="570">
        <f t="shared" si="33"/>
        <v>0.36141955317570607</v>
      </c>
    </row>
    <row r="53" spans="1:57">
      <c r="A53" s="2">
        <v>3</v>
      </c>
      <c r="B53" s="262" t="s">
        <v>0</v>
      </c>
      <c r="C53" s="258" t="s">
        <v>566</v>
      </c>
      <c r="D53" s="256" t="s">
        <v>567</v>
      </c>
      <c r="E53" s="254" t="s">
        <v>569</v>
      </c>
      <c r="F53" s="130">
        <v>-0.80417000000000005</v>
      </c>
      <c r="G53" s="128">
        <v>0.41315000000000002</v>
      </c>
      <c r="H53" s="128">
        <v>-0.20996000000000001</v>
      </c>
      <c r="I53" s="128">
        <v>0.125</v>
      </c>
      <c r="J53" s="128">
        <v>0.11638999999999999</v>
      </c>
      <c r="K53" s="128">
        <v>4.0999999999999999E-4</v>
      </c>
      <c r="L53" s="128">
        <v>0.22308</v>
      </c>
      <c r="M53" s="128">
        <v>2.3189999999999999E-2</v>
      </c>
      <c r="N53" s="128">
        <v>0.22683</v>
      </c>
      <c r="O53" s="129">
        <v>-8.7279999999999996E-2</v>
      </c>
      <c r="P53" s="3">
        <f t="shared" si="0"/>
        <v>0.64668938890000005</v>
      </c>
      <c r="Q53" s="4">
        <f t="shared" si="1"/>
        <v>0.17069292250000001</v>
      </c>
      <c r="R53" s="4">
        <f t="shared" si="2"/>
        <v>4.4083201600000003E-2</v>
      </c>
      <c r="S53" s="4">
        <f t="shared" si="3"/>
        <v>1.5625E-2</v>
      </c>
      <c r="T53" s="4">
        <f t="shared" si="4"/>
        <v>1.3546632099999999E-2</v>
      </c>
      <c r="U53" s="4">
        <f t="shared" si="5"/>
        <v>1.681E-7</v>
      </c>
      <c r="V53" s="4">
        <f t="shared" si="6"/>
        <v>4.9764686400000001E-2</v>
      </c>
      <c r="W53" s="4">
        <f t="shared" si="7"/>
        <v>5.3777609999999993E-4</v>
      </c>
      <c r="X53" s="4">
        <f t="shared" si="8"/>
        <v>5.14518489E-2</v>
      </c>
      <c r="Y53" s="4">
        <f t="shared" si="9"/>
        <v>7.6177983999999995E-3</v>
      </c>
      <c r="Z53" s="3">
        <f t="shared" si="10"/>
        <v>0.81738231140000006</v>
      </c>
      <c r="AA53" s="4">
        <f t="shared" si="11"/>
        <v>0.69077259050000006</v>
      </c>
      <c r="AB53" s="4">
        <f t="shared" si="12"/>
        <v>0.66231438890000005</v>
      </c>
      <c r="AC53" s="4">
        <f t="shared" si="13"/>
        <v>0.66023602100000001</v>
      </c>
      <c r="AD53" s="4">
        <f t="shared" si="14"/>
        <v>0.21477612410000002</v>
      </c>
      <c r="AE53" s="4">
        <f t="shared" si="15"/>
        <v>0.18631792250000001</v>
      </c>
      <c r="AF53" s="4">
        <f t="shared" si="16"/>
        <v>0.18423955460000002</v>
      </c>
      <c r="AG53" s="4">
        <f t="shared" si="17"/>
        <v>5.9708201600000003E-2</v>
      </c>
      <c r="AH53" s="4">
        <f t="shared" si="18"/>
        <v>5.7629833700000001E-2</v>
      </c>
      <c r="AI53" s="5">
        <f t="shared" si="19"/>
        <v>2.9171632099999997E-2</v>
      </c>
      <c r="AJ53" s="564">
        <f t="shared" si="20"/>
        <v>0.1577146171925167</v>
      </c>
      <c r="AK53" s="247">
        <f t="shared" si="21"/>
        <v>7.9530069390183616E-2</v>
      </c>
      <c r="AL53" s="247">
        <f t="shared" si="22"/>
        <v>3.3438264006565806E-2</v>
      </c>
      <c r="AM53" s="247">
        <f t="shared" si="23"/>
        <v>2.1762747747120354E-2</v>
      </c>
      <c r="AN53" s="247">
        <f t="shared" si="24"/>
        <v>2.3741030669470732E-2</v>
      </c>
      <c r="AO53" s="241">
        <f t="shared" si="25"/>
        <v>4.5773132995321934E-7</v>
      </c>
      <c r="AP53" s="241">
        <f t="shared" si="26"/>
        <v>0.14423459797232674</v>
      </c>
      <c r="AQ53" s="241">
        <f t="shared" si="27"/>
        <v>2.1636361807589556E-3</v>
      </c>
      <c r="AR53" s="241">
        <f t="shared" si="28"/>
        <v>0.41202021909559006</v>
      </c>
      <c r="AS53" s="242">
        <f t="shared" si="29"/>
        <v>0.12542269786127072</v>
      </c>
      <c r="AT53" s="568">
        <f t="shared" si="30"/>
        <v>0.23724468658270031</v>
      </c>
      <c r="AU53" s="569">
        <f t="shared" si="31"/>
        <v>0.1911528811990825</v>
      </c>
      <c r="AV53" s="569">
        <f t="shared" si="32"/>
        <v>0.18145564786198742</v>
      </c>
      <c r="AW53" s="563">
        <f t="shared" si="33"/>
        <v>0.10129281713730397</v>
      </c>
      <c r="BE53">
        <f ca="1">INDIRECT(BE50)</f>
        <v>-0.80417000000000005</v>
      </c>
    </row>
    <row r="54" spans="1:57">
      <c r="A54" s="2">
        <v>6</v>
      </c>
      <c r="B54" s="262" t="s">
        <v>3</v>
      </c>
      <c r="C54" s="258" t="s">
        <v>566</v>
      </c>
      <c r="D54" s="253" t="s">
        <v>572</v>
      </c>
      <c r="E54" s="254" t="s">
        <v>567</v>
      </c>
      <c r="F54" s="130">
        <v>-0.89702999999999999</v>
      </c>
      <c r="G54" s="128">
        <v>0.25125999999999998</v>
      </c>
      <c r="H54" s="128">
        <v>-2.214E-2</v>
      </c>
      <c r="I54" s="128">
        <v>-5.64E-3</v>
      </c>
      <c r="J54" s="128">
        <v>4.5990000000000003E-2</v>
      </c>
      <c r="K54" s="128">
        <v>-7.9339999999999994E-2</v>
      </c>
      <c r="L54" s="128">
        <v>0.22600000000000001</v>
      </c>
      <c r="M54" s="128">
        <v>-4.054E-2</v>
      </c>
      <c r="N54" s="128">
        <v>-0.25807999999999998</v>
      </c>
      <c r="O54" s="129">
        <v>-6.2850000000000003E-2</v>
      </c>
      <c r="P54" s="3">
        <f t="shared" si="0"/>
        <v>0.80466282089999996</v>
      </c>
      <c r="Q54" s="4">
        <f t="shared" si="1"/>
        <v>6.3131587599999997E-2</v>
      </c>
      <c r="R54" s="4">
        <f t="shared" si="2"/>
        <v>4.9017959999999997E-4</v>
      </c>
      <c r="S54" s="4">
        <f t="shared" si="3"/>
        <v>3.1809600000000001E-5</v>
      </c>
      <c r="T54" s="4">
        <f t="shared" si="4"/>
        <v>2.1150801000000001E-3</v>
      </c>
      <c r="U54" s="4">
        <f t="shared" si="5"/>
        <v>6.2948355999999988E-3</v>
      </c>
      <c r="V54" s="4">
        <f t="shared" si="6"/>
        <v>5.1076000000000003E-2</v>
      </c>
      <c r="W54" s="4">
        <f t="shared" si="7"/>
        <v>1.6434916E-3</v>
      </c>
      <c r="X54" s="4">
        <f t="shared" si="8"/>
        <v>6.6605286399999991E-2</v>
      </c>
      <c r="Y54" s="4">
        <f t="shared" si="9"/>
        <v>3.9501225000000001E-3</v>
      </c>
      <c r="Z54" s="3">
        <f t="shared" si="10"/>
        <v>0.8677944085</v>
      </c>
      <c r="AA54" s="4">
        <f t="shared" si="11"/>
        <v>0.80515300049999994</v>
      </c>
      <c r="AB54" s="4">
        <f t="shared" si="12"/>
        <v>0.80469463050000001</v>
      </c>
      <c r="AC54" s="4">
        <f t="shared" si="13"/>
        <v>0.80677790100000002</v>
      </c>
      <c r="AD54" s="4">
        <f t="shared" si="14"/>
        <v>6.3621767199999998E-2</v>
      </c>
      <c r="AE54" s="4">
        <f t="shared" si="15"/>
        <v>6.3163397199999999E-2</v>
      </c>
      <c r="AF54" s="4">
        <f t="shared" si="16"/>
        <v>6.5246667699999997E-2</v>
      </c>
      <c r="AG54" s="4">
        <f t="shared" si="17"/>
        <v>5.2198920000000001E-4</v>
      </c>
      <c r="AH54" s="4">
        <f t="shared" si="18"/>
        <v>2.6052597000000002E-3</v>
      </c>
      <c r="AI54" s="5">
        <f t="shared" si="19"/>
        <v>2.1468897000000002E-3</v>
      </c>
      <c r="AJ54" s="564">
        <f t="shared" si="20"/>
        <v>0.19624117999393714</v>
      </c>
      <c r="AK54" s="247">
        <f t="shared" si="21"/>
        <v>2.941457366248126E-2</v>
      </c>
      <c r="AL54" s="247">
        <f t="shared" si="22"/>
        <v>3.7181407612265672E-4</v>
      </c>
      <c r="AM54" s="247">
        <f t="shared" si="23"/>
        <v>4.4304915247155172E-5</v>
      </c>
      <c r="AN54" s="247">
        <f t="shared" si="24"/>
        <v>3.7067649842271295E-3</v>
      </c>
      <c r="AO54" s="241">
        <f t="shared" si="25"/>
        <v>1.714065122560899E-2</v>
      </c>
      <c r="AP54" s="241">
        <f t="shared" si="26"/>
        <v>0.14803522053410467</v>
      </c>
      <c r="AQ54" s="241">
        <f t="shared" si="27"/>
        <v>6.6122646367762078E-3</v>
      </c>
      <c r="AR54" s="241">
        <f t="shared" si="28"/>
        <v>0.5333671244504592</v>
      </c>
      <c r="AS54" s="242">
        <f t="shared" si="29"/>
        <v>6.5036509870424947E-2</v>
      </c>
      <c r="AT54" s="568">
        <f t="shared" si="30"/>
        <v>0.22565575365641841</v>
      </c>
      <c r="AU54" s="569">
        <f t="shared" si="31"/>
        <v>0.1966129940700598</v>
      </c>
      <c r="AV54" s="569">
        <f t="shared" si="32"/>
        <v>0.19994794497816426</v>
      </c>
      <c r="AW54" s="563">
        <f t="shared" si="33"/>
        <v>2.9458878577728415E-2</v>
      </c>
    </row>
    <row r="55" spans="1:57" ht="15" thickBot="1">
      <c r="A55" s="2">
        <v>8</v>
      </c>
      <c r="B55" s="689" t="s">
        <v>59</v>
      </c>
      <c r="C55" s="690" t="s">
        <v>570</v>
      </c>
      <c r="D55" s="255" t="s">
        <v>569</v>
      </c>
      <c r="E55" s="692" t="s">
        <v>566</v>
      </c>
      <c r="F55" s="132">
        <v>-0.40334999999999999</v>
      </c>
      <c r="G55" s="713">
        <v>-0.57384999999999997</v>
      </c>
      <c r="H55" s="132">
        <v>-0.29409999999999997</v>
      </c>
      <c r="I55" s="713">
        <v>-0.59958999999999996</v>
      </c>
      <c r="J55" s="132">
        <v>3.1539999999999999E-2</v>
      </c>
      <c r="K55" s="132">
        <v>5.1029999999999999E-2</v>
      </c>
      <c r="L55" s="132">
        <v>0.11754000000000001</v>
      </c>
      <c r="M55" s="132">
        <v>0.20838000000000001</v>
      </c>
      <c r="N55" s="132">
        <v>1.6549999999999999E-2</v>
      </c>
      <c r="O55" s="134">
        <v>2.998E-2</v>
      </c>
      <c r="P55" s="6">
        <f t="shared" si="0"/>
        <v>0.16269122249999998</v>
      </c>
      <c r="Q55" s="7">
        <f t="shared" si="1"/>
        <v>0.32930382249999995</v>
      </c>
      <c r="R55" s="7">
        <f t="shared" si="2"/>
        <v>8.6494809999999978E-2</v>
      </c>
      <c r="S55" s="7">
        <f t="shared" si="3"/>
        <v>0.35950816809999997</v>
      </c>
      <c r="T55" s="7">
        <f t="shared" si="4"/>
        <v>9.9477159999999997E-4</v>
      </c>
      <c r="U55" s="7">
        <f t="shared" si="5"/>
        <v>2.6040608999999999E-3</v>
      </c>
      <c r="V55" s="7">
        <f t="shared" si="6"/>
        <v>1.3815651600000001E-2</v>
      </c>
      <c r="W55" s="7">
        <f t="shared" si="7"/>
        <v>4.3422224400000001E-2</v>
      </c>
      <c r="X55" s="7">
        <f t="shared" si="8"/>
        <v>2.7390249999999997E-4</v>
      </c>
      <c r="Y55" s="7">
        <f t="shared" si="9"/>
        <v>8.9880039999999997E-4</v>
      </c>
      <c r="Z55" s="6">
        <f t="shared" si="10"/>
        <v>0.49199504499999991</v>
      </c>
      <c r="AA55" s="7">
        <f t="shared" si="11"/>
        <v>0.24918603249999996</v>
      </c>
      <c r="AB55" s="7">
        <f t="shared" si="12"/>
        <v>0.52219939059999998</v>
      </c>
      <c r="AC55" s="7">
        <f t="shared" si="13"/>
        <v>0.16368599409999998</v>
      </c>
      <c r="AD55" s="7">
        <f t="shared" si="14"/>
        <v>0.41579863249999993</v>
      </c>
      <c r="AE55" s="7">
        <f t="shared" si="15"/>
        <v>0.68881199059999987</v>
      </c>
      <c r="AF55" s="7">
        <f t="shared" si="16"/>
        <v>0.33029859409999995</v>
      </c>
      <c r="AG55" s="7">
        <f t="shared" si="17"/>
        <v>0.44600297809999995</v>
      </c>
      <c r="AH55" s="7">
        <f t="shared" si="18"/>
        <v>8.7489581599999977E-2</v>
      </c>
      <c r="AI55" s="8">
        <f t="shared" si="19"/>
        <v>0.36050293969999997</v>
      </c>
      <c r="AJ55" s="565">
        <f t="shared" si="20"/>
        <v>3.967713761441935E-2</v>
      </c>
      <c r="AK55" s="248">
        <f t="shared" si="21"/>
        <v>0.1534308246077262</v>
      </c>
      <c r="AL55" s="248">
        <f t="shared" si="22"/>
        <v>6.5608580751942189E-2</v>
      </c>
      <c r="AM55" s="248">
        <f t="shared" si="23"/>
        <v>0.50072867682493694</v>
      </c>
      <c r="AN55" s="248">
        <f t="shared" si="24"/>
        <v>1.7433781983876621E-3</v>
      </c>
      <c r="AO55" s="243">
        <f t="shared" si="25"/>
        <v>7.0907808390016499E-3</v>
      </c>
      <c r="AP55" s="243">
        <f t="shared" si="26"/>
        <v>4.0042349272228765E-2</v>
      </c>
      <c r="AQ55" s="243">
        <f t="shared" si="27"/>
        <v>0.17470076442756446</v>
      </c>
      <c r="AR55" s="243">
        <f t="shared" si="28"/>
        <v>2.1933782842316839E-3</v>
      </c>
      <c r="AS55" s="244">
        <f t="shared" si="29"/>
        <v>1.4798235013253865E-2</v>
      </c>
      <c r="AT55" s="566">
        <f t="shared" si="30"/>
        <v>0.19310796222214555</v>
      </c>
      <c r="AU55" s="567">
        <f t="shared" si="31"/>
        <v>0.10528571836636154</v>
      </c>
      <c r="AV55" s="567">
        <f t="shared" si="32"/>
        <v>4.1420515812807014E-2</v>
      </c>
      <c r="AW55" s="695">
        <f t="shared" si="33"/>
        <v>0.6541595014326631</v>
      </c>
    </row>
    <row r="56" spans="1:57">
      <c r="A56" s="2"/>
      <c r="AT56" s="56"/>
    </row>
    <row r="57" spans="1:57" ht="18">
      <c r="C57" s="138"/>
      <c r="D57" s="138"/>
      <c r="E57" s="728" t="s">
        <v>1512</v>
      </c>
      <c r="F57" s="20">
        <v>4.1003769999999999</v>
      </c>
      <c r="G57" s="20">
        <v>2.1462690000000002</v>
      </c>
      <c r="H57" s="20">
        <v>1.318346</v>
      </c>
      <c r="I57" s="20">
        <v>0.71797</v>
      </c>
      <c r="J57" s="20">
        <v>0.5706</v>
      </c>
      <c r="K57" s="20">
        <v>0.36724600000000002</v>
      </c>
      <c r="L57" s="20">
        <v>0.345026</v>
      </c>
      <c r="M57" s="20">
        <v>0.248552</v>
      </c>
      <c r="N57" s="20">
        <v>0.124877</v>
      </c>
      <c r="O57" s="20">
        <v>6.0736999999999999E-2</v>
      </c>
      <c r="X57" s="263" t="s">
        <v>588</v>
      </c>
      <c r="Z57" s="729">
        <f>(F57+G57)/10</f>
        <v>0.62466460000000001</v>
      </c>
      <c r="AA57" s="729">
        <f>(F57+H57)/10</f>
        <v>0.54187229999999997</v>
      </c>
      <c r="AB57" s="729">
        <f>(F57+I57)/10</f>
        <v>0.4818347</v>
      </c>
      <c r="AC57" s="729">
        <f>(F57+J57)/10</f>
        <v>0.46709769999999995</v>
      </c>
      <c r="AD57" s="729">
        <f>(G57+H57)/10</f>
        <v>0.34646150000000003</v>
      </c>
      <c r="AE57" s="729">
        <f>(G57+I57)/10</f>
        <v>0.28642390000000006</v>
      </c>
      <c r="AF57" s="729">
        <f>(G57+J57)/10</f>
        <v>0.27168690000000001</v>
      </c>
      <c r="AG57" s="729">
        <f>(H57+I57)/10</f>
        <v>0.20363160000000002</v>
      </c>
      <c r="AH57" s="729">
        <f>(H57+J57)/10</f>
        <v>0.1888946</v>
      </c>
      <c r="AI57" s="729">
        <f>(I57+J57)/10</f>
        <v>0.128857</v>
      </c>
      <c r="AJ57" s="245"/>
    </row>
    <row r="58" spans="1:57">
      <c r="AJ58" s="245"/>
    </row>
    <row r="59" spans="1:57" ht="15" customHeight="1">
      <c r="B59" s="805" t="s">
        <v>1513</v>
      </c>
      <c r="C59" s="805"/>
      <c r="D59" s="805"/>
      <c r="E59" s="805"/>
      <c r="F59" s="805"/>
      <c r="G59" s="805"/>
      <c r="H59" s="805"/>
      <c r="I59" s="805"/>
      <c r="J59" s="805"/>
      <c r="K59" s="805"/>
      <c r="L59" s="805"/>
      <c r="M59" s="805"/>
      <c r="N59" s="805"/>
      <c r="O59" s="805"/>
      <c r="P59" s="805"/>
      <c r="Q59" s="805"/>
      <c r="R59" s="805"/>
      <c r="S59" s="805"/>
      <c r="T59" s="805"/>
      <c r="U59" s="805"/>
      <c r="V59" s="805"/>
      <c r="W59" s="805"/>
      <c r="X59" s="805"/>
      <c r="Y59" s="805"/>
      <c r="Z59" s="805"/>
      <c r="AA59" s="805"/>
      <c r="AB59" s="805"/>
      <c r="AC59" s="805"/>
      <c r="AJ59" s="245"/>
    </row>
    <row r="60" spans="1:57">
      <c r="B60" s="805"/>
      <c r="C60" s="805"/>
      <c r="D60" s="805"/>
      <c r="E60" s="805"/>
      <c r="F60" s="805"/>
      <c r="G60" s="805"/>
      <c r="H60" s="805"/>
      <c r="I60" s="805"/>
      <c r="J60" s="805"/>
      <c r="K60" s="805"/>
      <c r="L60" s="805"/>
      <c r="M60" s="805"/>
      <c r="N60" s="805"/>
      <c r="O60" s="805"/>
      <c r="P60" s="805"/>
      <c r="Q60" s="805"/>
      <c r="R60" s="805"/>
      <c r="S60" s="805"/>
      <c r="T60" s="805"/>
      <c r="U60" s="805"/>
      <c r="V60" s="805"/>
      <c r="W60" s="805"/>
      <c r="X60" s="805"/>
      <c r="Y60" s="805"/>
      <c r="Z60" s="805"/>
      <c r="AA60" s="805"/>
      <c r="AB60" s="805"/>
      <c r="AC60" s="805"/>
    </row>
    <row r="61" spans="1:57">
      <c r="B61" s="805"/>
      <c r="C61" s="805"/>
      <c r="D61" s="805"/>
      <c r="E61" s="805"/>
      <c r="F61" s="805"/>
      <c r="G61" s="805"/>
      <c r="H61" s="805"/>
      <c r="I61" s="805"/>
      <c r="J61" s="805"/>
      <c r="K61" s="805"/>
      <c r="L61" s="805"/>
      <c r="M61" s="805"/>
      <c r="N61" s="805"/>
      <c r="O61" s="805"/>
      <c r="P61" s="805"/>
      <c r="Q61" s="805"/>
      <c r="R61" s="805"/>
      <c r="S61" s="805"/>
      <c r="T61" s="805"/>
      <c r="U61" s="805"/>
      <c r="V61" s="805"/>
      <c r="W61" s="805"/>
      <c r="X61" s="805"/>
      <c r="Y61" s="805"/>
      <c r="Z61" s="805"/>
      <c r="AA61" s="805"/>
      <c r="AB61" s="805"/>
      <c r="AC61" s="805"/>
    </row>
    <row r="62" spans="1:57">
      <c r="B62" s="805"/>
      <c r="C62" s="805"/>
      <c r="D62" s="805"/>
      <c r="E62" s="805"/>
      <c r="F62" s="805"/>
      <c r="G62" s="805"/>
      <c r="H62" s="805"/>
      <c r="I62" s="805"/>
      <c r="J62" s="805"/>
      <c r="K62" s="805"/>
      <c r="L62" s="805"/>
      <c r="M62" s="805"/>
      <c r="N62" s="805"/>
      <c r="O62" s="805"/>
      <c r="P62" s="805"/>
      <c r="Q62" s="805"/>
      <c r="R62" s="805"/>
      <c r="S62" s="805"/>
      <c r="T62" s="805"/>
      <c r="U62" s="805"/>
      <c r="V62" s="805"/>
      <c r="W62" s="805"/>
      <c r="X62" s="805"/>
      <c r="Y62" s="805"/>
      <c r="Z62" s="805"/>
      <c r="AA62" s="805"/>
      <c r="AB62" s="805"/>
      <c r="AC62" s="805"/>
      <c r="AE62" t="s">
        <v>1434</v>
      </c>
      <c r="AK62" t="s">
        <v>1435</v>
      </c>
    </row>
    <row r="63" spans="1:57">
      <c r="B63" s="805"/>
      <c r="C63" s="805"/>
      <c r="D63" s="805"/>
      <c r="E63" s="805"/>
      <c r="F63" s="805"/>
      <c r="G63" s="805"/>
      <c r="H63" s="805"/>
      <c r="I63" s="805"/>
      <c r="J63" s="805"/>
      <c r="K63" s="805"/>
      <c r="L63" s="805"/>
      <c r="M63" s="805"/>
      <c r="N63" s="805"/>
      <c r="O63" s="805"/>
      <c r="P63" s="805"/>
      <c r="Q63" s="805"/>
      <c r="R63" s="805"/>
      <c r="S63" s="805"/>
      <c r="T63" s="805"/>
      <c r="U63" s="805"/>
      <c r="V63" s="805"/>
      <c r="W63" s="805"/>
      <c r="X63" s="805"/>
      <c r="Y63" s="805"/>
      <c r="Z63" s="805"/>
      <c r="AA63" s="805"/>
      <c r="AB63" s="805"/>
      <c r="AC63" s="805"/>
      <c r="AF63" s="245" t="s">
        <v>578</v>
      </c>
      <c r="AG63" t="s">
        <v>581</v>
      </c>
      <c r="AL63" s="238">
        <v>0.1</v>
      </c>
      <c r="AM63" s="245" t="s">
        <v>1436</v>
      </c>
    </row>
    <row r="64" spans="1:57">
      <c r="B64" s="805"/>
      <c r="C64" s="805"/>
      <c r="D64" s="805"/>
      <c r="E64" s="805"/>
      <c r="F64" s="805"/>
      <c r="G64" s="805"/>
      <c r="H64" s="805"/>
      <c r="I64" s="805"/>
      <c r="J64" s="805"/>
      <c r="K64" s="805"/>
      <c r="L64" s="805"/>
      <c r="M64" s="805"/>
      <c r="N64" s="805"/>
      <c r="O64" s="805"/>
      <c r="P64" s="805"/>
      <c r="Q64" s="805"/>
      <c r="R64" s="805"/>
      <c r="S64" s="805"/>
      <c r="T64" s="805"/>
      <c r="U64" s="805"/>
      <c r="V64" s="805"/>
      <c r="W64" s="805"/>
      <c r="X64" s="805"/>
      <c r="Y64" s="805"/>
      <c r="Z64" s="805"/>
      <c r="AA64" s="805"/>
      <c r="AB64" s="805"/>
      <c r="AC64" s="805"/>
      <c r="AF64" s="245" t="s">
        <v>579</v>
      </c>
      <c r="AL64" s="684">
        <v>0.25</v>
      </c>
      <c r="AM64" s="245" t="s">
        <v>1437</v>
      </c>
    </row>
    <row r="65" spans="2:33">
      <c r="B65" s="805"/>
      <c r="C65" s="805"/>
      <c r="D65" s="805"/>
      <c r="E65" s="805"/>
      <c r="F65" s="805"/>
      <c r="G65" s="805"/>
      <c r="H65" s="805"/>
      <c r="I65" s="805"/>
      <c r="J65" s="805"/>
      <c r="K65" s="805"/>
      <c r="L65" s="805"/>
      <c r="M65" s="805"/>
      <c r="N65" s="805"/>
      <c r="O65" s="805"/>
      <c r="P65" s="805"/>
      <c r="Q65" s="805"/>
      <c r="R65" s="805"/>
      <c r="S65" s="805"/>
      <c r="T65" s="805"/>
      <c r="U65" s="805"/>
      <c r="V65" s="805"/>
      <c r="W65" s="805"/>
      <c r="X65" s="805"/>
      <c r="Y65" s="805"/>
      <c r="Z65" s="805"/>
      <c r="AA65" s="805"/>
      <c r="AB65" s="805"/>
      <c r="AC65" s="805"/>
      <c r="AF65" s="245" t="s">
        <v>580</v>
      </c>
      <c r="AG65" t="s">
        <v>582</v>
      </c>
    </row>
    <row r="67" spans="2:33" ht="21">
      <c r="B67" s="730" t="s">
        <v>1456</v>
      </c>
    </row>
    <row r="68" spans="2:33" ht="15" thickBot="1"/>
    <row r="69" spans="2:33" ht="15" thickBot="1">
      <c r="B69" s="806" t="s">
        <v>510</v>
      </c>
      <c r="C69" s="807"/>
      <c r="D69" s="807"/>
      <c r="E69" s="808"/>
    </row>
    <row r="70" spans="2:33" ht="15" thickBot="1">
      <c r="B70" s="732" t="s">
        <v>509</v>
      </c>
      <c r="C70" s="733" t="s">
        <v>62</v>
      </c>
      <c r="D70" s="732" t="s">
        <v>67</v>
      </c>
      <c r="E70" s="731" t="s">
        <v>192</v>
      </c>
    </row>
    <row r="71" spans="2:33">
      <c r="B71" s="699" t="s">
        <v>3</v>
      </c>
      <c r="C71" s="693">
        <v>-0.89702999999999999</v>
      </c>
      <c r="D71" s="696">
        <v>0.19624117999393714</v>
      </c>
      <c r="E71" s="734">
        <v>0.80466282089999996</v>
      </c>
    </row>
    <row r="72" spans="2:33">
      <c r="B72" s="699" t="s">
        <v>1</v>
      </c>
      <c r="C72" s="130">
        <v>-0.88836000000000004</v>
      </c>
      <c r="D72" s="697">
        <v>0.19246608046040647</v>
      </c>
      <c r="E72" s="735">
        <v>0.78918348960000007</v>
      </c>
    </row>
    <row r="73" spans="2:33">
      <c r="B73" s="699" t="s">
        <v>0</v>
      </c>
      <c r="C73" s="130">
        <v>-0.80417000000000005</v>
      </c>
      <c r="D73" s="697">
        <v>0.1577146171925167</v>
      </c>
      <c r="E73" s="735">
        <v>0.64668938890000005</v>
      </c>
    </row>
    <row r="74" spans="2:33" ht="15" thickBot="1">
      <c r="B74" s="700" t="s">
        <v>4</v>
      </c>
      <c r="C74" s="694">
        <v>0.76615999999999995</v>
      </c>
      <c r="D74" s="698">
        <v>0.14315784758328318</v>
      </c>
      <c r="E74" s="736">
        <v>0.58700114559999994</v>
      </c>
    </row>
    <row r="75" spans="2:33" ht="15" thickBot="1"/>
    <row r="76" spans="2:33" ht="15" thickBot="1">
      <c r="B76" s="806" t="s">
        <v>511</v>
      </c>
      <c r="C76" s="807"/>
      <c r="D76" s="807"/>
      <c r="E76" s="808"/>
    </row>
    <row r="77" spans="2:33" ht="15" thickBot="1">
      <c r="B77" s="732" t="s">
        <v>509</v>
      </c>
      <c r="C77" s="733" t="s">
        <v>63</v>
      </c>
      <c r="D77" s="732" t="s">
        <v>68</v>
      </c>
      <c r="E77" s="731" t="s">
        <v>193</v>
      </c>
    </row>
    <row r="78" spans="2:33">
      <c r="B78" s="710" t="s">
        <v>57</v>
      </c>
      <c r="C78" s="125">
        <v>0.80625000000000002</v>
      </c>
      <c r="D78" s="711">
        <v>0.30286933394649035</v>
      </c>
      <c r="E78" s="734">
        <v>0.65003906249999999</v>
      </c>
    </row>
    <row r="79" spans="2:33">
      <c r="B79" s="699" t="s">
        <v>2</v>
      </c>
      <c r="C79" s="130">
        <v>-0.76490000000000002</v>
      </c>
      <c r="D79" s="712">
        <v>0.27259957162871945</v>
      </c>
      <c r="E79" s="735">
        <v>0.58507201000000009</v>
      </c>
    </row>
    <row r="80" spans="2:33" ht="15" thickBot="1">
      <c r="B80" s="700" t="s">
        <v>59</v>
      </c>
      <c r="C80" s="713">
        <v>-0.57384999999999997</v>
      </c>
      <c r="D80" s="714">
        <v>0.1534308246077262</v>
      </c>
      <c r="E80" s="736">
        <v>0.32930382249999995</v>
      </c>
    </row>
    <row r="81" spans="2:5" ht="15" thickBot="1"/>
    <row r="82" spans="2:5" ht="15" thickBot="1">
      <c r="B82" s="806" t="s">
        <v>512</v>
      </c>
      <c r="C82" s="807"/>
      <c r="D82" s="807"/>
      <c r="E82" s="808"/>
    </row>
    <row r="83" spans="2:5" ht="15" thickBot="1">
      <c r="B83" s="732" t="s">
        <v>509</v>
      </c>
      <c r="C83" s="204" t="s">
        <v>64</v>
      </c>
      <c r="D83" s="738" t="s">
        <v>69</v>
      </c>
      <c r="E83" s="731" t="s">
        <v>194</v>
      </c>
    </row>
    <row r="84" spans="2:5">
      <c r="B84" s="710" t="s">
        <v>60</v>
      </c>
      <c r="C84" s="742">
        <v>-0.71335000000000004</v>
      </c>
      <c r="D84" s="711">
        <v>0.38598988619072694</v>
      </c>
      <c r="E84" s="734">
        <v>0.50886822250000008</v>
      </c>
    </row>
    <row r="85" spans="2:5" ht="15" thickBot="1">
      <c r="B85" s="700" t="s">
        <v>5</v>
      </c>
      <c r="C85" s="743">
        <v>-0.64737</v>
      </c>
      <c r="D85" s="714">
        <v>0.31788917090050717</v>
      </c>
      <c r="E85" s="736">
        <v>0.41908791690000002</v>
      </c>
    </row>
    <row r="86" spans="2:5" ht="15" thickBot="1"/>
    <row r="87" spans="2:5" ht="15" thickBot="1">
      <c r="B87" s="806" t="s">
        <v>513</v>
      </c>
      <c r="C87" s="807"/>
      <c r="D87" s="807"/>
      <c r="E87" s="808"/>
    </row>
    <row r="88" spans="2:5" ht="15" thickBot="1">
      <c r="B88" s="737" t="s">
        <v>509</v>
      </c>
      <c r="C88" s="733" t="s">
        <v>65</v>
      </c>
      <c r="D88" s="738" t="s">
        <v>70</v>
      </c>
      <c r="E88" s="731" t="s">
        <v>195</v>
      </c>
    </row>
    <row r="89" spans="2:5">
      <c r="B89" s="717" t="s">
        <v>59</v>
      </c>
      <c r="C89" s="739">
        <v>-0.59958999999999996</v>
      </c>
      <c r="D89" s="711">
        <v>0.50072867682493694</v>
      </c>
      <c r="E89" s="734">
        <v>0.35950816809999997</v>
      </c>
    </row>
    <row r="90" spans="2:5">
      <c r="B90" s="249" t="s">
        <v>60</v>
      </c>
      <c r="C90" s="740">
        <v>0.33268999999999999</v>
      </c>
      <c r="D90" s="712">
        <v>0.15416053052355946</v>
      </c>
      <c r="E90" s="735">
        <v>0.1106826361</v>
      </c>
    </row>
    <row r="91" spans="2:5" ht="15" thickBot="1">
      <c r="B91" s="689" t="s">
        <v>2</v>
      </c>
      <c r="C91" s="741">
        <v>0.28542000000000001</v>
      </c>
      <c r="D91" s="714">
        <v>0.11346515369722969</v>
      </c>
      <c r="E91" s="736">
        <v>8.1464576400000002E-2</v>
      </c>
    </row>
    <row r="92" spans="2:5" ht="15" thickBot="1"/>
    <row r="93" spans="2:5" ht="15" thickBot="1">
      <c r="B93" s="806" t="s">
        <v>514</v>
      </c>
      <c r="C93" s="807"/>
      <c r="D93" s="807"/>
      <c r="E93" s="808"/>
    </row>
    <row r="94" spans="2:5" ht="15" thickBot="1">
      <c r="B94" s="732" t="s">
        <v>509</v>
      </c>
      <c r="C94" s="204" t="s">
        <v>66</v>
      </c>
      <c r="D94" s="738" t="s">
        <v>71</v>
      </c>
      <c r="E94" s="731" t="s">
        <v>196</v>
      </c>
    </row>
    <row r="95" spans="2:5">
      <c r="B95" s="710" t="s">
        <v>58</v>
      </c>
      <c r="C95" s="744">
        <v>0.49678</v>
      </c>
      <c r="D95" s="711">
        <v>0.43251028461268837</v>
      </c>
      <c r="E95" s="734">
        <v>0.24679036839999999</v>
      </c>
    </row>
    <row r="96" spans="2:5" ht="15" thickBot="1">
      <c r="B96" s="700" t="s">
        <v>4</v>
      </c>
      <c r="C96" s="741">
        <v>0.43511</v>
      </c>
      <c r="D96" s="714">
        <v>0.33179234507535932</v>
      </c>
      <c r="E96" s="736">
        <v>0.18932071210000001</v>
      </c>
    </row>
    <row r="101" spans="2:11" ht="16.2">
      <c r="B101" s="803" t="s">
        <v>788</v>
      </c>
      <c r="C101" s="803"/>
      <c r="D101" s="405" t="s">
        <v>789</v>
      </c>
      <c r="E101" s="804" t="s">
        <v>790</v>
      </c>
      <c r="F101" s="804"/>
      <c r="G101" s="804"/>
      <c r="H101" s="804"/>
      <c r="I101" s="804"/>
      <c r="J101" s="804"/>
      <c r="K101" s="804"/>
    </row>
  </sheetData>
  <autoFilter ref="A45:AW45">
    <sortState ref="A46:AW55">
      <sortCondition descending="1" ref="AN45"/>
    </sortState>
  </autoFilter>
  <mergeCells count="17">
    <mergeCell ref="B34:O40"/>
    <mergeCell ref="B3:C3"/>
    <mergeCell ref="B19:C19"/>
    <mergeCell ref="H5:R15"/>
    <mergeCell ref="B42:C42"/>
    <mergeCell ref="B101:C101"/>
    <mergeCell ref="E101:K101"/>
    <mergeCell ref="B59:AC65"/>
    <mergeCell ref="F44:O44"/>
    <mergeCell ref="AJ44:AW44"/>
    <mergeCell ref="P44:AI44"/>
    <mergeCell ref="C44:E44"/>
    <mergeCell ref="B69:E69"/>
    <mergeCell ref="B76:E76"/>
    <mergeCell ref="B82:E82"/>
    <mergeCell ref="B87:E87"/>
    <mergeCell ref="B93:E93"/>
  </mergeCells>
  <conditionalFormatting sqref="Z46:AI55">
    <cfRule type="cellIs" dxfId="96" priority="14" operator="between">
      <formula>0.6</formula>
      <formula>1</formula>
    </cfRule>
    <cfRule type="cellIs" dxfId="95" priority="15" operator="between">
      <formula>0</formula>
      <formula>0.4</formula>
    </cfRule>
  </conditionalFormatting>
  <conditionalFormatting sqref="AJ46:AN55">
    <cfRule type="cellIs" dxfId="94" priority="13" operator="greaterThan">
      <formula>0.1</formula>
    </cfRule>
  </conditionalFormatting>
  <conditionalFormatting sqref="E6:E15">
    <cfRule type="dataBar" priority="10">
      <dataBar>
        <cfvo type="min" val="0"/>
        <cfvo type="max" val="0"/>
        <color rgb="FF638EC6"/>
      </dataBar>
      <extLst>
        <ext xmlns:x14="http://schemas.microsoft.com/office/spreadsheetml/2009/9/main" uri="{B025F937-C7B1-47D3-B67F-A62EFF666E3E}">
          <x14:id>{5E27F0F3-8821-4003-9676-FD2FB54B3793}</x14:id>
        </ext>
      </extLst>
    </cfRule>
  </conditionalFormatting>
  <conditionalFormatting sqref="D71:D74">
    <cfRule type="cellIs" dxfId="93" priority="9" operator="greaterThan">
      <formula>0.1</formula>
    </cfRule>
  </conditionalFormatting>
  <conditionalFormatting sqref="D86">
    <cfRule type="cellIs" dxfId="92" priority="7" operator="greaterThan">
      <formula>0.1</formula>
    </cfRule>
  </conditionalFormatting>
  <conditionalFormatting sqref="D97:D98">
    <cfRule type="cellIs" dxfId="91" priority="5" operator="greaterThan">
      <formula>0.1</formula>
    </cfRule>
  </conditionalFormatting>
  <conditionalFormatting sqref="D78:D80">
    <cfRule type="cellIs" dxfId="90" priority="4" operator="greaterThan">
      <formula>0.1</formula>
    </cfRule>
  </conditionalFormatting>
  <conditionalFormatting sqref="D84:D85">
    <cfRule type="cellIs" dxfId="89" priority="3" operator="greaterThan">
      <formula>0.1</formula>
    </cfRule>
  </conditionalFormatting>
  <conditionalFormatting sqref="D89:D91">
    <cfRule type="cellIs" dxfId="88" priority="2" operator="greaterThan">
      <formula>0.1</formula>
    </cfRule>
  </conditionalFormatting>
  <conditionalFormatting sqref="D95:D96">
    <cfRule type="cellIs" dxfId="87" priority="1" operator="greaterThan">
      <formula>0.1</formula>
    </cfRule>
  </conditionalFormatting>
  <hyperlinks>
    <hyperlink ref="A1" location="Sommaire!A1" display="Sommaire"/>
    <hyperlink ref="C1" location="'Projections ACP'!A1" display="Projection sur les plans factoriels"/>
    <hyperlink ref="E101:K101" location="'ACP-Projections'!A1" display="Cliquer ici pour utiliser l'outils de projection dynamique sur les différents axes"/>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5E27F0F3-8821-4003-9676-FD2FB54B3793}">
            <x14:dataBar minLength="0" maxLength="100" gradient="0">
              <x14:cfvo type="autoMin"/>
              <x14:cfvo type="autoMax"/>
              <x14:negativeFillColor rgb="FFFF0000"/>
              <x14:axisColor rgb="FF000000"/>
            </x14:dataBar>
          </x14:cfRule>
          <xm:sqref>E6:E15</xm:sqref>
        </x14:conditionalFormatting>
      </x14:conditionalFormattings>
    </ext>
  </extLst>
</worksheet>
</file>

<file path=xl/worksheets/sheet11.xml><?xml version="1.0" encoding="utf-8"?>
<worksheet xmlns="http://schemas.openxmlformats.org/spreadsheetml/2006/main" xmlns:r="http://schemas.openxmlformats.org/officeDocument/2006/relationships">
  <sheetPr codeName="Feuil12">
    <tabColor theme="8" tint="0.39997558519241921"/>
  </sheetPr>
  <dimension ref="A1:T48"/>
  <sheetViews>
    <sheetView showGridLines="0" workbookViewId="0">
      <pane ySplit="1" topLeftCell="A2" activePane="bottomLeft" state="frozen"/>
      <selection activeCell="P36" sqref="P36"/>
      <selection pane="bottomLeft" activeCell="A2" sqref="A2"/>
    </sheetView>
  </sheetViews>
  <sheetFormatPr baseColWidth="10" defaultColWidth="9.109375" defaultRowHeight="14.4"/>
  <cols>
    <col min="3" max="3" width="8" customWidth="1"/>
    <col min="4" max="4" width="6.33203125" customWidth="1"/>
    <col min="12" max="12" width="9.109375" customWidth="1"/>
    <col min="13" max="13" width="6.33203125" customWidth="1"/>
    <col min="19" max="19" width="20.5546875" bestFit="1" customWidth="1"/>
    <col min="20" max="20" width="14.5546875" bestFit="1" customWidth="1"/>
  </cols>
  <sheetData>
    <row r="1" spans="1:20">
      <c r="A1" s="155" t="s">
        <v>524</v>
      </c>
    </row>
    <row r="2" spans="1:20">
      <c r="A2" s="155"/>
    </row>
    <row r="3" spans="1:20" ht="23.4">
      <c r="A3" s="155"/>
      <c r="G3" s="571" t="s">
        <v>1258</v>
      </c>
    </row>
    <row r="4" spans="1:20">
      <c r="A4" s="155"/>
    </row>
    <row r="5" spans="1:20" ht="15" thickBot="1">
      <c r="C5" t="s">
        <v>1262</v>
      </c>
      <c r="D5" s="245" t="s">
        <v>1261</v>
      </c>
      <c r="E5" t="s">
        <v>1272</v>
      </c>
      <c r="F5" s="158"/>
    </row>
    <row r="6" spans="1:20" ht="15" thickBot="1">
      <c r="C6" t="s">
        <v>1263</v>
      </c>
      <c r="D6" s="245" t="s">
        <v>1261</v>
      </c>
      <c r="E6" t="s">
        <v>1271</v>
      </c>
      <c r="F6" s="159"/>
      <c r="S6" s="73" t="s">
        <v>509</v>
      </c>
      <c r="T6" s="149" t="s">
        <v>1267</v>
      </c>
    </row>
    <row r="7" spans="1:20">
      <c r="C7" t="s">
        <v>1264</v>
      </c>
      <c r="D7" s="245" t="s">
        <v>1261</v>
      </c>
      <c r="E7" s="159" t="s">
        <v>1276</v>
      </c>
      <c r="F7" s="159"/>
      <c r="S7" s="588" t="s">
        <v>57</v>
      </c>
      <c r="T7" s="617" t="s">
        <v>1349</v>
      </c>
    </row>
    <row r="8" spans="1:20">
      <c r="C8" t="s">
        <v>1265</v>
      </c>
      <c r="D8" s="245" t="s">
        <v>1261</v>
      </c>
      <c r="E8" s="159" t="s">
        <v>1288</v>
      </c>
      <c r="F8" s="159"/>
      <c r="S8" s="588" t="s">
        <v>58</v>
      </c>
      <c r="T8" s="618" t="s">
        <v>1269</v>
      </c>
    </row>
    <row r="9" spans="1:20">
      <c r="C9" t="s">
        <v>1266</v>
      </c>
      <c r="D9" s="245" t="s">
        <v>1261</v>
      </c>
      <c r="E9" s="159" t="s">
        <v>1286</v>
      </c>
      <c r="F9" s="159"/>
      <c r="S9" s="588" t="s">
        <v>0</v>
      </c>
      <c r="T9" s="617" t="s">
        <v>1350</v>
      </c>
    </row>
    <row r="10" spans="1:20">
      <c r="E10" s="159"/>
      <c r="F10" s="159"/>
      <c r="S10" s="588" t="s">
        <v>1</v>
      </c>
      <c r="T10" s="617" t="s">
        <v>1350</v>
      </c>
    </row>
    <row r="11" spans="1:20">
      <c r="C11" t="s">
        <v>176</v>
      </c>
      <c r="D11" s="245" t="s">
        <v>1261</v>
      </c>
      <c r="E11" s="159" t="s">
        <v>1273</v>
      </c>
      <c r="F11" s="159"/>
      <c r="S11" s="588" t="s">
        <v>2</v>
      </c>
      <c r="T11" s="617" t="s">
        <v>1349</v>
      </c>
    </row>
    <row r="12" spans="1:20">
      <c r="C12" t="s">
        <v>178</v>
      </c>
      <c r="D12" s="245" t="s">
        <v>1261</v>
      </c>
      <c r="E12" s="159" t="s">
        <v>1274</v>
      </c>
      <c r="F12" s="159"/>
      <c r="S12" s="588" t="s">
        <v>3</v>
      </c>
      <c r="T12" s="617" t="s">
        <v>1350</v>
      </c>
    </row>
    <row r="13" spans="1:20">
      <c r="C13" t="s">
        <v>181</v>
      </c>
      <c r="D13" s="245" t="s">
        <v>1261</v>
      </c>
      <c r="E13" s="159" t="s">
        <v>1285</v>
      </c>
      <c r="F13" s="159"/>
      <c r="S13" s="588" t="s">
        <v>4</v>
      </c>
      <c r="T13" s="617" t="s">
        <v>1351</v>
      </c>
    </row>
    <row r="14" spans="1:20">
      <c r="C14" t="s">
        <v>180</v>
      </c>
      <c r="D14" s="245" t="s">
        <v>1261</v>
      </c>
      <c r="E14" s="159" t="s">
        <v>1275</v>
      </c>
      <c r="F14" s="159"/>
      <c r="S14" s="588" t="s">
        <v>59</v>
      </c>
      <c r="T14" s="619" t="s">
        <v>1270</v>
      </c>
    </row>
    <row r="15" spans="1:20">
      <c r="E15" s="159"/>
      <c r="F15" s="159"/>
      <c r="S15" s="589" t="s">
        <v>5</v>
      </c>
      <c r="T15" s="619" t="s">
        <v>1268</v>
      </c>
    </row>
    <row r="16" spans="1:20" ht="15" thickBot="1">
      <c r="E16" s="159"/>
      <c r="F16" s="159"/>
      <c r="S16" s="590" t="s">
        <v>60</v>
      </c>
      <c r="T16" s="620" t="s">
        <v>1268</v>
      </c>
    </row>
    <row r="17" spans="3:18">
      <c r="E17" s="159"/>
      <c r="F17" s="159"/>
    </row>
    <row r="18" spans="3:18">
      <c r="C18" s="146"/>
      <c r="D18" s="818" t="s">
        <v>511</v>
      </c>
      <c r="E18" s="818"/>
      <c r="F18" s="818"/>
      <c r="G18" s="818"/>
      <c r="H18" s="146"/>
      <c r="I18" s="146"/>
      <c r="L18" s="146"/>
      <c r="M18" s="822" t="s">
        <v>512</v>
      </c>
      <c r="N18" s="822"/>
      <c r="O18" s="822"/>
      <c r="P18" s="822"/>
      <c r="Q18" s="146"/>
      <c r="R18" s="146"/>
    </row>
    <row r="19" spans="3:18">
      <c r="C19" s="819" t="s">
        <v>1315</v>
      </c>
      <c r="D19" s="820"/>
      <c r="E19" s="820"/>
      <c r="F19" s="819" t="s">
        <v>1296</v>
      </c>
      <c r="G19" s="820"/>
      <c r="H19" s="820"/>
      <c r="I19" s="146"/>
      <c r="L19" s="819" t="s">
        <v>1292</v>
      </c>
      <c r="M19" s="820"/>
      <c r="N19" s="820"/>
      <c r="O19" s="819" t="s">
        <v>1293</v>
      </c>
      <c r="P19" s="820"/>
      <c r="Q19" s="820"/>
      <c r="R19" s="146"/>
    </row>
    <row r="20" spans="3:18">
      <c r="C20" s="820"/>
      <c r="D20" s="820"/>
      <c r="E20" s="820"/>
      <c r="F20" s="820"/>
      <c r="G20" s="820"/>
      <c r="H20" s="820"/>
      <c r="I20" s="146"/>
      <c r="L20" s="820"/>
      <c r="M20" s="820"/>
      <c r="N20" s="820"/>
      <c r="O20" s="820"/>
      <c r="P20" s="820"/>
      <c r="Q20" s="820"/>
      <c r="R20" s="146"/>
    </row>
    <row r="21" spans="3:18">
      <c r="C21" s="820"/>
      <c r="D21" s="820"/>
      <c r="E21" s="820"/>
      <c r="F21" s="820"/>
      <c r="G21" s="820"/>
      <c r="H21" s="820"/>
      <c r="I21" s="146"/>
      <c r="L21" s="820"/>
      <c r="M21" s="820"/>
      <c r="N21" s="820"/>
      <c r="O21" s="820"/>
      <c r="P21" s="820"/>
      <c r="Q21" s="820"/>
      <c r="R21" s="146"/>
    </row>
    <row r="22" spans="3:18">
      <c r="C22" s="820"/>
      <c r="D22" s="820"/>
      <c r="E22" s="820"/>
      <c r="F22" s="820"/>
      <c r="G22" s="820"/>
      <c r="H22" s="820"/>
      <c r="I22" s="821" t="s">
        <v>523</v>
      </c>
      <c r="L22" s="820"/>
      <c r="M22" s="820"/>
      <c r="N22" s="820"/>
      <c r="O22" s="820"/>
      <c r="P22" s="820"/>
      <c r="Q22" s="820"/>
      <c r="R22" s="821" t="s">
        <v>523</v>
      </c>
    </row>
    <row r="23" spans="3:18">
      <c r="C23" s="819" t="s">
        <v>1314</v>
      </c>
      <c r="D23" s="820"/>
      <c r="E23" s="820"/>
      <c r="F23" s="819" t="s">
        <v>1295</v>
      </c>
      <c r="G23" s="820"/>
      <c r="H23" s="820"/>
      <c r="I23" s="821"/>
      <c r="L23" s="819" t="s">
        <v>1244</v>
      </c>
      <c r="M23" s="820"/>
      <c r="N23" s="820"/>
      <c r="O23" s="819" t="s">
        <v>1294</v>
      </c>
      <c r="P23" s="820"/>
      <c r="Q23" s="820"/>
      <c r="R23" s="821"/>
    </row>
    <row r="24" spans="3:18">
      <c r="C24" s="820"/>
      <c r="D24" s="820"/>
      <c r="E24" s="820"/>
      <c r="F24" s="820"/>
      <c r="G24" s="820"/>
      <c r="H24" s="820"/>
      <c r="I24" s="146"/>
      <c r="L24" s="820"/>
      <c r="M24" s="820"/>
      <c r="N24" s="820"/>
      <c r="O24" s="820"/>
      <c r="P24" s="820"/>
      <c r="Q24" s="820"/>
      <c r="R24" s="146"/>
    </row>
    <row r="25" spans="3:18">
      <c r="C25" s="820"/>
      <c r="D25" s="820"/>
      <c r="E25" s="820"/>
      <c r="F25" s="820"/>
      <c r="G25" s="820"/>
      <c r="H25" s="820"/>
      <c r="I25" s="146"/>
      <c r="L25" s="820"/>
      <c r="M25" s="820"/>
      <c r="N25" s="820"/>
      <c r="O25" s="820"/>
      <c r="P25" s="820"/>
      <c r="Q25" s="820"/>
      <c r="R25" s="146"/>
    </row>
    <row r="26" spans="3:18">
      <c r="C26" s="820"/>
      <c r="D26" s="820"/>
      <c r="E26" s="820"/>
      <c r="F26" s="820"/>
      <c r="G26" s="820"/>
      <c r="H26" s="820"/>
      <c r="I26" s="146"/>
      <c r="L26" s="820"/>
      <c r="M26" s="820"/>
      <c r="N26" s="820"/>
      <c r="O26" s="820"/>
      <c r="P26" s="820"/>
      <c r="Q26" s="820"/>
      <c r="R26" s="146"/>
    </row>
    <row r="27" spans="3:18">
      <c r="C27" s="56"/>
      <c r="D27" s="56"/>
      <c r="E27" s="56"/>
      <c r="F27" s="56"/>
      <c r="G27" s="56"/>
      <c r="H27" s="56"/>
      <c r="I27" s="56"/>
    </row>
    <row r="29" spans="3:18">
      <c r="C29" s="146"/>
      <c r="D29" s="822" t="s">
        <v>514</v>
      </c>
      <c r="E29" s="822"/>
      <c r="F29" s="822"/>
      <c r="G29" s="822"/>
      <c r="H29" s="146"/>
      <c r="I29" s="146"/>
      <c r="L29" s="146"/>
      <c r="M29" s="818" t="s">
        <v>513</v>
      </c>
      <c r="N29" s="818"/>
      <c r="O29" s="818"/>
      <c r="P29" s="818"/>
      <c r="Q29" s="146"/>
      <c r="R29" s="146"/>
    </row>
    <row r="30" spans="3:18">
      <c r="C30" s="819" t="s">
        <v>1297</v>
      </c>
      <c r="D30" s="820"/>
      <c r="E30" s="820"/>
      <c r="F30" s="819" t="s">
        <v>1287</v>
      </c>
      <c r="G30" s="820"/>
      <c r="H30" s="820"/>
      <c r="I30" s="146"/>
      <c r="L30" s="819" t="s">
        <v>1338</v>
      </c>
      <c r="M30" s="820"/>
      <c r="N30" s="820"/>
      <c r="O30" s="819"/>
      <c r="P30" s="820"/>
      <c r="Q30" s="820"/>
      <c r="R30" s="146"/>
    </row>
    <row r="31" spans="3:18">
      <c r="C31" s="820"/>
      <c r="D31" s="820"/>
      <c r="E31" s="820"/>
      <c r="F31" s="820"/>
      <c r="G31" s="820"/>
      <c r="H31" s="820"/>
      <c r="I31" s="146"/>
      <c r="L31" s="820"/>
      <c r="M31" s="820"/>
      <c r="N31" s="820"/>
      <c r="O31" s="820"/>
      <c r="P31" s="820"/>
      <c r="Q31" s="820"/>
      <c r="R31" s="146"/>
    </row>
    <row r="32" spans="3:18">
      <c r="C32" s="820"/>
      <c r="D32" s="820"/>
      <c r="E32" s="820"/>
      <c r="F32" s="820"/>
      <c r="G32" s="820"/>
      <c r="H32" s="820"/>
      <c r="I32" s="146"/>
      <c r="L32" s="820"/>
      <c r="M32" s="820"/>
      <c r="N32" s="820"/>
      <c r="O32" s="820"/>
      <c r="P32" s="820"/>
      <c r="Q32" s="820"/>
      <c r="R32" s="146"/>
    </row>
    <row r="33" spans="3:19">
      <c r="C33" s="820"/>
      <c r="D33" s="820"/>
      <c r="E33" s="820"/>
      <c r="F33" s="820"/>
      <c r="G33" s="820"/>
      <c r="H33" s="820"/>
      <c r="I33" s="821" t="s">
        <v>523</v>
      </c>
      <c r="L33" s="820"/>
      <c r="M33" s="820"/>
      <c r="N33" s="820"/>
      <c r="O33" s="820"/>
      <c r="P33" s="820"/>
      <c r="Q33" s="820"/>
      <c r="R33" s="821" t="s">
        <v>1250</v>
      </c>
    </row>
    <row r="34" spans="3:19">
      <c r="C34" s="819" t="s">
        <v>1313</v>
      </c>
      <c r="D34" s="820"/>
      <c r="E34" s="820"/>
      <c r="F34" s="819" t="s">
        <v>1298</v>
      </c>
      <c r="G34" s="820"/>
      <c r="H34" s="820"/>
      <c r="I34" s="821"/>
      <c r="L34" s="819" t="s">
        <v>1340</v>
      </c>
      <c r="M34" s="820"/>
      <c r="N34" s="820"/>
      <c r="O34" s="819" t="s">
        <v>1339</v>
      </c>
      <c r="P34" s="820"/>
      <c r="Q34" s="820"/>
      <c r="R34" s="821"/>
    </row>
    <row r="35" spans="3:19">
      <c r="C35" s="820"/>
      <c r="D35" s="820"/>
      <c r="E35" s="820"/>
      <c r="F35" s="820"/>
      <c r="G35" s="820"/>
      <c r="H35" s="820"/>
      <c r="I35" s="146"/>
      <c r="L35" s="820"/>
      <c r="M35" s="820"/>
      <c r="N35" s="820"/>
      <c r="O35" s="820"/>
      <c r="P35" s="820"/>
      <c r="Q35" s="820"/>
      <c r="R35" s="146"/>
    </row>
    <row r="36" spans="3:19">
      <c r="C36" s="820"/>
      <c r="D36" s="820"/>
      <c r="E36" s="820"/>
      <c r="F36" s="820"/>
      <c r="G36" s="820"/>
      <c r="H36" s="820"/>
      <c r="I36" s="146"/>
      <c r="L36" s="820"/>
      <c r="M36" s="820"/>
      <c r="N36" s="820"/>
      <c r="O36" s="820"/>
      <c r="P36" s="820"/>
      <c r="Q36" s="820"/>
      <c r="R36" s="146"/>
    </row>
    <row r="37" spans="3:19">
      <c r="C37" s="820"/>
      <c r="D37" s="820"/>
      <c r="E37" s="820"/>
      <c r="F37" s="820"/>
      <c r="G37" s="820"/>
      <c r="H37" s="820"/>
      <c r="I37" s="146"/>
      <c r="L37" s="820"/>
      <c r="M37" s="820"/>
      <c r="N37" s="820"/>
      <c r="O37" s="820"/>
      <c r="P37" s="820"/>
      <c r="Q37" s="820"/>
      <c r="R37" s="146"/>
    </row>
    <row r="40" spans="3:19" ht="15" customHeight="1">
      <c r="L40" s="817" t="s">
        <v>1343</v>
      </c>
      <c r="M40" s="817"/>
      <c r="N40" s="817"/>
      <c r="O40" s="817"/>
      <c r="P40" s="817"/>
      <c r="Q40" s="817"/>
      <c r="R40" s="817"/>
      <c r="S40" s="817"/>
    </row>
    <row r="41" spans="3:19">
      <c r="L41" s="817"/>
      <c r="M41" s="817"/>
      <c r="N41" s="817"/>
      <c r="O41" s="817"/>
      <c r="P41" s="817"/>
      <c r="Q41" s="817"/>
      <c r="R41" s="817"/>
      <c r="S41" s="817"/>
    </row>
    <row r="42" spans="3:19">
      <c r="L42" s="817"/>
      <c r="M42" s="817"/>
      <c r="N42" s="817"/>
      <c r="O42" s="817"/>
      <c r="P42" s="817"/>
      <c r="Q42" s="817"/>
      <c r="R42" s="817"/>
      <c r="S42" s="817"/>
    </row>
    <row r="43" spans="3:19">
      <c r="L43" s="817"/>
      <c r="M43" s="817"/>
      <c r="N43" s="817"/>
      <c r="O43" s="817"/>
      <c r="P43" s="817"/>
      <c r="Q43" s="817"/>
      <c r="R43" s="817"/>
      <c r="S43" s="817"/>
    </row>
    <row r="44" spans="3:19">
      <c r="L44" s="817"/>
      <c r="M44" s="817"/>
      <c r="N44" s="817"/>
      <c r="O44" s="817"/>
      <c r="P44" s="817"/>
      <c r="Q44" s="817"/>
      <c r="R44" s="817"/>
      <c r="S44" s="817"/>
    </row>
    <row r="45" spans="3:19">
      <c r="L45" s="817"/>
      <c r="M45" s="817"/>
      <c r="N45" s="817"/>
      <c r="O45" s="817"/>
      <c r="P45" s="817"/>
      <c r="Q45" s="817"/>
      <c r="R45" s="817"/>
      <c r="S45" s="817"/>
    </row>
    <row r="46" spans="3:19">
      <c r="L46" s="817"/>
      <c r="M46" s="817"/>
      <c r="N46" s="817"/>
      <c r="O46" s="817"/>
      <c r="P46" s="817"/>
      <c r="Q46" s="817"/>
      <c r="R46" s="817"/>
      <c r="S46" s="817"/>
    </row>
    <row r="47" spans="3:19">
      <c r="L47" s="817"/>
      <c r="M47" s="817"/>
      <c r="N47" s="817"/>
      <c r="O47" s="817"/>
      <c r="P47" s="817"/>
      <c r="Q47" s="817"/>
      <c r="R47" s="817"/>
      <c r="S47" s="817"/>
    </row>
    <row r="48" spans="3:19">
      <c r="L48" s="817"/>
      <c r="M48" s="817"/>
      <c r="N48" s="817"/>
      <c r="O48" s="817"/>
      <c r="P48" s="817"/>
      <c r="Q48" s="817"/>
      <c r="R48" s="817"/>
      <c r="S48" s="817"/>
    </row>
  </sheetData>
  <mergeCells count="25">
    <mergeCell ref="M18:P18"/>
    <mergeCell ref="L19:N22"/>
    <mergeCell ref="O19:Q22"/>
    <mergeCell ref="R22:R23"/>
    <mergeCell ref="L23:N26"/>
    <mergeCell ref="O23:Q26"/>
    <mergeCell ref="D18:G18"/>
    <mergeCell ref="C19:E22"/>
    <mergeCell ref="F19:H22"/>
    <mergeCell ref="I22:I23"/>
    <mergeCell ref="C23:E26"/>
    <mergeCell ref="F23:H26"/>
    <mergeCell ref="D29:G29"/>
    <mergeCell ref="C30:E33"/>
    <mergeCell ref="F30:H33"/>
    <mergeCell ref="I33:I34"/>
    <mergeCell ref="C34:E37"/>
    <mergeCell ref="F34:H37"/>
    <mergeCell ref="L40:S48"/>
    <mergeCell ref="M29:P29"/>
    <mergeCell ref="L30:N33"/>
    <mergeCell ref="O30:Q33"/>
    <mergeCell ref="R33:R34"/>
    <mergeCell ref="L34:N37"/>
    <mergeCell ref="O34:Q37"/>
  </mergeCells>
  <hyperlinks>
    <hyperlink ref="A1" location="Sommaire!A1" display="Sommaire"/>
  </hyperlink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sheetPr codeName="Sheet5">
    <tabColor theme="8" tint="0.39997558519241921"/>
    <outlinePr summaryRight="0"/>
  </sheetPr>
  <dimension ref="A1:BK117"/>
  <sheetViews>
    <sheetView showGridLines="0" zoomScale="80" zoomScaleNormal="80" workbookViewId="0">
      <pane xSplit="12" ySplit="3" topLeftCell="AQ4" activePane="bottomRight" state="frozen"/>
      <selection pane="topRight" activeCell="M1" sqref="M1"/>
      <selection pane="bottomLeft" activeCell="A4" sqref="A4"/>
      <selection pane="bottomRight" activeCell="AQ59" sqref="AQ59"/>
    </sheetView>
  </sheetViews>
  <sheetFormatPr baseColWidth="10" defaultColWidth="11.44140625" defaultRowHeight="14.4" outlineLevelCol="1"/>
  <cols>
    <col min="1" max="1" width="4.109375" style="2" customWidth="1"/>
    <col min="2" max="2" width="16.109375" style="2" bestFit="1" customWidth="1" collapsed="1"/>
    <col min="3" max="3" width="17.109375" style="2" hidden="1" customWidth="1" outlineLevel="1"/>
    <col min="4" max="4" width="29.88671875" style="2" hidden="1" customWidth="1" outlineLevel="1"/>
    <col min="5" max="5" width="12.33203125" style="2" hidden="1" customWidth="1" outlineLevel="1"/>
    <col min="6" max="6" width="10.44140625" style="2" hidden="1" customWidth="1" outlineLevel="1"/>
    <col min="7" max="7" width="17.44140625" style="2" hidden="1" customWidth="1" outlineLevel="1"/>
    <col min="8" max="8" width="12.5546875" style="2" hidden="1" customWidth="1" outlineLevel="1"/>
    <col min="9" max="9" width="16.109375" style="2" hidden="1" customWidth="1" outlineLevel="1"/>
    <col min="10" max="10" width="11.88671875" style="2" hidden="1" customWidth="1" outlineLevel="1"/>
    <col min="11" max="11" width="18.88671875" style="2" hidden="1" customWidth="1" outlineLevel="1"/>
    <col min="12" max="12" width="13.33203125" style="2" hidden="1" customWidth="1" outlineLevel="1"/>
    <col min="13" max="16" width="9.109375" style="2" customWidth="1"/>
    <col min="17" max="17" width="9.109375" style="2" customWidth="1" collapsed="1"/>
    <col min="18" max="22" width="9.109375" style="2" hidden="1" customWidth="1" outlineLevel="1"/>
    <col min="23" max="23" width="2.88671875" style="2" customWidth="1"/>
    <col min="24" max="24" width="9.33203125" style="2" customWidth="1"/>
    <col min="25" max="27" width="8.109375" style="2" customWidth="1"/>
    <col min="28" max="28" width="8.109375" style="2" customWidth="1" collapsed="1"/>
    <col min="29" max="33" width="8.109375" style="2" hidden="1" customWidth="1" outlineLevel="1"/>
    <col min="34" max="34" width="11.88671875" style="2" customWidth="1"/>
    <col min="35" max="35" width="16.44140625" style="2" bestFit="1" customWidth="1"/>
    <col min="36" max="36" width="8.88671875" style="2" customWidth="1"/>
    <col min="37" max="37" width="17.6640625" style="2" bestFit="1" customWidth="1"/>
    <col min="38" max="38" width="8.88671875" style="2" customWidth="1"/>
    <col min="39" max="39" width="17.6640625" style="2" bestFit="1" customWidth="1"/>
    <col min="40" max="40" width="11" style="2" customWidth="1"/>
    <col min="41" max="41" width="17.6640625" style="2" bestFit="1" customWidth="1"/>
    <col min="42" max="42" width="8.88671875" style="2" customWidth="1"/>
    <col min="43" max="43" width="17.6640625" style="2" bestFit="1" customWidth="1"/>
    <col min="44" max="44" width="8.109375" style="2" customWidth="1"/>
    <col min="45" max="45" width="8.109375" style="2" customWidth="1" collapsed="1"/>
    <col min="46" max="50" width="8.109375" style="2" hidden="1" customWidth="1" outlineLevel="1"/>
    <col min="51" max="52" width="12.6640625" style="2" customWidth="1"/>
    <col min="53" max="53" width="17.6640625" style="2" bestFit="1" customWidth="1"/>
    <col min="54" max="54" width="9.109375" style="2" customWidth="1"/>
    <col min="55" max="55" width="17.6640625" style="2" bestFit="1" customWidth="1"/>
    <col min="56" max="56" width="9.109375" style="2" customWidth="1"/>
    <col min="57" max="57" width="17.6640625" style="2" bestFit="1" customWidth="1"/>
    <col min="58" max="58" width="9.109375" style="2" customWidth="1"/>
    <col min="59" max="59" width="17.6640625" style="2" bestFit="1" customWidth="1"/>
    <col min="60" max="60" width="9.109375" style="2" customWidth="1"/>
    <col min="61" max="61" width="11.109375" style="2" customWidth="1"/>
    <col min="62" max="62" width="11" style="2" customWidth="1"/>
    <col min="63" max="63" width="13" style="2" bestFit="1" customWidth="1"/>
    <col min="64" max="64" width="14.44140625" style="2" bestFit="1" customWidth="1"/>
    <col min="65" max="65" width="17.33203125" style="2" customWidth="1"/>
    <col min="66" max="16384" width="11.44140625" style="2"/>
  </cols>
  <sheetData>
    <row r="1" spans="1:62" ht="15" thickBot="1">
      <c r="A1" s="155" t="s">
        <v>524</v>
      </c>
      <c r="M1" s="155" t="s">
        <v>784</v>
      </c>
    </row>
    <row r="2" spans="1:62" ht="16.2" thickBot="1">
      <c r="M2" s="823" t="s">
        <v>508</v>
      </c>
      <c r="N2" s="824"/>
      <c r="O2" s="824"/>
      <c r="P2" s="824"/>
      <c r="Q2" s="824"/>
      <c r="R2" s="824"/>
      <c r="S2" s="824"/>
      <c r="T2" s="824"/>
      <c r="U2" s="824"/>
      <c r="V2" s="825"/>
      <c r="W2" s="113"/>
      <c r="X2" s="823" t="s">
        <v>242</v>
      </c>
      <c r="Y2" s="824"/>
      <c r="Z2" s="824"/>
      <c r="AA2" s="824"/>
      <c r="AB2" s="824"/>
      <c r="AC2" s="824"/>
      <c r="AD2" s="824"/>
      <c r="AE2" s="824"/>
      <c r="AF2" s="824"/>
      <c r="AG2" s="824"/>
      <c r="AH2" s="824"/>
      <c r="AI2" s="824"/>
      <c r="AJ2" s="824"/>
      <c r="AK2" s="824"/>
      <c r="AL2" s="825"/>
      <c r="AM2" s="687"/>
      <c r="AN2" s="687"/>
      <c r="AO2" s="823" t="s">
        <v>507</v>
      </c>
      <c r="AP2" s="824"/>
      <c r="AQ2" s="824"/>
      <c r="AR2" s="824"/>
      <c r="AS2" s="824"/>
      <c r="AT2" s="824"/>
      <c r="AU2" s="824"/>
      <c r="AV2" s="824"/>
      <c r="AW2" s="824"/>
      <c r="AX2" s="824"/>
      <c r="AY2" s="824"/>
      <c r="AZ2" s="824"/>
      <c r="BA2" s="827"/>
      <c r="BB2" s="827"/>
      <c r="BC2" s="827"/>
      <c r="BD2" s="827"/>
      <c r="BE2" s="827"/>
      <c r="BF2" s="827"/>
      <c r="BG2" s="827"/>
      <c r="BH2" s="827"/>
      <c r="BI2" s="827"/>
      <c r="BJ2" s="828"/>
    </row>
    <row r="3" spans="1:62" s="47" customFormat="1" ht="60" customHeight="1">
      <c r="A3" s="115" t="s">
        <v>61</v>
      </c>
      <c r="B3" s="115" t="s">
        <v>56</v>
      </c>
      <c r="C3" s="46" t="s">
        <v>57</v>
      </c>
      <c r="D3" s="46" t="s">
        <v>58</v>
      </c>
      <c r="E3" s="46" t="s">
        <v>0</v>
      </c>
      <c r="F3" s="46" t="s">
        <v>1</v>
      </c>
      <c r="G3" s="46" t="s">
        <v>2</v>
      </c>
      <c r="H3" s="46" t="s">
        <v>3</v>
      </c>
      <c r="I3" s="46" t="s">
        <v>4</v>
      </c>
      <c r="J3" s="46" t="s">
        <v>59</v>
      </c>
      <c r="K3" s="46" t="s">
        <v>5</v>
      </c>
      <c r="L3" s="46" t="s">
        <v>60</v>
      </c>
      <c r="M3" s="48" t="s">
        <v>62</v>
      </c>
      <c r="N3" s="49" t="s">
        <v>63</v>
      </c>
      <c r="O3" s="49" t="s">
        <v>64</v>
      </c>
      <c r="P3" s="49" t="s">
        <v>65</v>
      </c>
      <c r="Q3" s="49" t="s">
        <v>66</v>
      </c>
      <c r="R3" s="49" t="s">
        <v>182</v>
      </c>
      <c r="S3" s="49" t="s">
        <v>183</v>
      </c>
      <c r="T3" s="49" t="s">
        <v>184</v>
      </c>
      <c r="U3" s="49" t="s">
        <v>185</v>
      </c>
      <c r="V3" s="50" t="s">
        <v>186</v>
      </c>
      <c r="W3" s="49"/>
      <c r="X3" s="48" t="s">
        <v>67</v>
      </c>
      <c r="Y3" s="49" t="s">
        <v>68</v>
      </c>
      <c r="Z3" s="49" t="s">
        <v>69</v>
      </c>
      <c r="AA3" s="49" t="s">
        <v>70</v>
      </c>
      <c r="AB3" s="49" t="s">
        <v>71</v>
      </c>
      <c r="AC3" s="49" t="s">
        <v>187</v>
      </c>
      <c r="AD3" s="49" t="s">
        <v>188</v>
      </c>
      <c r="AE3" s="49" t="s">
        <v>189</v>
      </c>
      <c r="AF3" s="49" t="s">
        <v>190</v>
      </c>
      <c r="AG3" s="50" t="s">
        <v>191</v>
      </c>
      <c r="AH3" s="118" t="s">
        <v>500</v>
      </c>
      <c r="AI3" s="384" t="s">
        <v>501</v>
      </c>
      <c r="AJ3" s="110" t="s">
        <v>1253</v>
      </c>
      <c r="AK3" s="110" t="s">
        <v>1255</v>
      </c>
      <c r="AL3" s="112" t="s">
        <v>1308</v>
      </c>
      <c r="AM3" s="516" t="s">
        <v>1257</v>
      </c>
      <c r="AN3" s="112" t="s">
        <v>1251</v>
      </c>
      <c r="AO3" s="48" t="s">
        <v>192</v>
      </c>
      <c r="AP3" s="49" t="s">
        <v>193</v>
      </c>
      <c r="AQ3" s="49" t="s">
        <v>194</v>
      </c>
      <c r="AR3" s="49" t="s">
        <v>195</v>
      </c>
      <c r="AS3" s="50" t="s">
        <v>196</v>
      </c>
      <c r="AT3" s="46" t="s">
        <v>197</v>
      </c>
      <c r="AU3" s="46" t="s">
        <v>198</v>
      </c>
      <c r="AV3" s="46" t="s">
        <v>199</v>
      </c>
      <c r="AW3" s="46" t="s">
        <v>200</v>
      </c>
      <c r="AX3" s="46" t="s">
        <v>201</v>
      </c>
      <c r="AY3" s="118" t="s">
        <v>497</v>
      </c>
      <c r="AZ3" s="114" t="s">
        <v>498</v>
      </c>
      <c r="BA3" s="613" t="s">
        <v>1252</v>
      </c>
      <c r="BB3" s="614" t="s">
        <v>1254</v>
      </c>
      <c r="BC3" s="110" t="s">
        <v>1307</v>
      </c>
      <c r="BD3" s="614" t="s">
        <v>1256</v>
      </c>
      <c r="BE3" s="110" t="s">
        <v>1306</v>
      </c>
      <c r="BF3" s="614" t="s">
        <v>1249</v>
      </c>
      <c r="BG3" s="110" t="s">
        <v>1309</v>
      </c>
      <c r="BH3" s="110" t="s">
        <v>1310</v>
      </c>
      <c r="BI3" s="110" t="s">
        <v>1311</v>
      </c>
      <c r="BJ3" s="112" t="s">
        <v>1312</v>
      </c>
    </row>
    <row r="4" spans="1:62">
      <c r="A4" s="381">
        <v>22</v>
      </c>
      <c r="B4" s="116" t="s">
        <v>27</v>
      </c>
      <c r="C4" s="4">
        <v>13.699999809265099</v>
      </c>
      <c r="D4" s="4">
        <v>10.5</v>
      </c>
      <c r="E4" s="4">
        <v>3.2999999523162802</v>
      </c>
      <c r="F4" s="4">
        <v>5.5999999046325701</v>
      </c>
      <c r="G4" s="4">
        <v>11</v>
      </c>
      <c r="H4" s="4">
        <v>2.4000000953674299</v>
      </c>
      <c r="I4" s="4">
        <v>17.200000762939499</v>
      </c>
      <c r="J4" s="4">
        <v>4.6999998092651403</v>
      </c>
      <c r="K4" s="4">
        <v>2.2999999523162802</v>
      </c>
      <c r="L4" s="4">
        <v>8.5</v>
      </c>
      <c r="M4" s="3">
        <v>2.8966970443725599</v>
      </c>
      <c r="N4" s="4">
        <v>6.1231143772602102E-2</v>
      </c>
      <c r="O4" s="4">
        <v>1.9431854486465501</v>
      </c>
      <c r="P4" s="4">
        <v>-3.6693222820758799E-2</v>
      </c>
      <c r="Q4" s="4">
        <v>0.31194198131561302</v>
      </c>
      <c r="R4" s="4">
        <v>-0.47648724913597101</v>
      </c>
      <c r="S4" s="4">
        <v>-0.54596358537673995</v>
      </c>
      <c r="T4" s="4">
        <v>0.22036641836166401</v>
      </c>
      <c r="U4" s="4">
        <v>0.17899893224239299</v>
      </c>
      <c r="V4" s="5">
        <v>0.15348301827907601</v>
      </c>
      <c r="W4" s="4"/>
      <c r="X4" s="3">
        <v>4.0927228927612296</v>
      </c>
      <c r="Y4" s="4">
        <v>3.49374045617878E-3</v>
      </c>
      <c r="Z4" s="4">
        <v>5.7283449172973597</v>
      </c>
      <c r="AA4" s="4">
        <v>3.7505563814193002E-3</v>
      </c>
      <c r="AB4" s="4">
        <v>0.34107169508933999</v>
      </c>
      <c r="AC4" s="4">
        <v>1.2364461421966599</v>
      </c>
      <c r="AD4" s="4">
        <v>1.72784900665283</v>
      </c>
      <c r="AE4" s="4">
        <v>0.39075365662574801</v>
      </c>
      <c r="AF4" s="4">
        <v>0.51315361261367798</v>
      </c>
      <c r="AG4" s="5">
        <v>0.77570897340774503</v>
      </c>
      <c r="AH4" s="3">
        <f t="shared" ref="AH4:AH35" si="0">LARGE(X4:AG4,1)</f>
        <v>5.7283449172973597</v>
      </c>
      <c r="AI4" s="5">
        <f t="shared" ref="AI4:AI35" si="1">LARGE(X4:AG4,2)</f>
        <v>4.0927228927612296</v>
      </c>
      <c r="AJ4" s="119">
        <f t="shared" ref="AJ4:AJ35" si="2">X4+Y4</f>
        <v>4.0962166332174084</v>
      </c>
      <c r="AK4" s="119">
        <f t="shared" ref="AK4:AK35" si="3">X4+Z4</f>
        <v>9.8210678100585902</v>
      </c>
      <c r="AL4" s="122">
        <f t="shared" ref="AL4:AL35" si="4">Y4+Z4</f>
        <v>5.7318386577535385</v>
      </c>
      <c r="AM4" s="718">
        <f t="shared" ref="AM4:AM35" si="5">X4+AB4</f>
        <v>4.4337945878505698</v>
      </c>
      <c r="AN4" s="719">
        <f t="shared" ref="AN4:AN35" si="6">Y4+AA4</f>
        <v>7.2442968375980802E-3</v>
      </c>
      <c r="AO4" s="3">
        <v>0.650529325008392</v>
      </c>
      <c r="AP4" s="4">
        <v>2.9067354626022301E-4</v>
      </c>
      <c r="AQ4" s="4">
        <v>0.29274484515190102</v>
      </c>
      <c r="AR4" s="4">
        <v>1.04383645521011E-4</v>
      </c>
      <c r="AS4" s="5">
        <v>7.5441165827214701E-3</v>
      </c>
      <c r="AT4" s="4">
        <v>1.7602052539587E-2</v>
      </c>
      <c r="AU4" s="4">
        <v>2.3109368979930899E-2</v>
      </c>
      <c r="AV4" s="4">
        <v>3.7648838479071899E-3</v>
      </c>
      <c r="AW4" s="4">
        <v>2.4840573314577302E-3</v>
      </c>
      <c r="AX4" s="4">
        <v>1.82633905205876E-3</v>
      </c>
      <c r="AY4" s="369">
        <f t="shared" ref="AY4:AY35" si="7">LARGE(AO4:AX4,1)</f>
        <v>0.650529325008392</v>
      </c>
      <c r="AZ4" s="191">
        <f t="shared" ref="AZ4:AZ35" si="8">LARGE(AO4:AX4,2)</f>
        <v>0.29274484515190102</v>
      </c>
      <c r="BA4" s="121">
        <f t="shared" ref="BA4:BA35" si="9">AO4+AP4</f>
        <v>0.65081999855465222</v>
      </c>
      <c r="BB4" s="111">
        <f t="shared" ref="BB4:BB35" si="10">AO4+AQ4</f>
        <v>0.94327417016029302</v>
      </c>
      <c r="BC4" s="111">
        <f t="shared" ref="BC4:BC35" si="11">AO4+AR4</f>
        <v>0.65063370865391301</v>
      </c>
      <c r="BD4" s="111">
        <f t="shared" ref="BD4:BD35" si="12">AO4+AS4</f>
        <v>0.65807344159111347</v>
      </c>
      <c r="BE4" s="111">
        <f t="shared" ref="BE4:BE35" si="13">AP4+AQ4</f>
        <v>0.29303551869816125</v>
      </c>
      <c r="BF4" s="111">
        <f t="shared" ref="BF4:BF35" si="14">AP4+AR4</f>
        <v>3.95057191781234E-4</v>
      </c>
      <c r="BG4" s="111">
        <f t="shared" ref="BG4:BG35" si="15">AP4+AS4</f>
        <v>7.8347901289816928E-3</v>
      </c>
      <c r="BH4" s="111">
        <f t="shared" ref="BH4:BH35" si="16">AQ4+AR4</f>
        <v>0.29284922879742203</v>
      </c>
      <c r="BI4" s="111">
        <f t="shared" ref="BI4:BI35" si="17">AQ4+AS4</f>
        <v>0.30028896173462249</v>
      </c>
      <c r="BJ4" s="120">
        <f t="shared" ref="BJ4:BJ35" si="18">AR4+AS4</f>
        <v>7.6485002282424813E-3</v>
      </c>
    </row>
    <row r="5" spans="1:62">
      <c r="A5" s="381">
        <v>9</v>
      </c>
      <c r="B5" s="116" t="s">
        <v>14</v>
      </c>
      <c r="C5" s="4">
        <v>9.8999996185302699</v>
      </c>
      <c r="D5" s="4">
        <v>12.5</v>
      </c>
      <c r="E5" s="4">
        <v>17.5</v>
      </c>
      <c r="F5" s="4">
        <v>14.800000190734901</v>
      </c>
      <c r="G5" s="4">
        <v>10.300000190734901</v>
      </c>
      <c r="H5" s="4">
        <v>15.8999996185303</v>
      </c>
      <c r="I5" s="4">
        <v>4.8000001907348597</v>
      </c>
      <c r="J5" s="4">
        <v>15.8999996185303</v>
      </c>
      <c r="K5" s="4">
        <v>15.800000190734901</v>
      </c>
      <c r="L5" s="4">
        <v>9.1999998092651403</v>
      </c>
      <c r="M5" s="3">
        <v>-2.5094301700592001</v>
      </c>
      <c r="N5" s="4">
        <v>-6.9717802107334102E-3</v>
      </c>
      <c r="O5" s="4">
        <v>-0.81636804342269897</v>
      </c>
      <c r="P5" s="4">
        <v>-0.237018182873726</v>
      </c>
      <c r="Q5" s="4">
        <v>2.9670666903257401E-2</v>
      </c>
      <c r="R5" s="4">
        <v>0.43557009100914001</v>
      </c>
      <c r="S5" s="4">
        <v>0.46743723750114402</v>
      </c>
      <c r="T5" s="4">
        <v>0.17530731856823001</v>
      </c>
      <c r="U5" s="4">
        <v>0.37476533651351901</v>
      </c>
      <c r="V5" s="5">
        <v>-0.27406325936317399</v>
      </c>
      <c r="W5" s="4"/>
      <c r="X5" s="3">
        <v>3.0715415477752699</v>
      </c>
      <c r="Y5" s="4">
        <v>4.5293229050002999E-5</v>
      </c>
      <c r="Z5" s="4">
        <v>1.0110501050949099</v>
      </c>
      <c r="AA5" s="4">
        <v>0.15649026632308999</v>
      </c>
      <c r="AB5" s="4">
        <v>3.08569264598191E-3</v>
      </c>
      <c r="AC5" s="4">
        <v>1.0332103967666599</v>
      </c>
      <c r="AD5" s="4">
        <v>1.26655793190002</v>
      </c>
      <c r="AE5" s="4">
        <v>0.24729327857494399</v>
      </c>
      <c r="AF5" s="4">
        <v>2.2493929862976101</v>
      </c>
      <c r="AG5" s="5">
        <v>2.47331714630127</v>
      </c>
      <c r="AH5" s="3">
        <f t="shared" si="0"/>
        <v>3.0715415477752699</v>
      </c>
      <c r="AI5" s="5">
        <f t="shared" si="1"/>
        <v>2.47331714630127</v>
      </c>
      <c r="AJ5" s="119">
        <f t="shared" si="2"/>
        <v>3.0715868410043199</v>
      </c>
      <c r="AK5" s="119">
        <f t="shared" si="3"/>
        <v>4.08259165287018</v>
      </c>
      <c r="AL5" s="5">
        <f t="shared" si="4"/>
        <v>1.0110953983239599</v>
      </c>
      <c r="AM5" s="718">
        <f t="shared" si="5"/>
        <v>3.0746272404212518</v>
      </c>
      <c r="AN5" s="719">
        <f t="shared" si="6"/>
        <v>0.15653555955213999</v>
      </c>
      <c r="AO5" s="3">
        <v>0.82045364379882801</v>
      </c>
      <c r="AP5" s="4">
        <v>6.3327333919005502E-6</v>
      </c>
      <c r="AQ5" s="4">
        <v>8.6831204593181596E-2</v>
      </c>
      <c r="AR5" s="4">
        <v>7.31925945729017E-3</v>
      </c>
      <c r="AS5" s="5">
        <v>1.14698683319148E-4</v>
      </c>
      <c r="AT5" s="4">
        <v>2.4718375876545899E-2</v>
      </c>
      <c r="AU5" s="4">
        <v>2.8467573225498199E-2</v>
      </c>
      <c r="AV5" s="4">
        <v>4.0040910243988002E-3</v>
      </c>
      <c r="AW5" s="4">
        <v>1.8298801034688901E-2</v>
      </c>
      <c r="AX5" s="4">
        <v>9.7860060632228903E-3</v>
      </c>
      <c r="AY5" s="369">
        <f t="shared" si="7"/>
        <v>0.82045364379882801</v>
      </c>
      <c r="AZ5" s="191">
        <f t="shared" si="8"/>
        <v>8.6831204593181596E-2</v>
      </c>
      <c r="BA5" s="121">
        <f t="shared" si="9"/>
        <v>0.82045997653221991</v>
      </c>
      <c r="BB5" s="111">
        <f t="shared" si="10"/>
        <v>0.90728484839200962</v>
      </c>
      <c r="BC5" s="111">
        <f t="shared" si="11"/>
        <v>0.82777290325611819</v>
      </c>
      <c r="BD5" s="111">
        <f t="shared" si="12"/>
        <v>0.82056834248214716</v>
      </c>
      <c r="BE5" s="111">
        <f t="shared" si="13"/>
        <v>8.6837537326573497E-2</v>
      </c>
      <c r="BF5" s="111">
        <f t="shared" si="14"/>
        <v>7.3255921906820705E-3</v>
      </c>
      <c r="BG5" s="111">
        <f t="shared" si="15"/>
        <v>1.2103141671104855E-4</v>
      </c>
      <c r="BH5" s="111">
        <f t="shared" si="16"/>
        <v>9.4150464050471769E-2</v>
      </c>
      <c r="BI5" s="111">
        <f t="shared" si="17"/>
        <v>8.6945903276500744E-2</v>
      </c>
      <c r="BJ5" s="120">
        <f t="shared" si="18"/>
        <v>7.4339581406093177E-3</v>
      </c>
    </row>
    <row r="6" spans="1:62">
      <c r="A6" s="381">
        <v>10</v>
      </c>
      <c r="B6" s="116" t="s">
        <v>15</v>
      </c>
      <c r="C6" s="4">
        <v>9.5</v>
      </c>
      <c r="D6" s="4">
        <v>14.5</v>
      </c>
      <c r="E6" s="4">
        <v>15.8999996185303</v>
      </c>
      <c r="F6" s="4">
        <v>19.200000762939499</v>
      </c>
      <c r="G6" s="4">
        <v>11</v>
      </c>
      <c r="H6" s="4">
        <v>16.600000381469702</v>
      </c>
      <c r="I6" s="4">
        <v>3.9000000953674299</v>
      </c>
      <c r="J6" s="4">
        <v>11.300000190734901</v>
      </c>
      <c r="K6" s="4">
        <v>18.100000381469702</v>
      </c>
      <c r="L6" s="4">
        <v>7.4000000953674299</v>
      </c>
      <c r="M6" s="3">
        <v>-3.1337091922760001</v>
      </c>
      <c r="N6" s="4">
        <v>4.0136113762855502E-2</v>
      </c>
      <c r="O6" s="4">
        <v>-0.40987136960029602</v>
      </c>
      <c r="P6" s="4">
        <v>0.38523632287979098</v>
      </c>
      <c r="Q6" s="4">
        <v>0.22486414015293099</v>
      </c>
      <c r="R6" s="4">
        <v>0.29217076301574701</v>
      </c>
      <c r="S6" s="4">
        <v>-0.36305984854698198</v>
      </c>
      <c r="T6" s="4">
        <v>-0.57933145761489901</v>
      </c>
      <c r="U6" s="4">
        <v>0.103111252188683</v>
      </c>
      <c r="V6" s="5">
        <v>0.13980348408222201</v>
      </c>
      <c r="W6" s="4"/>
      <c r="X6" s="3">
        <v>4.7898683547973597</v>
      </c>
      <c r="Y6" s="4">
        <v>1.50112388655543E-3</v>
      </c>
      <c r="Z6" s="4">
        <v>0.254856556653976</v>
      </c>
      <c r="AA6" s="4">
        <v>0.41340759396553001</v>
      </c>
      <c r="AB6" s="4">
        <v>0.17723049223423001</v>
      </c>
      <c r="AC6" s="4">
        <v>0.46488568186759899</v>
      </c>
      <c r="AD6" s="4">
        <v>0.76407307386398304</v>
      </c>
      <c r="AE6" s="4">
        <v>2.7006382942199698</v>
      </c>
      <c r="AF6" s="4">
        <v>0.17027804255485501</v>
      </c>
      <c r="AG6" s="5">
        <v>0.64359718561172496</v>
      </c>
      <c r="AH6" s="3">
        <f t="shared" si="0"/>
        <v>4.7898683547973597</v>
      </c>
      <c r="AI6" s="5">
        <f t="shared" si="1"/>
        <v>2.7006382942199698</v>
      </c>
      <c r="AJ6" s="119">
        <f t="shared" si="2"/>
        <v>4.7913694786839152</v>
      </c>
      <c r="AK6" s="119">
        <f t="shared" si="3"/>
        <v>5.0447249114513362</v>
      </c>
      <c r="AL6" s="5">
        <f t="shared" si="4"/>
        <v>0.25635768054053143</v>
      </c>
      <c r="AM6" s="718">
        <f t="shared" si="5"/>
        <v>4.9670988470315898</v>
      </c>
      <c r="AN6" s="719">
        <f t="shared" si="6"/>
        <v>0.41490871785208544</v>
      </c>
      <c r="AO6" s="3">
        <v>0.91166156530380205</v>
      </c>
      <c r="AP6" s="4">
        <v>1.49550163769163E-4</v>
      </c>
      <c r="AQ6" s="4">
        <v>1.55959352850914E-2</v>
      </c>
      <c r="AR6" s="4">
        <v>1.37775093317032E-2</v>
      </c>
      <c r="AS6" s="5">
        <v>4.69414656981826E-3</v>
      </c>
      <c r="AT6" s="4">
        <v>7.9248268157243694E-3</v>
      </c>
      <c r="AU6" s="4">
        <v>1.22369360178709E-2</v>
      </c>
      <c r="AV6" s="4">
        <v>3.1158065423369401E-2</v>
      </c>
      <c r="AW6" s="4">
        <v>9.8702555987983899E-4</v>
      </c>
      <c r="AX6" s="4">
        <v>1.8144802888855299E-3</v>
      </c>
      <c r="AY6" s="369">
        <f t="shared" si="7"/>
        <v>0.91166156530380205</v>
      </c>
      <c r="AZ6" s="191">
        <f t="shared" si="8"/>
        <v>3.1158065423369401E-2</v>
      </c>
      <c r="BA6" s="121">
        <f t="shared" si="9"/>
        <v>0.91181111546757121</v>
      </c>
      <c r="BB6" s="111">
        <f t="shared" si="10"/>
        <v>0.92725750058889345</v>
      </c>
      <c r="BC6" s="111">
        <f t="shared" si="11"/>
        <v>0.92543907463550523</v>
      </c>
      <c r="BD6" s="111">
        <f t="shared" si="12"/>
        <v>0.9163557118736203</v>
      </c>
      <c r="BE6" s="111">
        <f t="shared" si="13"/>
        <v>1.5745485448860563E-2</v>
      </c>
      <c r="BF6" s="111">
        <f t="shared" si="14"/>
        <v>1.3927059495472363E-2</v>
      </c>
      <c r="BG6" s="111">
        <f t="shared" si="15"/>
        <v>4.8436967335874232E-3</v>
      </c>
      <c r="BH6" s="111">
        <f t="shared" si="16"/>
        <v>2.93734446167946E-2</v>
      </c>
      <c r="BI6" s="111">
        <f t="shared" si="17"/>
        <v>2.0290081854909658E-2</v>
      </c>
      <c r="BJ6" s="120">
        <f t="shared" si="18"/>
        <v>1.8471655901521458E-2</v>
      </c>
    </row>
    <row r="7" spans="1:62">
      <c r="A7" s="381">
        <v>49</v>
      </c>
      <c r="B7" s="116" t="s">
        <v>54</v>
      </c>
      <c r="C7" s="4">
        <v>5.5</v>
      </c>
      <c r="D7" s="4">
        <v>10.1000003814697</v>
      </c>
      <c r="E7" s="4">
        <v>2.4000000953674299</v>
      </c>
      <c r="F7" s="4">
        <v>3</v>
      </c>
      <c r="G7" s="4">
        <v>5.0999999046325701</v>
      </c>
      <c r="H7" s="4">
        <v>3.5</v>
      </c>
      <c r="I7" s="4">
        <v>19.5</v>
      </c>
      <c r="J7" s="4">
        <v>8.6999998092651403</v>
      </c>
      <c r="K7" s="4">
        <v>3.2999999523162802</v>
      </c>
      <c r="L7" s="4">
        <v>14.699999809265099</v>
      </c>
      <c r="M7" s="3">
        <v>3.7205104827880899</v>
      </c>
      <c r="N7" s="4">
        <v>-0.71096229553222701</v>
      </c>
      <c r="O7" s="4">
        <v>-0.14332947134971599</v>
      </c>
      <c r="P7" s="4">
        <v>-0.188446044921875</v>
      </c>
      <c r="Q7" s="4">
        <v>1.2219485044479399</v>
      </c>
      <c r="R7" s="4">
        <v>1.1289522647857699</v>
      </c>
      <c r="S7" s="4">
        <v>0.19736012816429099</v>
      </c>
      <c r="T7" s="4">
        <v>-0.49088445305824302</v>
      </c>
      <c r="U7" s="4">
        <v>-0.47360131144523598</v>
      </c>
      <c r="V7" s="5">
        <v>0.125016674399376</v>
      </c>
      <c r="W7" s="4"/>
      <c r="X7" s="3">
        <v>6.75167036056519</v>
      </c>
      <c r="Y7" s="4">
        <v>0.47101965546607999</v>
      </c>
      <c r="Z7" s="4">
        <v>3.1165324151515999E-2</v>
      </c>
      <c r="AA7" s="4">
        <v>9.8923176527023302E-2</v>
      </c>
      <c r="AB7" s="4">
        <v>5.2336401939392099</v>
      </c>
      <c r="AC7" s="4">
        <v>6.9410281181335396</v>
      </c>
      <c r="AD7" s="4">
        <v>0.22578613460063901</v>
      </c>
      <c r="AE7" s="4">
        <v>1.9389685392379801</v>
      </c>
      <c r="AF7" s="4">
        <v>3.5922975540161102</v>
      </c>
      <c r="AG7" s="5">
        <v>0.51465243101119995</v>
      </c>
      <c r="AH7" s="3">
        <f t="shared" si="0"/>
        <v>6.9410281181335396</v>
      </c>
      <c r="AI7" s="5">
        <f t="shared" si="1"/>
        <v>6.75167036056519</v>
      </c>
      <c r="AJ7" s="119">
        <f t="shared" si="2"/>
        <v>7.2226900160312697</v>
      </c>
      <c r="AK7" s="119">
        <f t="shared" si="3"/>
        <v>6.7828356847167059</v>
      </c>
      <c r="AL7" s="5">
        <f t="shared" si="4"/>
        <v>0.50218497961759601</v>
      </c>
      <c r="AM7" s="718">
        <f t="shared" si="5"/>
        <v>11.9853105545044</v>
      </c>
      <c r="AN7" s="719">
        <f t="shared" si="6"/>
        <v>0.56994283199310325</v>
      </c>
      <c r="AO7" s="3">
        <v>0.78243148326873802</v>
      </c>
      <c r="AP7" s="4">
        <v>2.85715889185667E-2</v>
      </c>
      <c r="AQ7" s="4">
        <v>1.16121396422386E-3</v>
      </c>
      <c r="AR7" s="4">
        <v>2.0073140040039999E-3</v>
      </c>
      <c r="AS7" s="5">
        <v>8.4400899708270999E-2</v>
      </c>
      <c r="AT7" s="4">
        <v>7.2043105959892301E-2</v>
      </c>
      <c r="AU7" s="4">
        <v>2.2017098963260698E-3</v>
      </c>
      <c r="AV7" s="4">
        <v>1.36207118630409E-2</v>
      </c>
      <c r="AW7" s="4">
        <v>1.26784760504961E-2</v>
      </c>
      <c r="AX7" s="4">
        <v>8.83440137840807E-4</v>
      </c>
      <c r="AY7" s="369">
        <f t="shared" si="7"/>
        <v>0.78243148326873802</v>
      </c>
      <c r="AZ7" s="191">
        <f t="shared" si="8"/>
        <v>8.4400899708270999E-2</v>
      </c>
      <c r="BA7" s="121">
        <f t="shared" si="9"/>
        <v>0.81100307218730472</v>
      </c>
      <c r="BB7" s="111">
        <f t="shared" si="10"/>
        <v>0.78359269723296188</v>
      </c>
      <c r="BC7" s="111">
        <f t="shared" si="11"/>
        <v>0.78443879727274202</v>
      </c>
      <c r="BD7" s="111">
        <f t="shared" si="12"/>
        <v>0.86683238297700904</v>
      </c>
      <c r="BE7" s="111">
        <f t="shared" si="13"/>
        <v>2.9732802882790559E-2</v>
      </c>
      <c r="BF7" s="111">
        <f t="shared" si="14"/>
        <v>3.0578902922570698E-2</v>
      </c>
      <c r="BG7" s="111">
        <f t="shared" si="15"/>
        <v>0.1129724886268377</v>
      </c>
      <c r="BH7" s="111">
        <f t="shared" si="16"/>
        <v>3.1685279682278598E-3</v>
      </c>
      <c r="BI7" s="111">
        <f t="shared" si="17"/>
        <v>8.5562113672494861E-2</v>
      </c>
      <c r="BJ7" s="120">
        <f t="shared" si="18"/>
        <v>8.6408213712275E-2</v>
      </c>
    </row>
    <row r="8" spans="1:62">
      <c r="A8" s="381">
        <v>34</v>
      </c>
      <c r="B8" s="116" t="s">
        <v>39</v>
      </c>
      <c r="C8" s="4">
        <v>8.5</v>
      </c>
      <c r="D8" s="4">
        <v>8.5</v>
      </c>
      <c r="E8" s="4">
        <v>7.4000000953674299</v>
      </c>
      <c r="F8" s="4">
        <v>3.2000000476837198</v>
      </c>
      <c r="G8" s="4">
        <v>7.4000000953674299</v>
      </c>
      <c r="H8" s="4">
        <v>1.5</v>
      </c>
      <c r="I8" s="4">
        <v>5.5999999046325701</v>
      </c>
      <c r="J8" s="4">
        <v>10.300000190734901</v>
      </c>
      <c r="K8" s="4">
        <v>5.8000001907348597</v>
      </c>
      <c r="L8" s="4">
        <v>12.699999809265099</v>
      </c>
      <c r="M8" s="3">
        <v>2.2181477546691899</v>
      </c>
      <c r="N8" s="4">
        <v>-0.48269873857498202</v>
      </c>
      <c r="O8" s="4">
        <v>6.08855597674847E-2</v>
      </c>
      <c r="P8" s="4">
        <v>0.27704098820686301</v>
      </c>
      <c r="Q8" s="4">
        <v>-0.84260773658752397</v>
      </c>
      <c r="R8" s="4">
        <v>1.6698188781738299</v>
      </c>
      <c r="S8" s="4">
        <v>0.236737981438637</v>
      </c>
      <c r="T8" s="4">
        <v>0.59765505790710405</v>
      </c>
      <c r="U8" s="4">
        <v>0.63442766666412398</v>
      </c>
      <c r="V8" s="5">
        <v>0.17497381567955</v>
      </c>
      <c r="W8" s="4"/>
      <c r="X8" s="3">
        <v>2.3998665809631299</v>
      </c>
      <c r="Y8" s="4">
        <v>0.21711920201778401</v>
      </c>
      <c r="Z8" s="4">
        <v>5.6237922981381399E-3</v>
      </c>
      <c r="AA8" s="4">
        <v>0.21380214393138899</v>
      </c>
      <c r="AB8" s="4">
        <v>2.48856472969055</v>
      </c>
      <c r="AC8" s="4">
        <v>15.1848802566528</v>
      </c>
      <c r="AD8" s="4">
        <v>0.32487353682518</v>
      </c>
      <c r="AE8" s="4">
        <v>2.8741762638092001</v>
      </c>
      <c r="AF8" s="4">
        <v>6.4463033676147496</v>
      </c>
      <c r="AG8" s="5">
        <v>1.0081479549407999</v>
      </c>
      <c r="AH8" s="3">
        <f t="shared" si="0"/>
        <v>15.1848802566528</v>
      </c>
      <c r="AI8" s="5">
        <f t="shared" si="1"/>
        <v>6.4463033676147496</v>
      </c>
      <c r="AJ8" s="119">
        <f t="shared" si="2"/>
        <v>2.616985782980914</v>
      </c>
      <c r="AK8" s="119">
        <f t="shared" si="3"/>
        <v>2.405490373261268</v>
      </c>
      <c r="AL8" s="5">
        <f t="shared" si="4"/>
        <v>0.22274299431592215</v>
      </c>
      <c r="AM8" s="718">
        <f t="shared" si="5"/>
        <v>4.8884313106536794</v>
      </c>
      <c r="AN8" s="719">
        <f t="shared" si="6"/>
        <v>0.43092134594917297</v>
      </c>
      <c r="AO8" s="3">
        <v>0.51368147134780895</v>
      </c>
      <c r="AP8" s="4">
        <v>2.4325696751475299E-2</v>
      </c>
      <c r="AQ8" s="4">
        <v>3.8702727761119599E-4</v>
      </c>
      <c r="AR8" s="4">
        <v>8.0131087452173198E-3</v>
      </c>
      <c r="AS8" s="5">
        <v>7.4124857783317594E-2</v>
      </c>
      <c r="AT8" s="4">
        <v>0.29110637307167098</v>
      </c>
      <c r="AU8" s="4">
        <v>5.8512524701654902E-3</v>
      </c>
      <c r="AV8" s="4">
        <v>3.7291869521141101E-2</v>
      </c>
      <c r="AW8" s="4">
        <v>4.20220457017422E-2</v>
      </c>
      <c r="AX8" s="4">
        <v>3.1963849905878301E-3</v>
      </c>
      <c r="AY8" s="369">
        <f t="shared" si="7"/>
        <v>0.51368147134780895</v>
      </c>
      <c r="AZ8" s="191">
        <f t="shared" si="8"/>
        <v>0.29110637307167098</v>
      </c>
      <c r="BA8" s="121">
        <f t="shared" si="9"/>
        <v>0.53800716809928428</v>
      </c>
      <c r="BB8" s="111">
        <f t="shared" si="10"/>
        <v>0.51406849862542014</v>
      </c>
      <c r="BC8" s="111">
        <f t="shared" si="11"/>
        <v>0.52169458009302627</v>
      </c>
      <c r="BD8" s="111">
        <f t="shared" si="12"/>
        <v>0.58780632913112651</v>
      </c>
      <c r="BE8" s="111">
        <f t="shared" si="13"/>
        <v>2.4712724029086496E-2</v>
      </c>
      <c r="BF8" s="111">
        <f t="shared" si="14"/>
        <v>3.2338805496692616E-2</v>
      </c>
      <c r="BG8" s="111">
        <f t="shared" si="15"/>
        <v>9.84505545347929E-2</v>
      </c>
      <c r="BH8" s="111">
        <f t="shared" si="16"/>
        <v>8.4001360228285159E-3</v>
      </c>
      <c r="BI8" s="111">
        <f t="shared" si="17"/>
        <v>7.451188506092879E-2</v>
      </c>
      <c r="BJ8" s="120">
        <f t="shared" si="18"/>
        <v>8.2137966528534917E-2</v>
      </c>
    </row>
    <row r="9" spans="1:62">
      <c r="A9" s="381">
        <v>27</v>
      </c>
      <c r="B9" s="116" t="s">
        <v>32</v>
      </c>
      <c r="C9" s="4">
        <v>11.6000003814697</v>
      </c>
      <c r="D9" s="4">
        <v>17.299999237060501</v>
      </c>
      <c r="E9" s="4">
        <v>7.0999999046325701</v>
      </c>
      <c r="F9" s="4">
        <v>8.6000003814697301</v>
      </c>
      <c r="G9" s="4">
        <v>9.1000003814697301</v>
      </c>
      <c r="H9" s="4">
        <v>3.9000000953674299</v>
      </c>
      <c r="I9" s="4">
        <v>9.1000003814697301</v>
      </c>
      <c r="J9" s="4">
        <v>4.6999998092651403</v>
      </c>
      <c r="K9" s="4">
        <v>2.5999999046325701</v>
      </c>
      <c r="L9" s="4">
        <v>3</v>
      </c>
      <c r="M9" s="3">
        <v>0.75386697053909302</v>
      </c>
      <c r="N9" s="4">
        <v>-0.41298383474349998</v>
      </c>
      <c r="O9" s="4">
        <v>2.7864906787872301</v>
      </c>
      <c r="P9" s="4">
        <v>0.53104633092880205</v>
      </c>
      <c r="Q9" s="4">
        <v>1.1211117506027199</v>
      </c>
      <c r="R9" s="4">
        <v>1.20978915691376</v>
      </c>
      <c r="S9" s="4">
        <v>-1.0796190500259399</v>
      </c>
      <c r="T9" s="4">
        <v>9.77639630436897E-2</v>
      </c>
      <c r="U9" s="4">
        <v>0.51400655508041404</v>
      </c>
      <c r="V9" s="5">
        <v>-7.9025223851203905E-2</v>
      </c>
      <c r="W9" s="4"/>
      <c r="X9" s="3">
        <v>0.27720153331756597</v>
      </c>
      <c r="Y9" s="4">
        <v>0.15893223881721499</v>
      </c>
      <c r="Z9" s="4">
        <v>11.7792015075684</v>
      </c>
      <c r="AA9" s="4">
        <v>0.78557711839675903</v>
      </c>
      <c r="AB9" s="4">
        <v>4.4055066108703604</v>
      </c>
      <c r="AC9" s="4">
        <v>7.9706187248229998</v>
      </c>
      <c r="AD9" s="4">
        <v>6.7564649581909197</v>
      </c>
      <c r="AE9" s="4">
        <v>7.6907694339752197E-2</v>
      </c>
      <c r="AF9" s="4">
        <v>4.2313976287841797</v>
      </c>
      <c r="AG9" s="5">
        <v>0.20564095675945299</v>
      </c>
      <c r="AH9" s="3">
        <f t="shared" si="0"/>
        <v>11.7792015075684</v>
      </c>
      <c r="AI9" s="5">
        <f t="shared" si="1"/>
        <v>7.9706187248229998</v>
      </c>
      <c r="AJ9" s="4">
        <f t="shared" si="2"/>
        <v>0.43613377213478099</v>
      </c>
      <c r="AK9" s="119">
        <f t="shared" si="3"/>
        <v>12.056403040885966</v>
      </c>
      <c r="AL9" s="122">
        <f t="shared" si="4"/>
        <v>11.938133746385615</v>
      </c>
      <c r="AM9" s="718">
        <f t="shared" si="5"/>
        <v>4.6827081441879264</v>
      </c>
      <c r="AN9" s="719">
        <f t="shared" si="6"/>
        <v>0.944509357213974</v>
      </c>
      <c r="AO9" s="3">
        <v>4.3880358338355997E-2</v>
      </c>
      <c r="AP9" s="4">
        <v>1.31688192486763E-2</v>
      </c>
      <c r="AQ9" s="4">
        <v>0.59950929880142201</v>
      </c>
      <c r="AR9" s="4">
        <v>2.1774368360638601E-2</v>
      </c>
      <c r="AS9" s="5">
        <v>9.7046203911304502E-2</v>
      </c>
      <c r="AT9" s="4">
        <v>0.113005638122559</v>
      </c>
      <c r="AU9" s="4">
        <v>8.99957120418549E-2</v>
      </c>
      <c r="AV9" s="4">
        <v>7.3796935612335801E-4</v>
      </c>
      <c r="AW9" s="4">
        <v>2.0399430766701698E-2</v>
      </c>
      <c r="AX9" s="4">
        <v>4.82183328131214E-4</v>
      </c>
      <c r="AY9" s="369">
        <f t="shared" si="7"/>
        <v>0.59950929880142201</v>
      </c>
      <c r="AZ9" s="191">
        <f t="shared" si="8"/>
        <v>0.113005638122559</v>
      </c>
      <c r="BA9" s="121">
        <f t="shared" si="9"/>
        <v>5.7049177587032297E-2</v>
      </c>
      <c r="BB9" s="111">
        <f t="shared" si="10"/>
        <v>0.64338965713977803</v>
      </c>
      <c r="BC9" s="111">
        <f t="shared" si="11"/>
        <v>6.5654726698994595E-2</v>
      </c>
      <c r="BD9" s="111">
        <f t="shared" si="12"/>
        <v>0.14092656224966049</v>
      </c>
      <c r="BE9" s="111">
        <f t="shared" si="13"/>
        <v>0.61267811805009831</v>
      </c>
      <c r="BF9" s="111">
        <f t="shared" si="14"/>
        <v>3.4943187609314905E-2</v>
      </c>
      <c r="BG9" s="111">
        <f t="shared" si="15"/>
        <v>0.1102150231599808</v>
      </c>
      <c r="BH9" s="111">
        <f t="shared" si="16"/>
        <v>0.62128366716206063</v>
      </c>
      <c r="BI9" s="111">
        <f t="shared" si="17"/>
        <v>0.69655550271272648</v>
      </c>
      <c r="BJ9" s="120">
        <f t="shared" si="18"/>
        <v>0.11882057227194311</v>
      </c>
    </row>
    <row r="10" spans="1:62">
      <c r="A10" s="381">
        <v>39</v>
      </c>
      <c r="B10" s="116" t="s">
        <v>44</v>
      </c>
      <c r="C10" s="4">
        <v>11.300000190734901</v>
      </c>
      <c r="D10" s="4">
        <v>6.5999999046325701</v>
      </c>
      <c r="E10" s="4">
        <v>3.5999999046325701</v>
      </c>
      <c r="F10" s="4">
        <v>2.2000000476837198</v>
      </c>
      <c r="G10" s="4">
        <v>5</v>
      </c>
      <c r="H10" s="4">
        <v>2.5999999046325701</v>
      </c>
      <c r="I10" s="4">
        <v>13</v>
      </c>
      <c r="J10" s="4">
        <v>3.9000000953674299</v>
      </c>
      <c r="K10" s="4">
        <v>7.1999998092651403</v>
      </c>
      <c r="L10" s="4">
        <v>14.1000003814697</v>
      </c>
      <c r="M10" s="3">
        <v>3.5169532299041699</v>
      </c>
      <c r="N10" s="4">
        <v>0.75219416618347201</v>
      </c>
      <c r="O10" s="4">
        <v>7.9524673521518693E-2</v>
      </c>
      <c r="P10" s="4">
        <v>0.17623569071292899</v>
      </c>
      <c r="Q10" s="4">
        <v>-0.74480468034744296</v>
      </c>
      <c r="R10" s="4">
        <v>0.779599189758301</v>
      </c>
      <c r="S10" s="4">
        <v>-0.45620280504226701</v>
      </c>
      <c r="T10" s="4">
        <v>-4.7459442168474197E-2</v>
      </c>
      <c r="U10" s="4">
        <v>-0.168604716658592</v>
      </c>
      <c r="V10" s="5">
        <v>-0.159235268831253</v>
      </c>
      <c r="W10" s="4"/>
      <c r="X10" s="3">
        <v>6.0330839157104501</v>
      </c>
      <c r="Y10" s="4">
        <v>0.52723693847656306</v>
      </c>
      <c r="Z10" s="4">
        <v>9.5941042527556402E-3</v>
      </c>
      <c r="AA10" s="4">
        <v>8.6519047617912306E-2</v>
      </c>
      <c r="AB10" s="4">
        <v>1.9443875551223799</v>
      </c>
      <c r="AC10" s="4">
        <v>3.30990409851074</v>
      </c>
      <c r="AD10" s="4">
        <v>1.2064083814621001</v>
      </c>
      <c r="AE10" s="4">
        <v>1.8124142661690702E-2</v>
      </c>
      <c r="AF10" s="4">
        <v>0.45528775453567499</v>
      </c>
      <c r="AG10" s="5">
        <v>0.83494269847869895</v>
      </c>
      <c r="AH10" s="3">
        <f t="shared" si="0"/>
        <v>6.0330839157104501</v>
      </c>
      <c r="AI10" s="5">
        <f t="shared" si="1"/>
        <v>3.30990409851074</v>
      </c>
      <c r="AJ10" s="119">
        <f t="shared" si="2"/>
        <v>6.5603208541870135</v>
      </c>
      <c r="AK10" s="119">
        <f t="shared" si="3"/>
        <v>6.0426780199632057</v>
      </c>
      <c r="AL10" s="5">
        <f t="shared" si="4"/>
        <v>0.5368310427293187</v>
      </c>
      <c r="AM10" s="718">
        <f t="shared" si="5"/>
        <v>7.97747147083283</v>
      </c>
      <c r="AN10" s="719">
        <f t="shared" si="6"/>
        <v>0.61375598609447535</v>
      </c>
      <c r="AO10" s="3">
        <v>0.85902684926986705</v>
      </c>
      <c r="AP10" s="4">
        <v>3.9294656366109799E-2</v>
      </c>
      <c r="AQ10" s="4">
        <v>4.3921518954448402E-4</v>
      </c>
      <c r="AR10" s="4">
        <v>2.1570553071796898E-3</v>
      </c>
      <c r="AS10" s="5">
        <v>3.8526393473148297E-2</v>
      </c>
      <c r="AT10" s="4">
        <v>4.2210094630718203E-2</v>
      </c>
      <c r="AU10" s="4">
        <v>1.44540471956134E-2</v>
      </c>
      <c r="AV10" s="4">
        <v>1.56429552589543E-4</v>
      </c>
      <c r="AW10" s="4">
        <v>1.97429931722581E-3</v>
      </c>
      <c r="AX10" s="4">
        <v>1.76097056828439E-3</v>
      </c>
      <c r="AY10" s="369">
        <f t="shared" si="7"/>
        <v>0.85902684926986705</v>
      </c>
      <c r="AZ10" s="191">
        <f t="shared" si="8"/>
        <v>4.2210094630718203E-2</v>
      </c>
      <c r="BA10" s="121">
        <f t="shared" si="9"/>
        <v>0.8983215056359769</v>
      </c>
      <c r="BB10" s="111">
        <f t="shared" si="10"/>
        <v>0.85946606445941154</v>
      </c>
      <c r="BC10" s="111">
        <f t="shared" si="11"/>
        <v>0.86118390457704674</v>
      </c>
      <c r="BD10" s="111">
        <f t="shared" si="12"/>
        <v>0.8975532427430154</v>
      </c>
      <c r="BE10" s="111">
        <f t="shared" si="13"/>
        <v>3.9733871555654283E-2</v>
      </c>
      <c r="BF10" s="111">
        <f t="shared" si="14"/>
        <v>4.1451711673289489E-2</v>
      </c>
      <c r="BG10" s="111">
        <f t="shared" si="15"/>
        <v>7.7821049839258097E-2</v>
      </c>
      <c r="BH10" s="111">
        <f t="shared" si="16"/>
        <v>2.5962704967241739E-3</v>
      </c>
      <c r="BI10" s="111">
        <f t="shared" si="17"/>
        <v>3.8965608662692781E-2</v>
      </c>
      <c r="BJ10" s="120">
        <f t="shared" si="18"/>
        <v>4.0683448780327987E-2</v>
      </c>
    </row>
    <row r="11" spans="1:62">
      <c r="A11" s="381">
        <v>13</v>
      </c>
      <c r="B11" s="116" t="s">
        <v>18</v>
      </c>
      <c r="C11" s="4">
        <v>6.5</v>
      </c>
      <c r="D11" s="4">
        <v>16.399999618530298</v>
      </c>
      <c r="E11" s="4">
        <v>16.200000762939499</v>
      </c>
      <c r="F11" s="4">
        <v>19.399999618530298</v>
      </c>
      <c r="G11" s="4">
        <v>9.8000001907348597</v>
      </c>
      <c r="H11" s="4">
        <v>18.600000381469702</v>
      </c>
      <c r="I11" s="4">
        <v>5.3000001907348597</v>
      </c>
      <c r="J11" s="4">
        <v>16</v>
      </c>
      <c r="K11" s="4">
        <v>18.399999618530298</v>
      </c>
      <c r="L11" s="4">
        <v>4.6999998092651403</v>
      </c>
      <c r="M11" s="3">
        <v>-3.6753914356231698</v>
      </c>
      <c r="N11" s="4">
        <v>-0.79006886482238803</v>
      </c>
      <c r="O11" s="4">
        <v>-0.58936262130737305</v>
      </c>
      <c r="P11" s="4">
        <v>-0.29972386360168501</v>
      </c>
      <c r="Q11" s="4">
        <v>0.92690902948379505</v>
      </c>
      <c r="R11" s="4">
        <v>0.83991223573684703</v>
      </c>
      <c r="S11" s="4">
        <v>-9.8668776452541407E-2</v>
      </c>
      <c r="T11" s="4">
        <v>-0.941367328166962</v>
      </c>
      <c r="U11" s="4">
        <v>-7.5439810752868694E-2</v>
      </c>
      <c r="V11" s="5">
        <v>-7.9744353890419006E-2</v>
      </c>
      <c r="W11" s="4"/>
      <c r="X11" s="3">
        <v>6.58890676498413</v>
      </c>
      <c r="Y11" s="4">
        <v>0.58166879415512096</v>
      </c>
      <c r="Z11" s="4">
        <v>0.52694565057754505</v>
      </c>
      <c r="AA11" s="4">
        <v>0.25024572014808699</v>
      </c>
      <c r="AB11" s="4">
        <v>3.0114264488220202</v>
      </c>
      <c r="AC11" s="4">
        <v>3.8418505191803001</v>
      </c>
      <c r="AD11" s="4">
        <v>5.6433621793985402E-2</v>
      </c>
      <c r="AE11" s="4">
        <v>7.1306719779968297</v>
      </c>
      <c r="AF11" s="4">
        <v>9.1148115694522899E-2</v>
      </c>
      <c r="AG11" s="5">
        <v>0.209400653839111</v>
      </c>
      <c r="AH11" s="3">
        <f t="shared" si="0"/>
        <v>7.1306719779968297</v>
      </c>
      <c r="AI11" s="5">
        <f t="shared" si="1"/>
        <v>6.58890676498413</v>
      </c>
      <c r="AJ11" s="119">
        <f t="shared" si="2"/>
        <v>7.1705755591392508</v>
      </c>
      <c r="AK11" s="119">
        <f t="shared" si="3"/>
        <v>7.1158524155616751</v>
      </c>
      <c r="AL11" s="5">
        <f t="shared" si="4"/>
        <v>1.108614444732666</v>
      </c>
      <c r="AM11" s="718">
        <f t="shared" si="5"/>
        <v>9.6003332138061506</v>
      </c>
      <c r="AN11" s="719">
        <f t="shared" si="6"/>
        <v>0.83191451430320795</v>
      </c>
      <c r="AO11" s="3">
        <v>0.79263782501220703</v>
      </c>
      <c r="AP11" s="4">
        <v>3.6626674234867103E-2</v>
      </c>
      <c r="AQ11" s="4">
        <v>2.0381340757012398E-2</v>
      </c>
      <c r="AR11" s="4">
        <v>5.2712089382112E-3</v>
      </c>
      <c r="AS11" s="5">
        <v>5.0412915647029898E-2</v>
      </c>
      <c r="AT11" s="4">
        <v>4.1393809020519298E-2</v>
      </c>
      <c r="AU11" s="4">
        <v>5.7125114835798697E-4</v>
      </c>
      <c r="AV11" s="4">
        <v>5.19979037344456E-2</v>
      </c>
      <c r="AW11" s="4">
        <v>3.3394026104360803E-4</v>
      </c>
      <c r="AX11" s="4">
        <v>3.7313628126867099E-4</v>
      </c>
      <c r="AY11" s="369">
        <f t="shared" si="7"/>
        <v>0.79263782501220703</v>
      </c>
      <c r="AZ11" s="191">
        <f t="shared" si="8"/>
        <v>5.19979037344456E-2</v>
      </c>
      <c r="BA11" s="121">
        <f t="shared" si="9"/>
        <v>0.82926449924707413</v>
      </c>
      <c r="BB11" s="111">
        <f t="shared" si="10"/>
        <v>0.8130191657692194</v>
      </c>
      <c r="BC11" s="111">
        <f t="shared" si="11"/>
        <v>0.79790903395041823</v>
      </c>
      <c r="BD11" s="111">
        <f t="shared" si="12"/>
        <v>0.84305074065923691</v>
      </c>
      <c r="BE11" s="111">
        <f t="shared" si="13"/>
        <v>5.7008014991879505E-2</v>
      </c>
      <c r="BF11" s="111">
        <f t="shared" si="14"/>
        <v>4.1897883173078306E-2</v>
      </c>
      <c r="BG11" s="111">
        <f t="shared" si="15"/>
        <v>8.7039589881897E-2</v>
      </c>
      <c r="BH11" s="111">
        <f t="shared" si="16"/>
        <v>2.5652549695223598E-2</v>
      </c>
      <c r="BI11" s="111">
        <f t="shared" si="17"/>
        <v>7.0794256404042299E-2</v>
      </c>
      <c r="BJ11" s="120">
        <f t="shared" si="18"/>
        <v>5.56841245852411E-2</v>
      </c>
    </row>
    <row r="12" spans="1:62">
      <c r="A12" s="381">
        <v>25</v>
      </c>
      <c r="B12" s="116" t="s">
        <v>30</v>
      </c>
      <c r="C12" s="4">
        <v>11.8999996185303</v>
      </c>
      <c r="D12" s="4">
        <v>9.5</v>
      </c>
      <c r="E12" s="4">
        <v>4.6999998092651403</v>
      </c>
      <c r="F12" s="4">
        <v>5.1999998092651403</v>
      </c>
      <c r="G12" s="4">
        <v>14.6000003814697</v>
      </c>
      <c r="H12" s="4">
        <v>3.9000000953674299</v>
      </c>
      <c r="I12" s="4">
        <v>12.8999996185303</v>
      </c>
      <c r="J12" s="4">
        <v>4.6999998092651403</v>
      </c>
      <c r="K12" s="4">
        <v>3</v>
      </c>
      <c r="L12" s="4">
        <v>3</v>
      </c>
      <c r="M12" s="3">
        <v>2.1035778522491499</v>
      </c>
      <c r="N12" s="4">
        <v>-0.72941625118255604</v>
      </c>
      <c r="O12" s="4">
        <v>2.4462254047393799</v>
      </c>
      <c r="P12" s="4">
        <v>0.216241389513016</v>
      </c>
      <c r="Q12" s="4">
        <v>-0.60604500770568803</v>
      </c>
      <c r="R12" s="4">
        <v>-0.52441698312759399</v>
      </c>
      <c r="S12" s="4">
        <v>-6.1923745088279204E-3</v>
      </c>
      <c r="T12" s="4">
        <v>-0.27210777997970598</v>
      </c>
      <c r="U12" s="4">
        <v>0.41320323944091802</v>
      </c>
      <c r="V12" s="5">
        <v>-9.8301067948341397E-2</v>
      </c>
      <c r="W12" s="4"/>
      <c r="X12" s="3">
        <v>2.15835738182068</v>
      </c>
      <c r="Y12" s="4">
        <v>0.49578887224197399</v>
      </c>
      <c r="Z12" s="4">
        <v>9.0780715942382795</v>
      </c>
      <c r="AA12" s="4">
        <v>0.13025717437267301</v>
      </c>
      <c r="AB12" s="4">
        <v>1.2873830795288099</v>
      </c>
      <c r="AC12" s="4">
        <v>1.4977045059204099</v>
      </c>
      <c r="AD12" s="4">
        <v>2.2227615409065E-4</v>
      </c>
      <c r="AE12" s="4">
        <v>0.59579128026962302</v>
      </c>
      <c r="AF12" s="4">
        <v>2.73447489738464</v>
      </c>
      <c r="AG12" s="5">
        <v>0.31819593906402599</v>
      </c>
      <c r="AH12" s="3">
        <f t="shared" si="0"/>
        <v>9.0780715942382795</v>
      </c>
      <c r="AI12" s="5">
        <f t="shared" si="1"/>
        <v>2.73447489738464</v>
      </c>
      <c r="AJ12" s="119">
        <f t="shared" si="2"/>
        <v>2.6541462540626539</v>
      </c>
      <c r="AK12" s="119">
        <f t="shared" si="3"/>
        <v>11.23642897605896</v>
      </c>
      <c r="AL12" s="122">
        <f t="shared" si="4"/>
        <v>9.5738604664802534</v>
      </c>
      <c r="AM12" s="718">
        <f t="shared" si="5"/>
        <v>3.44574046134949</v>
      </c>
      <c r="AN12" s="719">
        <f t="shared" si="6"/>
        <v>0.62604604661464702</v>
      </c>
      <c r="AO12" s="3">
        <v>0.37233227491378801</v>
      </c>
      <c r="AP12" s="4">
        <v>4.4767655432224301E-2</v>
      </c>
      <c r="AQ12" s="4">
        <v>0.50350809097289995</v>
      </c>
      <c r="AR12" s="4">
        <v>3.9345142431557196E-3</v>
      </c>
      <c r="AS12" s="5">
        <v>3.0904607847333E-2</v>
      </c>
      <c r="AT12" s="4">
        <v>2.3140193894505501E-2</v>
      </c>
      <c r="AU12" s="4">
        <v>3.2264722449326701E-6</v>
      </c>
      <c r="AV12" s="4">
        <v>6.2301056459546098E-3</v>
      </c>
      <c r="AW12" s="4">
        <v>1.4366167597472701E-2</v>
      </c>
      <c r="AX12" s="4">
        <v>8.1307376967742996E-4</v>
      </c>
      <c r="AY12" s="369">
        <f t="shared" si="7"/>
        <v>0.50350809097289995</v>
      </c>
      <c r="AZ12" s="191">
        <f t="shared" si="8"/>
        <v>0.37233227491378801</v>
      </c>
      <c r="BA12" s="121">
        <f t="shared" si="9"/>
        <v>0.41709993034601234</v>
      </c>
      <c r="BB12" s="111">
        <f t="shared" si="10"/>
        <v>0.87584036588668801</v>
      </c>
      <c r="BC12" s="111">
        <f t="shared" si="11"/>
        <v>0.37626678915694373</v>
      </c>
      <c r="BD12" s="111">
        <f t="shared" si="12"/>
        <v>0.40323688276112102</v>
      </c>
      <c r="BE12" s="111">
        <f t="shared" si="13"/>
        <v>0.54827574640512422</v>
      </c>
      <c r="BF12" s="111">
        <f t="shared" si="14"/>
        <v>4.8702169675380019E-2</v>
      </c>
      <c r="BG12" s="111">
        <f t="shared" si="15"/>
        <v>7.5672263279557297E-2</v>
      </c>
      <c r="BH12" s="111">
        <f t="shared" si="16"/>
        <v>0.50744260521605566</v>
      </c>
      <c r="BI12" s="111">
        <f t="shared" si="17"/>
        <v>0.5344126988202329</v>
      </c>
      <c r="BJ12" s="120">
        <f t="shared" si="18"/>
        <v>3.4839122090488721E-2</v>
      </c>
    </row>
    <row r="13" spans="1:62">
      <c r="A13" s="381">
        <v>42</v>
      </c>
      <c r="B13" s="116" t="s">
        <v>47</v>
      </c>
      <c r="C13" s="4">
        <v>8.8999996185302699</v>
      </c>
      <c r="D13" s="4">
        <v>10.8999996185303</v>
      </c>
      <c r="E13" s="4">
        <v>9.3999996185302699</v>
      </c>
      <c r="F13" s="4">
        <v>12.6000003814697</v>
      </c>
      <c r="G13" s="4">
        <v>5.9000000953674299</v>
      </c>
      <c r="H13" s="4">
        <v>8.6000003814697301</v>
      </c>
      <c r="I13" s="4">
        <v>12.8999996185303</v>
      </c>
      <c r="J13" s="4">
        <v>7.5999999046325701</v>
      </c>
      <c r="K13" s="4">
        <v>19</v>
      </c>
      <c r="L13" s="4">
        <v>14.699999809265099</v>
      </c>
      <c r="M13" s="3">
        <v>0.31654617190361001</v>
      </c>
      <c r="N13" s="4">
        <v>0.48384103178978</v>
      </c>
      <c r="O13" s="4">
        <v>-1.59852755069733</v>
      </c>
      <c r="P13" s="4">
        <v>0.17905670404434201</v>
      </c>
      <c r="Q13" s="4">
        <v>0.28701671957969699</v>
      </c>
      <c r="R13" s="4">
        <v>0.33628058433532698</v>
      </c>
      <c r="S13" s="4">
        <v>-1.2191634178161599</v>
      </c>
      <c r="T13" s="4">
        <v>-0.86007398366928101</v>
      </c>
      <c r="U13" s="4">
        <v>-8.3512425422668499E-2</v>
      </c>
      <c r="V13" s="5">
        <v>4.7520447522401803E-2</v>
      </c>
      <c r="W13" s="4"/>
      <c r="X13" s="3">
        <v>4.8874273896217298E-2</v>
      </c>
      <c r="Y13" s="4">
        <v>0.218148022890091</v>
      </c>
      <c r="Z13" s="4">
        <v>3.8765101432800302</v>
      </c>
      <c r="AA13" s="4">
        <v>8.9311040937900502E-2</v>
      </c>
      <c r="AB13" s="4">
        <v>0.28874364495277399</v>
      </c>
      <c r="AC13" s="4">
        <v>0.61585181951522805</v>
      </c>
      <c r="AD13" s="4">
        <v>8.6159324645996094</v>
      </c>
      <c r="AE13" s="4">
        <v>5.9522867202758798</v>
      </c>
      <c r="AF13" s="4">
        <v>0.111698850989342</v>
      </c>
      <c r="AG13" s="5">
        <v>7.4359968304634094E-2</v>
      </c>
      <c r="AH13" s="3">
        <f t="shared" si="0"/>
        <v>8.6159324645996094</v>
      </c>
      <c r="AI13" s="5">
        <f t="shared" si="1"/>
        <v>5.9522867202758798</v>
      </c>
      <c r="AJ13" s="4">
        <f t="shared" si="2"/>
        <v>0.26702229678630829</v>
      </c>
      <c r="AK13" s="119">
        <f t="shared" si="3"/>
        <v>3.9253844171762475</v>
      </c>
      <c r="AL13" s="122">
        <f t="shared" si="4"/>
        <v>4.0946581661701211</v>
      </c>
      <c r="AM13" s="720">
        <f t="shared" si="5"/>
        <v>0.33761791884899128</v>
      </c>
      <c r="AN13" s="719">
        <f t="shared" si="6"/>
        <v>0.30745906382799149</v>
      </c>
      <c r="AO13" s="3">
        <v>1.87207199633121E-2</v>
      </c>
      <c r="AP13" s="4">
        <v>4.3737482279539101E-2</v>
      </c>
      <c r="AQ13" s="4">
        <v>0.47740685939788802</v>
      </c>
      <c r="AR13" s="4">
        <v>5.9900376945733998E-3</v>
      </c>
      <c r="AS13" s="5">
        <v>1.53908561915159E-2</v>
      </c>
      <c r="AT13" s="4">
        <v>2.1127687767148001E-2</v>
      </c>
      <c r="AU13" s="4">
        <v>0.27769768238067599</v>
      </c>
      <c r="AV13" s="4">
        <v>0.13820381462574</v>
      </c>
      <c r="AW13" s="4">
        <v>1.3030185364186801E-3</v>
      </c>
      <c r="AX13" s="4">
        <v>4.21899923821911E-4</v>
      </c>
      <c r="AY13" s="369">
        <f t="shared" si="7"/>
        <v>0.47740685939788802</v>
      </c>
      <c r="AZ13" s="191">
        <f t="shared" si="8"/>
        <v>0.27769768238067599</v>
      </c>
      <c r="BA13" s="121">
        <f t="shared" si="9"/>
        <v>6.2458202242851202E-2</v>
      </c>
      <c r="BB13" s="111">
        <f t="shared" si="10"/>
        <v>0.49612757936120011</v>
      </c>
      <c r="BC13" s="111">
        <f t="shared" si="11"/>
        <v>2.4710757657885499E-2</v>
      </c>
      <c r="BD13" s="111">
        <f t="shared" si="12"/>
        <v>3.4111576154828002E-2</v>
      </c>
      <c r="BE13" s="111">
        <f t="shared" si="13"/>
        <v>0.52114434167742707</v>
      </c>
      <c r="BF13" s="111">
        <f t="shared" si="14"/>
        <v>4.9727519974112504E-2</v>
      </c>
      <c r="BG13" s="111">
        <f t="shared" si="15"/>
        <v>5.9128338471055003E-2</v>
      </c>
      <c r="BH13" s="111">
        <f t="shared" si="16"/>
        <v>0.48339689709246142</v>
      </c>
      <c r="BI13" s="111">
        <f t="shared" si="17"/>
        <v>0.49279771558940394</v>
      </c>
      <c r="BJ13" s="120">
        <f t="shared" si="18"/>
        <v>2.1380893886089301E-2</v>
      </c>
    </row>
    <row r="14" spans="1:62">
      <c r="A14" s="381">
        <v>40</v>
      </c>
      <c r="B14" s="116" t="s">
        <v>45</v>
      </c>
      <c r="C14" s="4">
        <v>9.6999998092651403</v>
      </c>
      <c r="D14" s="4">
        <v>5.9000000953674299</v>
      </c>
      <c r="E14" s="4">
        <v>3.2000000476837198</v>
      </c>
      <c r="F14" s="4">
        <v>4.8000001907348597</v>
      </c>
      <c r="G14" s="4">
        <v>9.3999996185302699</v>
      </c>
      <c r="H14" s="4">
        <v>3.7999999523162802</v>
      </c>
      <c r="I14" s="4">
        <v>18.200000762939499</v>
      </c>
      <c r="J14" s="4">
        <v>12.8999996185303</v>
      </c>
      <c r="K14" s="4">
        <v>11</v>
      </c>
      <c r="L14" s="4">
        <v>16.600000381469702</v>
      </c>
      <c r="M14" s="3">
        <v>3.0571093559265101</v>
      </c>
      <c r="N14" s="4">
        <v>-0.50161445140838601</v>
      </c>
      <c r="O14" s="4">
        <v>-1.17534780502319</v>
      </c>
      <c r="P14" s="4">
        <v>-0.81665641069412198</v>
      </c>
      <c r="Q14" s="4">
        <v>-0.40278694033622697</v>
      </c>
      <c r="R14" s="4">
        <v>-0.46853879094123801</v>
      </c>
      <c r="S14" s="4">
        <v>-8.8517449796199799E-2</v>
      </c>
      <c r="T14" s="4">
        <v>0.161109283566475</v>
      </c>
      <c r="U14" s="4">
        <v>-0.21484075486660001</v>
      </c>
      <c r="V14" s="5">
        <v>0.33276197314262401</v>
      </c>
      <c r="W14" s="4"/>
      <c r="X14" s="3">
        <v>4.5585646629333496</v>
      </c>
      <c r="Y14" s="4">
        <v>0.234469294548035</v>
      </c>
      <c r="Z14" s="4">
        <v>2.09572100639343</v>
      </c>
      <c r="AA14" s="4">
        <v>1.85781621932983</v>
      </c>
      <c r="AB14" s="4">
        <v>0.56865489482879605</v>
      </c>
      <c r="AC14" s="4">
        <v>1.19553899765015</v>
      </c>
      <c r="AD14" s="4">
        <v>4.54188585281372E-2</v>
      </c>
      <c r="AE14" s="4">
        <v>0.20885907113552099</v>
      </c>
      <c r="AF14" s="4">
        <v>0.73923045396804798</v>
      </c>
      <c r="AG14" s="5">
        <v>3.6462423801422101</v>
      </c>
      <c r="AH14" s="3">
        <f t="shared" si="0"/>
        <v>4.5585646629333496</v>
      </c>
      <c r="AI14" s="5">
        <f t="shared" si="1"/>
        <v>3.6462423801422101</v>
      </c>
      <c r="AJ14" s="119">
        <f t="shared" si="2"/>
        <v>4.7930339574813843</v>
      </c>
      <c r="AK14" s="119">
        <f t="shared" si="3"/>
        <v>6.6542856693267796</v>
      </c>
      <c r="AL14" s="122">
        <f t="shared" si="4"/>
        <v>2.3301903009414651</v>
      </c>
      <c r="AM14" s="718">
        <f t="shared" si="5"/>
        <v>5.127219557762146</v>
      </c>
      <c r="AN14" s="122">
        <f t="shared" si="6"/>
        <v>2.0922855138778651</v>
      </c>
      <c r="AO14" s="3">
        <v>0.76490831375122104</v>
      </c>
      <c r="AP14" s="4">
        <v>2.05933731049299E-2</v>
      </c>
      <c r="AQ14" s="4">
        <v>0.11306292563676799</v>
      </c>
      <c r="AR14" s="4">
        <v>5.4584100842475898E-2</v>
      </c>
      <c r="AS14" s="5">
        <v>1.3278168626129599E-2</v>
      </c>
      <c r="AT14" s="4">
        <v>1.7967121675610501E-2</v>
      </c>
      <c r="AU14" s="4">
        <v>6.4127630321309003E-4</v>
      </c>
      <c r="AV14" s="4">
        <v>2.1243621595203898E-3</v>
      </c>
      <c r="AW14" s="4">
        <v>3.7776418030262002E-3</v>
      </c>
      <c r="AX14" s="4">
        <v>9.0626413002610207E-3</v>
      </c>
      <c r="AY14" s="369">
        <f t="shared" si="7"/>
        <v>0.76490831375122104</v>
      </c>
      <c r="AZ14" s="191">
        <f t="shared" si="8"/>
        <v>0.11306292563676799</v>
      </c>
      <c r="BA14" s="121">
        <f t="shared" si="9"/>
        <v>0.78550168685615096</v>
      </c>
      <c r="BB14" s="111">
        <f t="shared" si="10"/>
        <v>0.87797123938798904</v>
      </c>
      <c r="BC14" s="111">
        <f t="shared" si="11"/>
        <v>0.81949241459369693</v>
      </c>
      <c r="BD14" s="111">
        <f t="shared" si="12"/>
        <v>0.77818648237735066</v>
      </c>
      <c r="BE14" s="111">
        <f t="shared" si="13"/>
        <v>0.1336562987416979</v>
      </c>
      <c r="BF14" s="111">
        <f t="shared" si="14"/>
        <v>7.5177473947405801E-2</v>
      </c>
      <c r="BG14" s="111">
        <f t="shared" si="15"/>
        <v>3.3871541731059496E-2</v>
      </c>
      <c r="BH14" s="111">
        <f t="shared" si="16"/>
        <v>0.1676470264792439</v>
      </c>
      <c r="BI14" s="111">
        <f t="shared" si="17"/>
        <v>0.12634109426289758</v>
      </c>
      <c r="BJ14" s="120">
        <f t="shared" si="18"/>
        <v>6.7862269468605491E-2</v>
      </c>
    </row>
    <row r="15" spans="1:62">
      <c r="A15" s="381">
        <v>31</v>
      </c>
      <c r="B15" s="116" t="s">
        <v>36</v>
      </c>
      <c r="C15" s="4">
        <v>9.5</v>
      </c>
      <c r="D15" s="4">
        <v>7.9000000953674299</v>
      </c>
      <c r="E15" s="4">
        <v>15.3999996185303</v>
      </c>
      <c r="F15" s="4">
        <v>15.6000003814697</v>
      </c>
      <c r="G15" s="4">
        <v>9.3999996185302699</v>
      </c>
      <c r="H15" s="4">
        <v>10.199999809265099</v>
      </c>
      <c r="I15" s="4">
        <v>13.199999809265099</v>
      </c>
      <c r="J15" s="4">
        <v>14.8999996185303</v>
      </c>
      <c r="K15" s="4">
        <v>16.799999237060501</v>
      </c>
      <c r="L15" s="4">
        <v>15.6000003814697</v>
      </c>
      <c r="M15" s="3">
        <v>-0.54559993743896495</v>
      </c>
      <c r="N15" s="4">
        <v>0.47402071952819802</v>
      </c>
      <c r="O15" s="4">
        <v>-2.10994219779968</v>
      </c>
      <c r="P15" s="4">
        <v>-0.53817170858383201</v>
      </c>
      <c r="Q15" s="4">
        <v>5.3995978087186799E-2</v>
      </c>
      <c r="R15" s="4">
        <v>-0.48311993479728699</v>
      </c>
      <c r="S15" s="4">
        <v>0.41048756241798401</v>
      </c>
      <c r="T15" s="4">
        <v>-0.25231915712356601</v>
      </c>
      <c r="U15" s="4">
        <v>0.80063450336456299</v>
      </c>
      <c r="V15" s="5">
        <v>0.45727014541625999</v>
      </c>
      <c r="W15" s="4"/>
      <c r="X15" s="3">
        <v>0.14519605040550199</v>
      </c>
      <c r="Y15" s="4">
        <v>0.209382578730583</v>
      </c>
      <c r="Z15" s="4">
        <v>6.7537002563476598</v>
      </c>
      <c r="AA15" s="4">
        <v>0.80679965019226096</v>
      </c>
      <c r="AB15" s="4">
        <v>1.02192936465144E-2</v>
      </c>
      <c r="AC15" s="4">
        <v>1.2711083889007599</v>
      </c>
      <c r="AD15" s="4">
        <v>0.97673881053924605</v>
      </c>
      <c r="AE15" s="4">
        <v>0.51228618621826205</v>
      </c>
      <c r="AF15" s="4">
        <v>10.2663278579712</v>
      </c>
      <c r="AG15" s="5">
        <v>6.88531541824341</v>
      </c>
      <c r="AH15" s="3">
        <f t="shared" si="0"/>
        <v>10.2663278579712</v>
      </c>
      <c r="AI15" s="5">
        <f t="shared" si="1"/>
        <v>6.88531541824341</v>
      </c>
      <c r="AJ15" s="4">
        <f t="shared" si="2"/>
        <v>0.35457862913608496</v>
      </c>
      <c r="AK15" s="119">
        <f t="shared" si="3"/>
        <v>6.8988963067531621</v>
      </c>
      <c r="AL15" s="122">
        <f t="shared" si="4"/>
        <v>6.963082835078243</v>
      </c>
      <c r="AM15" s="720">
        <f t="shared" si="5"/>
        <v>0.15541534405201637</v>
      </c>
      <c r="AN15" s="719">
        <f t="shared" si="6"/>
        <v>1.0161822289228439</v>
      </c>
      <c r="AO15" s="3">
        <v>4.5223131775855997E-2</v>
      </c>
      <c r="AP15" s="4">
        <v>3.4135527908801998E-2</v>
      </c>
      <c r="AQ15" s="4">
        <v>0.67632138729095503</v>
      </c>
      <c r="AR15" s="4">
        <v>4.4000107795000097E-2</v>
      </c>
      <c r="AS15" s="5">
        <v>4.42929711425677E-4</v>
      </c>
      <c r="AT15" s="4">
        <v>3.5458628088235897E-2</v>
      </c>
      <c r="AU15" s="4">
        <v>2.55983509123325E-2</v>
      </c>
      <c r="AV15" s="4">
        <v>9.6719143912196194E-3</v>
      </c>
      <c r="AW15" s="4">
        <v>9.7382426261901897E-2</v>
      </c>
      <c r="AX15" s="4">
        <v>3.1765647232532501E-2</v>
      </c>
      <c r="AY15" s="369">
        <f t="shared" si="7"/>
        <v>0.67632138729095503</v>
      </c>
      <c r="AZ15" s="191">
        <f t="shared" si="8"/>
        <v>9.7382426261901897E-2</v>
      </c>
      <c r="BA15" s="121">
        <f t="shared" si="9"/>
        <v>7.9358659684657995E-2</v>
      </c>
      <c r="BB15" s="111">
        <f t="shared" si="10"/>
        <v>0.72154451906681105</v>
      </c>
      <c r="BC15" s="111">
        <f t="shared" si="11"/>
        <v>8.9223239570856094E-2</v>
      </c>
      <c r="BD15" s="111">
        <f t="shared" si="12"/>
        <v>4.5666061487281674E-2</v>
      </c>
      <c r="BE15" s="111">
        <f t="shared" si="13"/>
        <v>0.71045691519975707</v>
      </c>
      <c r="BF15" s="111">
        <f t="shared" si="14"/>
        <v>7.8135635703802095E-2</v>
      </c>
      <c r="BG15" s="111">
        <f t="shared" si="15"/>
        <v>3.4578457620227675E-2</v>
      </c>
      <c r="BH15" s="111">
        <f t="shared" si="16"/>
        <v>0.72032149508595511</v>
      </c>
      <c r="BI15" s="111">
        <f t="shared" si="17"/>
        <v>0.67676431700238071</v>
      </c>
      <c r="BJ15" s="120">
        <f t="shared" si="18"/>
        <v>4.4443037506425774E-2</v>
      </c>
    </row>
    <row r="16" spans="1:62">
      <c r="A16" s="381">
        <v>2</v>
      </c>
      <c r="B16" s="116" t="s">
        <v>7</v>
      </c>
      <c r="C16" s="4">
        <v>14.5</v>
      </c>
      <c r="D16" s="4">
        <v>13.199999809265099</v>
      </c>
      <c r="E16" s="4">
        <v>8.1999998092651403</v>
      </c>
      <c r="F16" s="4">
        <v>12.3999996185303</v>
      </c>
      <c r="G16" s="4">
        <v>9.8999996185302699</v>
      </c>
      <c r="H16" s="4">
        <v>10.1000003814697</v>
      </c>
      <c r="I16" s="4">
        <v>14.6000003814697</v>
      </c>
      <c r="J16" s="4">
        <v>4.6999998092651403</v>
      </c>
      <c r="K16" s="4">
        <v>2</v>
      </c>
      <c r="L16" s="4">
        <v>5.4000000953674299</v>
      </c>
      <c r="M16" s="3">
        <v>0.64096421003341697</v>
      </c>
      <c r="N16" s="4">
        <v>0.88597929477691695</v>
      </c>
      <c r="O16" s="4">
        <v>2.378084897995</v>
      </c>
      <c r="P16" s="4">
        <v>-3.6727286875247997E-2</v>
      </c>
      <c r="Q16" s="4">
        <v>1.01660180091858</v>
      </c>
      <c r="R16" s="4">
        <v>-0.30174565315246599</v>
      </c>
      <c r="S16" s="4">
        <v>-0.13725166022777599</v>
      </c>
      <c r="T16" s="4">
        <v>-0.100354678928852</v>
      </c>
      <c r="U16" s="4">
        <v>-8.6389385163783999E-2</v>
      </c>
      <c r="V16" s="5">
        <v>0.20005774497985801</v>
      </c>
      <c r="W16" s="4"/>
      <c r="X16" s="3">
        <v>0.200388938188553</v>
      </c>
      <c r="Y16" s="4">
        <v>0.73146414756774902</v>
      </c>
      <c r="Z16" s="4">
        <v>8.5793695449829102</v>
      </c>
      <c r="AA16" s="4">
        <v>3.7575233727693601E-3</v>
      </c>
      <c r="AB16" s="4">
        <v>3.6224281787872301</v>
      </c>
      <c r="AC16" s="4">
        <v>0.49585500359535201</v>
      </c>
      <c r="AD16" s="4">
        <v>0.109197743237019</v>
      </c>
      <c r="AE16" s="4">
        <v>8.10377672314644E-2</v>
      </c>
      <c r="AF16" s="4">
        <v>0.119527347385883</v>
      </c>
      <c r="AG16" s="5">
        <v>1.3179194927215601</v>
      </c>
      <c r="AH16" s="3">
        <f t="shared" si="0"/>
        <v>8.5793695449829102</v>
      </c>
      <c r="AI16" s="5">
        <f t="shared" si="1"/>
        <v>3.6224281787872301</v>
      </c>
      <c r="AJ16" s="4">
        <f t="shared" si="2"/>
        <v>0.93185308575630199</v>
      </c>
      <c r="AK16" s="119">
        <f t="shared" si="3"/>
        <v>8.779758483171463</v>
      </c>
      <c r="AL16" s="122">
        <f t="shared" si="4"/>
        <v>9.3108336925506592</v>
      </c>
      <c r="AM16" s="718">
        <f t="shared" si="5"/>
        <v>3.822817116975783</v>
      </c>
      <c r="AN16" s="719">
        <f t="shared" si="6"/>
        <v>0.73522167094051838</v>
      </c>
      <c r="AO16" s="3">
        <v>5.1014151424169499E-2</v>
      </c>
      <c r="AP16" s="4">
        <v>9.7469836473464994E-2</v>
      </c>
      <c r="AQ16" s="4">
        <v>0.70222747325897195</v>
      </c>
      <c r="AR16" s="4">
        <v>1.6749459609854999E-4</v>
      </c>
      <c r="AS16" s="5">
        <v>0.12832900881767301</v>
      </c>
      <c r="AT16" s="4">
        <v>1.1305900290608401E-2</v>
      </c>
      <c r="AU16" s="4">
        <v>2.3391512222588101E-3</v>
      </c>
      <c r="AV16" s="4">
        <v>1.25054223462939E-3</v>
      </c>
      <c r="AW16" s="4">
        <v>9.2671002494171305E-4</v>
      </c>
      <c r="AX16" s="4">
        <v>4.9697416834533197E-3</v>
      </c>
      <c r="AY16" s="369">
        <f t="shared" si="7"/>
        <v>0.70222747325897195</v>
      </c>
      <c r="AZ16" s="191">
        <f t="shared" si="8"/>
        <v>0.12832900881767301</v>
      </c>
      <c r="BA16" s="121">
        <f t="shared" si="9"/>
        <v>0.14848398789763451</v>
      </c>
      <c r="BB16" s="111">
        <f t="shared" si="10"/>
        <v>0.75324162468314149</v>
      </c>
      <c r="BC16" s="111">
        <f t="shared" si="11"/>
        <v>5.1181646020268048E-2</v>
      </c>
      <c r="BD16" s="111">
        <f t="shared" si="12"/>
        <v>0.17934316024184249</v>
      </c>
      <c r="BE16" s="111">
        <f t="shared" si="13"/>
        <v>0.79969730973243691</v>
      </c>
      <c r="BF16" s="111">
        <f t="shared" si="14"/>
        <v>9.7637331069563543E-2</v>
      </c>
      <c r="BG16" s="111">
        <f t="shared" si="15"/>
        <v>0.225798845291138</v>
      </c>
      <c r="BH16" s="111">
        <f t="shared" si="16"/>
        <v>0.7023949678550705</v>
      </c>
      <c r="BI16" s="111">
        <f t="shared" si="17"/>
        <v>0.8305564820766449</v>
      </c>
      <c r="BJ16" s="120">
        <f t="shared" si="18"/>
        <v>0.12849650341377156</v>
      </c>
    </row>
    <row r="17" spans="1:63">
      <c r="A17" s="381">
        <v>32</v>
      </c>
      <c r="B17" s="116" t="s">
        <v>37</v>
      </c>
      <c r="C17" s="4">
        <v>9.1999998092651403</v>
      </c>
      <c r="D17" s="4">
        <v>10.5</v>
      </c>
      <c r="E17" s="4">
        <v>10.3999996185303</v>
      </c>
      <c r="F17" s="4">
        <v>12</v>
      </c>
      <c r="G17" s="4">
        <v>7.5</v>
      </c>
      <c r="H17" s="4">
        <v>11.8999996185303</v>
      </c>
      <c r="I17" s="4">
        <v>17.600000381469702</v>
      </c>
      <c r="J17" s="4">
        <v>9.1000003814697301</v>
      </c>
      <c r="K17" s="4">
        <v>11.3999996185303</v>
      </c>
      <c r="L17" s="4">
        <v>18.5</v>
      </c>
      <c r="M17" s="3">
        <v>0.83920681476592995</v>
      </c>
      <c r="N17" s="4">
        <v>0.70057553052902199</v>
      </c>
      <c r="O17" s="4">
        <v>-1.3615680932998699</v>
      </c>
      <c r="P17" s="4">
        <v>0.16773736476898199</v>
      </c>
      <c r="Q17" s="4">
        <v>1.2352454662323</v>
      </c>
      <c r="R17" s="4">
        <v>-0.26841542124748202</v>
      </c>
      <c r="S17" s="4">
        <v>0.19147627055645</v>
      </c>
      <c r="T17" s="4">
        <v>-0.24787436425685899</v>
      </c>
      <c r="U17" s="4">
        <v>-0.44363102316856401</v>
      </c>
      <c r="V17" s="5">
        <v>0.21851088106632199</v>
      </c>
      <c r="W17" s="4"/>
      <c r="X17" s="3">
        <v>0.34351378679275502</v>
      </c>
      <c r="Y17" s="4">
        <v>0.45735752582549999</v>
      </c>
      <c r="Z17" s="4">
        <v>2.8124148845672599</v>
      </c>
      <c r="AA17" s="4">
        <v>7.8376092016696902E-2</v>
      </c>
      <c r="AB17" s="4">
        <v>5.34816217422485</v>
      </c>
      <c r="AC17" s="4">
        <v>0.39236256480217002</v>
      </c>
      <c r="AD17" s="4">
        <v>0.21252419054508201</v>
      </c>
      <c r="AE17" s="4">
        <v>0.49439656734466603</v>
      </c>
      <c r="AF17" s="4">
        <v>3.1520299911499001</v>
      </c>
      <c r="AG17" s="5">
        <v>1.57225978374481</v>
      </c>
      <c r="AH17" s="3">
        <f t="shared" si="0"/>
        <v>5.34816217422485</v>
      </c>
      <c r="AI17" s="5">
        <f t="shared" si="1"/>
        <v>3.1520299911499001</v>
      </c>
      <c r="AJ17" s="4">
        <f t="shared" si="2"/>
        <v>0.80087131261825495</v>
      </c>
      <c r="AK17" s="119">
        <f t="shared" si="3"/>
        <v>3.155928671360015</v>
      </c>
      <c r="AL17" s="122">
        <f t="shared" si="4"/>
        <v>3.2697724103927599</v>
      </c>
      <c r="AM17" s="718">
        <f t="shared" si="5"/>
        <v>5.6916759610176051</v>
      </c>
      <c r="AN17" s="719">
        <f t="shared" si="6"/>
        <v>0.53573361784219686</v>
      </c>
      <c r="AO17" s="3">
        <v>0.14035910367965701</v>
      </c>
      <c r="AP17" s="4">
        <v>9.7816593945026398E-2</v>
      </c>
      <c r="AQ17" s="4">
        <v>0.36947181820869401</v>
      </c>
      <c r="AR17" s="4">
        <v>5.60740893706679E-3</v>
      </c>
      <c r="AS17" s="5">
        <v>0.30409491062164301</v>
      </c>
      <c r="AT17" s="4">
        <v>1.43587794154882E-2</v>
      </c>
      <c r="AU17" s="4">
        <v>7.3068891651928399E-3</v>
      </c>
      <c r="AV17" s="4">
        <v>1.22451987117529E-2</v>
      </c>
      <c r="AW17" s="4">
        <v>3.9223507046699503E-2</v>
      </c>
      <c r="AX17" s="4">
        <v>9.5158750191330892E-3</v>
      </c>
      <c r="AY17" s="369">
        <f t="shared" si="7"/>
        <v>0.36947181820869401</v>
      </c>
      <c r="AZ17" s="191">
        <f t="shared" si="8"/>
        <v>0.30409491062164301</v>
      </c>
      <c r="BA17" s="121">
        <f t="shared" si="9"/>
        <v>0.23817569762468341</v>
      </c>
      <c r="BB17" s="111">
        <f t="shared" si="10"/>
        <v>0.509830921888351</v>
      </c>
      <c r="BC17" s="111">
        <f t="shared" si="11"/>
        <v>0.1459665126167238</v>
      </c>
      <c r="BD17" s="111">
        <f t="shared" si="12"/>
        <v>0.44445401430130005</v>
      </c>
      <c r="BE17" s="111">
        <f t="shared" si="13"/>
        <v>0.46728841215372041</v>
      </c>
      <c r="BF17" s="111">
        <f t="shared" si="14"/>
        <v>0.10342400288209319</v>
      </c>
      <c r="BG17" s="111">
        <f t="shared" si="15"/>
        <v>0.40191150456666941</v>
      </c>
      <c r="BH17" s="111">
        <f t="shared" si="16"/>
        <v>0.37507922714576081</v>
      </c>
      <c r="BI17" s="111">
        <f t="shared" si="17"/>
        <v>0.67356672883033708</v>
      </c>
      <c r="BJ17" s="120">
        <f t="shared" si="18"/>
        <v>0.3097023195587098</v>
      </c>
    </row>
    <row r="18" spans="1:63">
      <c r="A18" s="381">
        <v>8</v>
      </c>
      <c r="B18" s="116" t="s">
        <v>13</v>
      </c>
      <c r="C18" s="4">
        <v>10.699999809265099</v>
      </c>
      <c r="D18" s="4">
        <v>15.1000003814697</v>
      </c>
      <c r="E18" s="4">
        <v>13.800000190734901</v>
      </c>
      <c r="F18" s="4">
        <v>19.799999237060501</v>
      </c>
      <c r="G18" s="4">
        <v>18.899999618530298</v>
      </c>
      <c r="H18" s="4">
        <v>19.700000762939499</v>
      </c>
      <c r="I18" s="4">
        <v>2</v>
      </c>
      <c r="J18" s="4">
        <v>20</v>
      </c>
      <c r="K18" s="4">
        <v>17.100000381469702</v>
      </c>
      <c r="L18" s="4">
        <v>0.40000000596046398</v>
      </c>
      <c r="M18" s="3">
        <v>-4.3491473197937003</v>
      </c>
      <c r="N18" s="4">
        <v>-1.7262277603149401</v>
      </c>
      <c r="O18" s="4">
        <v>0.704728603363037</v>
      </c>
      <c r="P18" s="4">
        <v>-0.67377340793609597</v>
      </c>
      <c r="Q18" s="4">
        <v>-0.39366063475608798</v>
      </c>
      <c r="R18" s="4">
        <v>-0.77557486295700095</v>
      </c>
      <c r="S18" s="4">
        <v>0.16069462895393399</v>
      </c>
      <c r="T18" s="4">
        <v>8.6687885224819197E-2</v>
      </c>
      <c r="U18" s="4">
        <v>-0.15628564357757599</v>
      </c>
      <c r="V18" s="5">
        <v>0.33189705014228799</v>
      </c>
      <c r="W18" s="4"/>
      <c r="X18" s="3">
        <v>9.2260208129882795</v>
      </c>
      <c r="Y18" s="4">
        <v>2.77678394317627</v>
      </c>
      <c r="Z18" s="4">
        <v>0.75343269109725997</v>
      </c>
      <c r="AA18" s="4">
        <v>1.2645957469940201</v>
      </c>
      <c r="AB18" s="4">
        <v>0.54317778348922696</v>
      </c>
      <c r="AC18" s="4">
        <v>3.2758204936981201</v>
      </c>
      <c r="AD18" s="4">
        <v>0.149685993790627</v>
      </c>
      <c r="AE18" s="4">
        <v>6.0468476265668897E-2</v>
      </c>
      <c r="AF18" s="4">
        <v>0.39118725061416598</v>
      </c>
      <c r="AG18" s="5">
        <v>3.6273121833801301</v>
      </c>
      <c r="AH18" s="3">
        <f t="shared" si="0"/>
        <v>9.2260208129882795</v>
      </c>
      <c r="AI18" s="5">
        <f t="shared" si="1"/>
        <v>3.6273121833801301</v>
      </c>
      <c r="AJ18" s="119">
        <f t="shared" si="2"/>
        <v>12.002804756164549</v>
      </c>
      <c r="AK18" s="119">
        <f t="shared" si="3"/>
        <v>9.979453504085539</v>
      </c>
      <c r="AL18" s="122">
        <f t="shared" si="4"/>
        <v>3.5302166342735299</v>
      </c>
      <c r="AM18" s="718">
        <f t="shared" si="5"/>
        <v>9.7691985964775068</v>
      </c>
      <c r="AN18" s="122">
        <f t="shared" si="6"/>
        <v>4.0413796901702899</v>
      </c>
      <c r="AO18" s="3">
        <v>0.79575562477111805</v>
      </c>
      <c r="AP18" s="4">
        <v>0.12536250054836301</v>
      </c>
      <c r="AQ18" s="4">
        <v>2.0893696695566202E-2</v>
      </c>
      <c r="AR18" s="4">
        <v>1.9098497927188901E-2</v>
      </c>
      <c r="AS18" s="5">
        <v>6.51951739564538E-3</v>
      </c>
      <c r="AT18" s="4">
        <v>2.5305733084678601E-2</v>
      </c>
      <c r="AU18" s="4">
        <v>1.0863611241802599E-3</v>
      </c>
      <c r="AV18" s="4">
        <v>3.1614644103683499E-4</v>
      </c>
      <c r="AW18" s="4">
        <v>1.0275657987222099E-3</v>
      </c>
      <c r="AX18" s="4">
        <v>4.6342373825609701E-3</v>
      </c>
      <c r="AY18" s="369">
        <f t="shared" si="7"/>
        <v>0.79575562477111805</v>
      </c>
      <c r="AZ18" s="191">
        <f t="shared" si="8"/>
        <v>0.12536250054836301</v>
      </c>
      <c r="BA18" s="121">
        <f t="shared" si="9"/>
        <v>0.92111812531948112</v>
      </c>
      <c r="BB18" s="111">
        <f t="shared" si="10"/>
        <v>0.81664932146668423</v>
      </c>
      <c r="BC18" s="111">
        <f t="shared" si="11"/>
        <v>0.81485412269830693</v>
      </c>
      <c r="BD18" s="111">
        <f t="shared" si="12"/>
        <v>0.80227514216676343</v>
      </c>
      <c r="BE18" s="111">
        <f t="shared" si="13"/>
        <v>0.14625619724392921</v>
      </c>
      <c r="BF18" s="111">
        <f t="shared" si="14"/>
        <v>0.14446099847555191</v>
      </c>
      <c r="BG18" s="111">
        <f t="shared" si="15"/>
        <v>0.13188201794400839</v>
      </c>
      <c r="BH18" s="111">
        <f t="shared" si="16"/>
        <v>3.9992194622755106E-2</v>
      </c>
      <c r="BI18" s="111">
        <f t="shared" si="17"/>
        <v>2.7413214091211582E-2</v>
      </c>
      <c r="BJ18" s="120">
        <f t="shared" si="18"/>
        <v>2.5618015322834281E-2</v>
      </c>
    </row>
    <row r="19" spans="1:63">
      <c r="A19" s="381">
        <v>48</v>
      </c>
      <c r="B19" s="116" t="s">
        <v>53</v>
      </c>
      <c r="C19" s="4">
        <v>5.5</v>
      </c>
      <c r="D19" s="4">
        <v>8.3000001907348597</v>
      </c>
      <c r="E19" s="4">
        <v>10.800000190734901</v>
      </c>
      <c r="F19" s="4">
        <v>6.1999998092651403</v>
      </c>
      <c r="G19" s="4">
        <v>8.6000003814697301</v>
      </c>
      <c r="H19" s="4">
        <v>7</v>
      </c>
      <c r="I19" s="4">
        <v>1.70000004768372</v>
      </c>
      <c r="J19" s="4">
        <v>10.699999809265099</v>
      </c>
      <c r="K19" s="4">
        <v>14.199999809265099</v>
      </c>
      <c r="L19" s="4">
        <v>12.699999809265099</v>
      </c>
      <c r="M19" s="3">
        <v>0.428414046764374</v>
      </c>
      <c r="N19" s="4">
        <v>-0.78221774101257302</v>
      </c>
      <c r="O19" s="4">
        <v>-1.21090912818909</v>
      </c>
      <c r="P19" s="4">
        <v>0.74570846557617199</v>
      </c>
      <c r="Q19" s="4">
        <v>-1.3550950288772601</v>
      </c>
      <c r="R19" s="4">
        <v>1.6239471435546899</v>
      </c>
      <c r="S19" s="4">
        <v>0.29174172878265398</v>
      </c>
      <c r="T19" s="4">
        <v>-0.19051603972911799</v>
      </c>
      <c r="U19" s="4">
        <v>0.37787905335426297</v>
      </c>
      <c r="V19" s="5">
        <v>-0.114092417061329</v>
      </c>
      <c r="W19" s="4"/>
      <c r="X19" s="3">
        <v>8.9522786438465105E-2</v>
      </c>
      <c r="Y19" s="4">
        <v>0.57016587257385298</v>
      </c>
      <c r="Z19" s="4">
        <v>2.2244558334350599</v>
      </c>
      <c r="AA19" s="4">
        <v>1.54903817176819</v>
      </c>
      <c r="AB19" s="4">
        <v>6.43631887435913</v>
      </c>
      <c r="AC19" s="4">
        <v>14.3620500564575</v>
      </c>
      <c r="AD19" s="4">
        <v>0.49337318539619401</v>
      </c>
      <c r="AE19" s="4">
        <v>0.29206216335296598</v>
      </c>
      <c r="AF19" s="4">
        <v>2.28692626953125</v>
      </c>
      <c r="AG19" s="5">
        <v>0.42863902449607799</v>
      </c>
      <c r="AH19" s="3">
        <f t="shared" si="0"/>
        <v>14.3620500564575</v>
      </c>
      <c r="AI19" s="5">
        <f t="shared" si="1"/>
        <v>6.43631887435913</v>
      </c>
      <c r="AJ19" s="4">
        <f t="shared" si="2"/>
        <v>0.6596886590123181</v>
      </c>
      <c r="AK19" s="119">
        <f t="shared" si="3"/>
        <v>2.313978619873525</v>
      </c>
      <c r="AL19" s="122">
        <f t="shared" si="4"/>
        <v>2.7946217060089129</v>
      </c>
      <c r="AM19" s="718">
        <f t="shared" si="5"/>
        <v>6.5258416607975951</v>
      </c>
      <c r="AN19" s="122">
        <f t="shared" si="6"/>
        <v>2.1192040443420428</v>
      </c>
      <c r="AO19" s="3">
        <v>2.4250354617834102E-2</v>
      </c>
      <c r="AP19" s="4">
        <v>8.0843672156333896E-2</v>
      </c>
      <c r="AQ19" s="4">
        <v>0.19373755156993899</v>
      </c>
      <c r="AR19" s="4">
        <v>7.3473185300826999E-2</v>
      </c>
      <c r="AS19" s="5">
        <v>0.24262201786041299</v>
      </c>
      <c r="AT19" s="4">
        <v>0.34844520688056901</v>
      </c>
      <c r="AU19" s="4">
        <v>1.12457340583205E-2</v>
      </c>
      <c r="AV19" s="4">
        <v>4.7957198694348301E-3</v>
      </c>
      <c r="AW19" s="4">
        <v>1.8866717815399201E-2</v>
      </c>
      <c r="AX19" s="4">
        <v>1.71990424860269E-3</v>
      </c>
      <c r="AY19" s="369">
        <f t="shared" si="7"/>
        <v>0.34844520688056901</v>
      </c>
      <c r="AZ19" s="191">
        <f t="shared" si="8"/>
        <v>0.24262201786041299</v>
      </c>
      <c r="BA19" s="121">
        <f t="shared" si="9"/>
        <v>0.105094026774168</v>
      </c>
      <c r="BB19" s="111">
        <f t="shared" si="10"/>
        <v>0.21798790618777308</v>
      </c>
      <c r="BC19" s="111">
        <f t="shared" si="11"/>
        <v>9.7723539918661104E-2</v>
      </c>
      <c r="BD19" s="111">
        <f t="shared" si="12"/>
        <v>0.26687237247824708</v>
      </c>
      <c r="BE19" s="111">
        <f t="shared" si="13"/>
        <v>0.27458122372627292</v>
      </c>
      <c r="BF19" s="111">
        <f t="shared" si="14"/>
        <v>0.15431685745716089</v>
      </c>
      <c r="BG19" s="111">
        <f t="shared" si="15"/>
        <v>0.32346569001674685</v>
      </c>
      <c r="BH19" s="111">
        <f t="shared" si="16"/>
        <v>0.26721073687076602</v>
      </c>
      <c r="BI19" s="111">
        <f t="shared" si="17"/>
        <v>0.43635956943035198</v>
      </c>
      <c r="BJ19" s="120">
        <f t="shared" si="18"/>
        <v>0.31609520316123996</v>
      </c>
    </row>
    <row r="20" spans="1:63">
      <c r="A20" s="381">
        <v>3</v>
      </c>
      <c r="B20" s="116" t="s">
        <v>8</v>
      </c>
      <c r="C20" s="4">
        <v>14.3999996185303</v>
      </c>
      <c r="D20" s="4">
        <v>12.8999996185303</v>
      </c>
      <c r="E20" s="4">
        <v>18.5</v>
      </c>
      <c r="F20" s="4">
        <v>20</v>
      </c>
      <c r="G20" s="4">
        <v>8.3000001907348597</v>
      </c>
      <c r="H20" s="4">
        <v>19.799999237060501</v>
      </c>
      <c r="I20" s="4">
        <v>3.2000000476837198</v>
      </c>
      <c r="J20" s="4">
        <v>14.699999809265099</v>
      </c>
      <c r="K20" s="4">
        <v>10.1000003814697</v>
      </c>
      <c r="L20" s="4">
        <v>2.5999999046325701</v>
      </c>
      <c r="M20" s="3">
        <v>-3.4597468376159699</v>
      </c>
      <c r="N20" s="4">
        <v>1.34876072406769</v>
      </c>
      <c r="O20" s="4">
        <v>0.96555632352829002</v>
      </c>
      <c r="P20" s="4">
        <v>-0.93539273738861095</v>
      </c>
      <c r="Q20" s="4">
        <v>0.11434020102024101</v>
      </c>
      <c r="R20" s="4">
        <v>0.49423000216484098</v>
      </c>
      <c r="S20" s="4">
        <v>0.76657313108444203</v>
      </c>
      <c r="T20" s="4">
        <v>0.100908808410168</v>
      </c>
      <c r="U20" s="4">
        <v>0.21544414758682301</v>
      </c>
      <c r="V20" s="5">
        <v>7.9168997704982799E-2</v>
      </c>
      <c r="W20" s="4"/>
      <c r="X20" s="3">
        <v>5.8384132385253897</v>
      </c>
      <c r="Y20" s="4">
        <v>1.69517958164215</v>
      </c>
      <c r="Z20" s="4">
        <v>1.41434669494629</v>
      </c>
      <c r="AA20" s="4">
        <v>2.43731665611267</v>
      </c>
      <c r="AB20" s="4">
        <v>4.5824311673641198E-2</v>
      </c>
      <c r="AC20" s="4">
        <v>1.3302426338195801</v>
      </c>
      <c r="AD20" s="4">
        <v>3.40632152557373</v>
      </c>
      <c r="AE20" s="4">
        <v>8.1935167312622098E-2</v>
      </c>
      <c r="AF20" s="4">
        <v>0.743388652801514</v>
      </c>
      <c r="AG20" s="5">
        <v>0.20638990402221699</v>
      </c>
      <c r="AH20" s="3">
        <f t="shared" si="0"/>
        <v>5.8384132385253897</v>
      </c>
      <c r="AI20" s="5">
        <f t="shared" si="1"/>
        <v>3.40632152557373</v>
      </c>
      <c r="AJ20" s="119">
        <f t="shared" si="2"/>
        <v>7.5335928201675397</v>
      </c>
      <c r="AK20" s="119">
        <f t="shared" si="3"/>
        <v>7.2527599334716797</v>
      </c>
      <c r="AL20" s="122">
        <f t="shared" si="4"/>
        <v>3.1095262765884399</v>
      </c>
      <c r="AM20" s="718">
        <f t="shared" si="5"/>
        <v>5.8842375501990309</v>
      </c>
      <c r="AN20" s="122">
        <f t="shared" si="6"/>
        <v>4.13249623775482</v>
      </c>
      <c r="AO20" s="3">
        <v>0.72526520490646396</v>
      </c>
      <c r="AP20" s="4">
        <v>0.11022446304559699</v>
      </c>
      <c r="AQ20" s="4">
        <v>5.64889386296272E-2</v>
      </c>
      <c r="AR20" s="4">
        <v>5.3014684468507801E-2</v>
      </c>
      <c r="AS20" s="5">
        <v>7.9214753350243005E-4</v>
      </c>
      <c r="AT20" s="4">
        <v>1.4800159260630601E-2</v>
      </c>
      <c r="AU20" s="4">
        <v>3.5605359822511701E-2</v>
      </c>
      <c r="AV20" s="4">
        <v>6.1697326600551605E-4</v>
      </c>
      <c r="AW20" s="4">
        <v>2.8124032542109498E-3</v>
      </c>
      <c r="AX20" s="4">
        <v>3.7976808380335602E-4</v>
      </c>
      <c r="AY20" s="369">
        <f t="shared" si="7"/>
        <v>0.72526520490646396</v>
      </c>
      <c r="AZ20" s="191">
        <f t="shared" si="8"/>
        <v>0.11022446304559699</v>
      </c>
      <c r="BA20" s="121">
        <f t="shared" si="9"/>
        <v>0.83548966795206092</v>
      </c>
      <c r="BB20" s="111">
        <f t="shared" si="10"/>
        <v>0.78175414353609118</v>
      </c>
      <c r="BC20" s="111">
        <f t="shared" si="11"/>
        <v>0.77827988937497172</v>
      </c>
      <c r="BD20" s="111">
        <f t="shared" si="12"/>
        <v>0.72605735243996639</v>
      </c>
      <c r="BE20" s="111">
        <f t="shared" si="13"/>
        <v>0.16671340167522419</v>
      </c>
      <c r="BF20" s="111">
        <f t="shared" si="14"/>
        <v>0.16323914751410479</v>
      </c>
      <c r="BG20" s="111">
        <f t="shared" si="15"/>
        <v>0.11101661057909942</v>
      </c>
      <c r="BH20" s="111">
        <f t="shared" si="16"/>
        <v>0.10950362309813499</v>
      </c>
      <c r="BI20" s="111">
        <f t="shared" si="17"/>
        <v>5.728108616312963E-2</v>
      </c>
      <c r="BJ20" s="120">
        <f t="shared" si="18"/>
        <v>5.3806832002010231E-2</v>
      </c>
    </row>
    <row r="21" spans="1:63">
      <c r="A21" s="381">
        <v>29</v>
      </c>
      <c r="B21" s="116" t="s">
        <v>34</v>
      </c>
      <c r="C21" s="4">
        <v>10.300000190734901</v>
      </c>
      <c r="D21" s="4">
        <v>9.8000001907348597</v>
      </c>
      <c r="E21" s="4">
        <v>7.3000001907348597</v>
      </c>
      <c r="F21" s="4">
        <v>6.8000001907348597</v>
      </c>
      <c r="G21" s="4">
        <v>14.8999996185303</v>
      </c>
      <c r="H21" s="4">
        <v>8.6000003814697301</v>
      </c>
      <c r="I21" s="4">
        <v>10.6000003814697</v>
      </c>
      <c r="J21" s="4">
        <v>1.70000004768372</v>
      </c>
      <c r="K21" s="4">
        <v>3.9000000953674299</v>
      </c>
      <c r="L21" s="4">
        <v>5.6999998092651403</v>
      </c>
      <c r="M21" s="3">
        <v>1.3289829492569001</v>
      </c>
      <c r="N21" s="4">
        <v>-0.37076240777969399</v>
      </c>
      <c r="O21" s="4">
        <v>1.9834293127059901</v>
      </c>
      <c r="P21" s="4">
        <v>1.1676437854766799</v>
      </c>
      <c r="Q21" s="4">
        <v>-0.47905305027961698</v>
      </c>
      <c r="R21" s="4">
        <v>-0.452353864908218</v>
      </c>
      <c r="S21" s="4">
        <v>0.46934661269187899</v>
      </c>
      <c r="T21" s="4">
        <v>-0.54777693748474099</v>
      </c>
      <c r="U21" s="4">
        <v>8.8602304458618199E-3</v>
      </c>
      <c r="V21" s="5">
        <v>-0.177190586924553</v>
      </c>
      <c r="W21" s="4"/>
      <c r="X21" s="3">
        <v>0.86147958040237405</v>
      </c>
      <c r="Y21" s="4">
        <v>0.12809650599956501</v>
      </c>
      <c r="Z21" s="4">
        <v>5.9680728912353498</v>
      </c>
      <c r="AA21" s="4">
        <v>3.7979104518890399</v>
      </c>
      <c r="AB21" s="4">
        <v>0.80438739061355602</v>
      </c>
      <c r="AC21" s="4">
        <v>1.1143696308136</v>
      </c>
      <c r="AD21" s="4">
        <v>1.2769262790679901</v>
      </c>
      <c r="AE21" s="4">
        <v>2.4144582748413099</v>
      </c>
      <c r="AF21" s="4">
        <v>1.25729315914214E-3</v>
      </c>
      <c r="AG21" s="5">
        <v>1.0338546037673999</v>
      </c>
      <c r="AH21" s="3">
        <f t="shared" si="0"/>
        <v>5.9680728912353498</v>
      </c>
      <c r="AI21" s="5">
        <f t="shared" si="1"/>
        <v>3.7979104518890399</v>
      </c>
      <c r="AJ21" s="4">
        <f t="shared" si="2"/>
        <v>0.98957608640193906</v>
      </c>
      <c r="AK21" s="119">
        <f t="shared" si="3"/>
        <v>6.8295524716377241</v>
      </c>
      <c r="AL21" s="122">
        <f t="shared" si="4"/>
        <v>6.0961693972349149</v>
      </c>
      <c r="AM21" s="720">
        <f t="shared" si="5"/>
        <v>1.6658669710159302</v>
      </c>
      <c r="AN21" s="122">
        <f t="shared" si="6"/>
        <v>3.926006957888605</v>
      </c>
      <c r="AO21" s="3">
        <v>0.215732246637344</v>
      </c>
      <c r="AP21" s="4">
        <v>1.6790654510259601E-2</v>
      </c>
      <c r="AQ21" s="4">
        <v>0.48051804304122903</v>
      </c>
      <c r="AR21" s="4">
        <v>0.166531726717949</v>
      </c>
      <c r="AS21" s="5">
        <v>2.8031315654516199E-2</v>
      </c>
      <c r="AT21" s="4">
        <v>2.4993833154439898E-2</v>
      </c>
      <c r="AU21" s="4">
        <v>2.6906898245215399E-2</v>
      </c>
      <c r="AV21" s="4">
        <v>3.6650825291871997E-2</v>
      </c>
      <c r="AW21" s="4">
        <v>9.5888444775482606E-6</v>
      </c>
      <c r="AX21" s="4">
        <v>3.8349309470504501E-3</v>
      </c>
      <c r="AY21" s="369">
        <f t="shared" si="7"/>
        <v>0.48051804304122903</v>
      </c>
      <c r="AZ21" s="191">
        <f t="shared" si="8"/>
        <v>0.215732246637344</v>
      </c>
      <c r="BA21" s="121">
        <f t="shared" si="9"/>
        <v>0.2325229011476036</v>
      </c>
      <c r="BB21" s="111">
        <f t="shared" si="10"/>
        <v>0.69625028967857305</v>
      </c>
      <c r="BC21" s="111">
        <f t="shared" si="11"/>
        <v>0.382263973355293</v>
      </c>
      <c r="BD21" s="111">
        <f t="shared" si="12"/>
        <v>0.24376356229186019</v>
      </c>
      <c r="BE21" s="111">
        <f t="shared" si="13"/>
        <v>0.49730869755148865</v>
      </c>
      <c r="BF21" s="111">
        <f t="shared" si="14"/>
        <v>0.1833223812282086</v>
      </c>
      <c r="BG21" s="111">
        <f t="shared" si="15"/>
        <v>4.48219701647758E-2</v>
      </c>
      <c r="BH21" s="111">
        <f t="shared" si="16"/>
        <v>0.64704976975917805</v>
      </c>
      <c r="BI21" s="111">
        <f t="shared" si="17"/>
        <v>0.50854935869574525</v>
      </c>
      <c r="BJ21" s="120">
        <f t="shared" si="18"/>
        <v>0.19456304237246519</v>
      </c>
    </row>
    <row r="22" spans="1:63">
      <c r="A22" s="381">
        <v>37</v>
      </c>
      <c r="B22" s="116" t="s">
        <v>42</v>
      </c>
      <c r="C22" s="4">
        <v>13.8999996185303</v>
      </c>
      <c r="D22" s="4">
        <v>11.1000003814697</v>
      </c>
      <c r="E22" s="4">
        <v>11.1000003814697</v>
      </c>
      <c r="F22" s="4">
        <v>10.6000003814697</v>
      </c>
      <c r="G22" s="4">
        <v>8.6000003814697301</v>
      </c>
      <c r="H22" s="4">
        <v>11.5</v>
      </c>
      <c r="I22" s="4">
        <v>15.199999809265099</v>
      </c>
      <c r="J22" s="4">
        <v>13.6000003814697</v>
      </c>
      <c r="K22" s="4">
        <v>14.6000003814697</v>
      </c>
      <c r="L22" s="4">
        <v>18.299999237060501</v>
      </c>
      <c r="M22" s="3">
        <v>0.220748111605644</v>
      </c>
      <c r="N22" s="4">
        <v>0.81358069181442305</v>
      </c>
      <c r="O22" s="4">
        <v>-1.36212837696075</v>
      </c>
      <c r="P22" s="4">
        <v>-0.50780802965164196</v>
      </c>
      <c r="Q22" s="4">
        <v>0.664287090301514</v>
      </c>
      <c r="R22" s="4">
        <v>-0.66285651922225997</v>
      </c>
      <c r="S22" s="4">
        <v>-0.435168147087097</v>
      </c>
      <c r="T22" s="4">
        <v>1.0118824243545499</v>
      </c>
      <c r="U22" s="4">
        <v>-0.25165331363678001</v>
      </c>
      <c r="V22" s="5">
        <v>-0.135046422481537</v>
      </c>
      <c r="W22" s="4"/>
      <c r="X22" s="3">
        <v>2.37684119492769E-2</v>
      </c>
      <c r="Y22" s="4">
        <v>0.61680394411087003</v>
      </c>
      <c r="Z22" s="4">
        <v>2.81472992897034</v>
      </c>
      <c r="AA22" s="4">
        <v>0.71832853555679299</v>
      </c>
      <c r="AB22" s="4">
        <v>1.5467127561569201</v>
      </c>
      <c r="AC22" s="4">
        <v>2.3928291797637899</v>
      </c>
      <c r="AD22" s="4">
        <v>1.09772264957428</v>
      </c>
      <c r="AE22" s="4">
        <v>8.2389583587646502</v>
      </c>
      <c r="AF22" s="4">
        <v>1.01426589488983</v>
      </c>
      <c r="AG22" s="5">
        <v>0.60054332017898604</v>
      </c>
      <c r="AH22" s="3">
        <f t="shared" si="0"/>
        <v>8.2389583587646502</v>
      </c>
      <c r="AI22" s="5">
        <f t="shared" si="1"/>
        <v>2.81472992897034</v>
      </c>
      <c r="AJ22" s="4">
        <f t="shared" si="2"/>
        <v>0.64057235606014695</v>
      </c>
      <c r="AK22" s="119">
        <f t="shared" si="3"/>
        <v>2.8384983409196169</v>
      </c>
      <c r="AL22" s="122">
        <f t="shared" si="4"/>
        <v>3.4315338730812099</v>
      </c>
      <c r="AM22" s="720">
        <f t="shared" si="5"/>
        <v>1.570481168106197</v>
      </c>
      <c r="AN22" s="719">
        <f t="shared" si="6"/>
        <v>1.3351324796676631</v>
      </c>
      <c r="AO22" s="3">
        <v>9.7471028566360508E-3</v>
      </c>
      <c r="AP22" s="4">
        <v>0.132398426532745</v>
      </c>
      <c r="AQ22" s="4">
        <v>0.371122807264328</v>
      </c>
      <c r="AR22" s="4">
        <v>5.1579922437667798E-2</v>
      </c>
      <c r="AS22" s="5">
        <v>8.8265947997569996E-2</v>
      </c>
      <c r="AT22" s="4">
        <v>8.7886184453964206E-2</v>
      </c>
      <c r="AU22" s="4">
        <v>3.7878759205341297E-2</v>
      </c>
      <c r="AV22" s="4">
        <v>0.20480552315712</v>
      </c>
      <c r="AW22" s="4">
        <v>1.2667382135987299E-2</v>
      </c>
      <c r="AX22" s="4">
        <v>3.6479404661804399E-3</v>
      </c>
      <c r="AY22" s="369">
        <f t="shared" si="7"/>
        <v>0.371122807264328</v>
      </c>
      <c r="AZ22" s="191">
        <f t="shared" si="8"/>
        <v>0.20480552315712</v>
      </c>
      <c r="BA22" s="121">
        <f t="shared" si="9"/>
        <v>0.14214552938938105</v>
      </c>
      <c r="BB22" s="111">
        <f t="shared" si="10"/>
        <v>0.38086991012096405</v>
      </c>
      <c r="BC22" s="111">
        <f t="shared" si="11"/>
        <v>6.1327025294303852E-2</v>
      </c>
      <c r="BD22" s="111">
        <f t="shared" si="12"/>
        <v>9.8013050854206044E-2</v>
      </c>
      <c r="BE22" s="111">
        <f t="shared" si="13"/>
        <v>0.50352123379707303</v>
      </c>
      <c r="BF22" s="111">
        <f t="shared" si="14"/>
        <v>0.18397834897041279</v>
      </c>
      <c r="BG22" s="111">
        <f t="shared" si="15"/>
        <v>0.22066437453031501</v>
      </c>
      <c r="BH22" s="111">
        <f t="shared" si="16"/>
        <v>0.42270272970199579</v>
      </c>
      <c r="BI22" s="111">
        <f t="shared" si="17"/>
        <v>0.45938875526189799</v>
      </c>
      <c r="BJ22" s="120">
        <f t="shared" si="18"/>
        <v>0.1398458704352378</v>
      </c>
    </row>
    <row r="23" spans="1:63">
      <c r="A23" s="381">
        <v>5</v>
      </c>
      <c r="B23" s="116" t="s">
        <v>10</v>
      </c>
      <c r="C23" s="4">
        <v>13.8999996185303</v>
      </c>
      <c r="D23" s="4">
        <v>16.5</v>
      </c>
      <c r="E23" s="4">
        <v>17.899999618530298</v>
      </c>
      <c r="F23" s="4">
        <v>15</v>
      </c>
      <c r="G23" s="4">
        <v>11.199999809265099</v>
      </c>
      <c r="H23" s="4">
        <v>16.600000381469702</v>
      </c>
      <c r="I23" s="4">
        <v>5.9000000953674299</v>
      </c>
      <c r="J23" s="4">
        <v>7.5999999046325701</v>
      </c>
      <c r="K23" s="4">
        <v>9.8000001907348597</v>
      </c>
      <c r="L23" s="4">
        <v>9.8000001907348597</v>
      </c>
      <c r="M23" s="3">
        <v>-2.36976099014282</v>
      </c>
      <c r="N23" s="4">
        <v>1.0271897315978999</v>
      </c>
      <c r="O23" s="4">
        <v>0.85448533296585105</v>
      </c>
      <c r="P23" s="4">
        <v>0.97694599628448497</v>
      </c>
      <c r="Q23" s="4">
        <v>1.0714311599731401</v>
      </c>
      <c r="R23" s="4">
        <v>5.7299081236123997E-2</v>
      </c>
      <c r="S23" s="4">
        <v>3.4760776907205602E-2</v>
      </c>
      <c r="T23" s="4">
        <v>0.71117818355560303</v>
      </c>
      <c r="U23" s="4">
        <v>0.216607466340065</v>
      </c>
      <c r="V23" s="5">
        <v>-0.44808629155159002</v>
      </c>
      <c r="W23" s="4"/>
      <c r="X23" s="3">
        <v>2.73914647102356</v>
      </c>
      <c r="Y23" s="4">
        <v>0.98321211338043202</v>
      </c>
      <c r="Z23" s="4">
        <v>1.1076687574386599</v>
      </c>
      <c r="AA23" s="4">
        <v>2.65867400169373</v>
      </c>
      <c r="AB23" s="4">
        <v>4.0237092971801802</v>
      </c>
      <c r="AC23" s="4">
        <v>1.78800188004971E-2</v>
      </c>
      <c r="AD23" s="4">
        <v>7.00418138876557E-3</v>
      </c>
      <c r="AE23" s="4">
        <v>4.06976222991943</v>
      </c>
      <c r="AF23" s="4">
        <v>0.75143837928771995</v>
      </c>
      <c r="AG23" s="5">
        <v>6.6115221977233896</v>
      </c>
      <c r="AH23" s="3">
        <f t="shared" si="0"/>
        <v>6.6115221977233896</v>
      </c>
      <c r="AI23" s="5">
        <f t="shared" si="1"/>
        <v>4.06976222991943</v>
      </c>
      <c r="AJ23" s="119">
        <f t="shared" si="2"/>
        <v>3.7223585844039921</v>
      </c>
      <c r="AK23" s="119">
        <f t="shared" si="3"/>
        <v>3.8468152284622201</v>
      </c>
      <c r="AL23" s="122">
        <f t="shared" si="4"/>
        <v>2.0908808708190918</v>
      </c>
      <c r="AM23" s="718">
        <f t="shared" si="5"/>
        <v>6.7628557682037407</v>
      </c>
      <c r="AN23" s="122">
        <f t="shared" si="6"/>
        <v>3.6418861150741622</v>
      </c>
      <c r="AO23" s="3">
        <v>0.547271728515625</v>
      </c>
      <c r="AP23" s="4">
        <v>0.102824173867702</v>
      </c>
      <c r="AQ23" s="4">
        <v>7.1154624223709106E-2</v>
      </c>
      <c r="AR23" s="4">
        <v>9.3011148273944896E-2</v>
      </c>
      <c r="AS23" s="5">
        <v>0.111872270703316</v>
      </c>
      <c r="AT23" s="4">
        <v>3.1995523022487798E-4</v>
      </c>
      <c r="AU23" s="4">
        <v>1.17753232188988E-4</v>
      </c>
      <c r="AV23" s="4">
        <v>4.9289084970951101E-2</v>
      </c>
      <c r="AW23" s="4">
        <v>4.5723635703325298E-3</v>
      </c>
      <c r="AX23" s="4">
        <v>1.95666830986738E-2</v>
      </c>
      <c r="AY23" s="369">
        <f t="shared" si="7"/>
        <v>0.547271728515625</v>
      </c>
      <c r="AZ23" s="191">
        <f t="shared" si="8"/>
        <v>0.111872270703316</v>
      </c>
      <c r="BA23" s="121">
        <f t="shared" si="9"/>
        <v>0.65009590238332704</v>
      </c>
      <c r="BB23" s="111">
        <f t="shared" si="10"/>
        <v>0.61842635273933411</v>
      </c>
      <c r="BC23" s="111">
        <f t="shared" si="11"/>
        <v>0.64028287678956985</v>
      </c>
      <c r="BD23" s="111">
        <f t="shared" si="12"/>
        <v>0.65914399921894096</v>
      </c>
      <c r="BE23" s="111">
        <f t="shared" si="13"/>
        <v>0.17397879809141109</v>
      </c>
      <c r="BF23" s="111">
        <f t="shared" si="14"/>
        <v>0.19583532214164689</v>
      </c>
      <c r="BG23" s="111">
        <f t="shared" si="15"/>
        <v>0.214696444571018</v>
      </c>
      <c r="BH23" s="111">
        <f t="shared" si="16"/>
        <v>0.16416577249765402</v>
      </c>
      <c r="BI23" s="111">
        <f t="shared" si="17"/>
        <v>0.18302689492702512</v>
      </c>
      <c r="BJ23" s="120">
        <f t="shared" si="18"/>
        <v>0.20488341897726089</v>
      </c>
    </row>
    <row r="24" spans="1:63">
      <c r="A24" s="381">
        <v>20</v>
      </c>
      <c r="B24" s="116" t="s">
        <v>25</v>
      </c>
      <c r="C24" s="4">
        <v>14.300000190734901</v>
      </c>
      <c r="D24" s="4">
        <v>9.3000001907348597</v>
      </c>
      <c r="E24" s="4">
        <v>7.1999998092651403</v>
      </c>
      <c r="F24" s="4">
        <v>12.3999996185303</v>
      </c>
      <c r="G24" s="4">
        <v>10.5</v>
      </c>
      <c r="H24" s="4">
        <v>8.3999996185302699</v>
      </c>
      <c r="I24" s="4">
        <v>7.5999999046325701</v>
      </c>
      <c r="J24" s="4">
        <v>4.5</v>
      </c>
      <c r="K24" s="4">
        <v>12.6000003814697</v>
      </c>
      <c r="L24" s="4">
        <v>8.3000001907348597</v>
      </c>
      <c r="M24" s="3">
        <v>0.30625027418136602</v>
      </c>
      <c r="N24" s="4">
        <v>0.82988846302032504</v>
      </c>
      <c r="O24" s="4">
        <v>0.77807945013046298</v>
      </c>
      <c r="P24" s="4">
        <v>0.31259143352508501</v>
      </c>
      <c r="Q24" s="4">
        <v>-1.06996726989746</v>
      </c>
      <c r="R24" s="4">
        <v>-0.32881808280944802</v>
      </c>
      <c r="S24" s="4">
        <v>-0.97807079553604104</v>
      </c>
      <c r="T24" s="4">
        <v>-0.23054960370063801</v>
      </c>
      <c r="U24" s="4">
        <v>-5.5981840938329697E-2</v>
      </c>
      <c r="V24" s="5">
        <v>0.37112754583358798</v>
      </c>
      <c r="W24" s="4"/>
      <c r="X24" s="3">
        <v>4.5746635645628003E-2</v>
      </c>
      <c r="Y24" s="4">
        <v>0.64177876710891701</v>
      </c>
      <c r="Z24" s="4">
        <v>0.91843527555465698</v>
      </c>
      <c r="AA24" s="4">
        <v>0.27219372987747198</v>
      </c>
      <c r="AB24" s="4">
        <v>4.0127215385437003</v>
      </c>
      <c r="AC24" s="4">
        <v>0.58882200717926003</v>
      </c>
      <c r="AD24" s="4">
        <v>5.5452232360839799</v>
      </c>
      <c r="AE24" s="4">
        <v>0.42770168185234098</v>
      </c>
      <c r="AF24" s="4">
        <v>5.0192736089229598E-2</v>
      </c>
      <c r="AG24" s="5">
        <v>4.5354933738708496</v>
      </c>
      <c r="AH24" s="3">
        <f t="shared" si="0"/>
        <v>5.5452232360839799</v>
      </c>
      <c r="AI24" s="5">
        <f t="shared" si="1"/>
        <v>4.5354933738708496</v>
      </c>
      <c r="AJ24" s="4">
        <f t="shared" si="2"/>
        <v>0.68752540275454499</v>
      </c>
      <c r="AK24" s="4">
        <f t="shared" si="3"/>
        <v>0.96418191120028496</v>
      </c>
      <c r="AL24" s="5">
        <f t="shared" si="4"/>
        <v>1.560214042663574</v>
      </c>
      <c r="AM24" s="718">
        <f t="shared" si="5"/>
        <v>4.0584681741893283</v>
      </c>
      <c r="AN24" s="719">
        <f t="shared" si="6"/>
        <v>0.91397249698638894</v>
      </c>
      <c r="AO24" s="3">
        <v>2.4115169420838401E-2</v>
      </c>
      <c r="AP24" s="4">
        <v>0.17708297073841101</v>
      </c>
      <c r="AQ24" s="4">
        <v>0.15566293895244601</v>
      </c>
      <c r="AR24" s="4">
        <v>2.5124154984950998E-2</v>
      </c>
      <c r="AS24" s="5">
        <v>0.29435968399047902</v>
      </c>
      <c r="AT24" s="4">
        <v>2.7800250798463801E-2</v>
      </c>
      <c r="AU24" s="4">
        <v>0.245967611670494</v>
      </c>
      <c r="AV24" s="4">
        <v>1.3666776008903999E-2</v>
      </c>
      <c r="AW24" s="4">
        <v>8.0580817302689E-4</v>
      </c>
      <c r="AX24" s="4">
        <v>3.5414710640907301E-2</v>
      </c>
      <c r="AY24" s="369">
        <f t="shared" si="7"/>
        <v>0.29435968399047902</v>
      </c>
      <c r="AZ24" s="191">
        <f t="shared" si="8"/>
        <v>0.245967611670494</v>
      </c>
      <c r="BA24" s="121">
        <f t="shared" si="9"/>
        <v>0.20119814015924942</v>
      </c>
      <c r="BB24" s="111">
        <f t="shared" si="10"/>
        <v>0.17977810837328442</v>
      </c>
      <c r="BC24" s="111">
        <f t="shared" si="11"/>
        <v>4.9239324405789403E-2</v>
      </c>
      <c r="BD24" s="111">
        <f t="shared" si="12"/>
        <v>0.31847485341131743</v>
      </c>
      <c r="BE24" s="111">
        <f t="shared" si="13"/>
        <v>0.33274590969085704</v>
      </c>
      <c r="BF24" s="111">
        <f t="shared" si="14"/>
        <v>0.202207125723362</v>
      </c>
      <c r="BG24" s="111">
        <f t="shared" si="15"/>
        <v>0.47144265472889002</v>
      </c>
      <c r="BH24" s="111">
        <f t="shared" si="16"/>
        <v>0.180787093937397</v>
      </c>
      <c r="BI24" s="111">
        <f t="shared" si="17"/>
        <v>0.45002262294292505</v>
      </c>
      <c r="BJ24" s="120">
        <f t="shared" si="18"/>
        <v>0.31948383897543003</v>
      </c>
    </row>
    <row r="25" spans="1:63">
      <c r="A25" s="381">
        <v>38</v>
      </c>
      <c r="B25" s="116" t="s">
        <v>43</v>
      </c>
      <c r="C25" s="4">
        <v>13.199999809265099</v>
      </c>
      <c r="D25" s="4">
        <v>6.5</v>
      </c>
      <c r="E25" s="4">
        <v>4.5999999046325701</v>
      </c>
      <c r="F25" s="4">
        <v>5.1999998092651403</v>
      </c>
      <c r="G25" s="4">
        <v>5.6999998092651403</v>
      </c>
      <c r="H25" s="4">
        <v>5.0999999046325701</v>
      </c>
      <c r="I25" s="4">
        <v>17.600000381469702</v>
      </c>
      <c r="J25" s="4">
        <v>10.300000190734901</v>
      </c>
      <c r="K25" s="4">
        <v>6.8000001907348597</v>
      </c>
      <c r="L25" s="4">
        <v>9.8999996185302699</v>
      </c>
      <c r="M25" s="3">
        <v>2.80573678016663</v>
      </c>
      <c r="N25" s="4">
        <v>0.69019371271133401</v>
      </c>
      <c r="O25" s="4">
        <v>0.35372194647789001</v>
      </c>
      <c r="P25" s="4">
        <v>-1.37094342708588</v>
      </c>
      <c r="Q25" s="4">
        <v>-0.33356493711471602</v>
      </c>
      <c r="R25" s="4">
        <v>3.4663755446672398E-2</v>
      </c>
      <c r="S25" s="4">
        <v>-0.102577984333038</v>
      </c>
      <c r="T25" s="4">
        <v>-2.6598690077662499E-2</v>
      </c>
      <c r="U25" s="4">
        <v>-8.1480041146278395E-2</v>
      </c>
      <c r="V25" s="5">
        <v>-0.120007008314133</v>
      </c>
      <c r="W25" s="4"/>
      <c r="X25" s="3">
        <v>3.8397240638732901</v>
      </c>
      <c r="Y25" s="4">
        <v>0.44390279054641701</v>
      </c>
      <c r="Z25" s="4">
        <v>0.189812436699867</v>
      </c>
      <c r="AA25" s="4">
        <v>5.2355589866638201</v>
      </c>
      <c r="AB25" s="4">
        <v>0.38999480009079002</v>
      </c>
      <c r="AC25" s="4">
        <v>6.5437075681984399E-3</v>
      </c>
      <c r="AD25" s="4">
        <v>6.0993950814008699E-2</v>
      </c>
      <c r="AE25" s="4">
        <v>5.6928889825940097E-3</v>
      </c>
      <c r="AF25" s="4">
        <v>0.106328330934048</v>
      </c>
      <c r="AG25" s="5">
        <v>0.47423255443572998</v>
      </c>
      <c r="AH25" s="3">
        <f t="shared" si="0"/>
        <v>5.2355589866638201</v>
      </c>
      <c r="AI25" s="5">
        <f t="shared" si="1"/>
        <v>3.8397240638732901</v>
      </c>
      <c r="AJ25" s="119">
        <f t="shared" si="2"/>
        <v>4.2836268544197074</v>
      </c>
      <c r="AK25" s="119">
        <f t="shared" si="3"/>
        <v>4.0295365005731574</v>
      </c>
      <c r="AL25" s="5">
        <f t="shared" si="4"/>
        <v>0.63371522724628404</v>
      </c>
      <c r="AM25" s="718">
        <f t="shared" si="5"/>
        <v>4.2297188639640799</v>
      </c>
      <c r="AN25" s="122">
        <f t="shared" si="6"/>
        <v>5.6794617772102374</v>
      </c>
      <c r="AO25" s="3">
        <v>0.74988168478012096</v>
      </c>
      <c r="AP25" s="4">
        <v>4.5377533882856397E-2</v>
      </c>
      <c r="AQ25" s="4">
        <v>1.19185363873839E-2</v>
      </c>
      <c r="AR25" s="4">
        <v>0.17903500795364399</v>
      </c>
      <c r="AS25" s="5">
        <v>1.0598872788250399E-2</v>
      </c>
      <c r="AT25" s="4">
        <v>1.1445904965512501E-4</v>
      </c>
      <c r="AU25" s="4">
        <v>1.00232195109129E-3</v>
      </c>
      <c r="AV25" s="4">
        <v>6.7393717472441494E-5</v>
      </c>
      <c r="AW25" s="4">
        <v>6.3241389580071005E-4</v>
      </c>
      <c r="AX25" s="4">
        <v>1.3718673726543799E-3</v>
      </c>
      <c r="AY25" s="369">
        <f t="shared" si="7"/>
        <v>0.74988168478012096</v>
      </c>
      <c r="AZ25" s="191">
        <f t="shared" si="8"/>
        <v>0.17903500795364399</v>
      </c>
      <c r="BA25" s="121">
        <f t="shared" si="9"/>
        <v>0.79525921866297733</v>
      </c>
      <c r="BB25" s="111">
        <f t="shared" si="10"/>
        <v>0.7618002211675049</v>
      </c>
      <c r="BC25" s="111">
        <f t="shared" si="11"/>
        <v>0.92891669273376498</v>
      </c>
      <c r="BD25" s="111">
        <f t="shared" si="12"/>
        <v>0.76048055756837141</v>
      </c>
      <c r="BE25" s="111">
        <f t="shared" si="13"/>
        <v>5.7296070270240293E-2</v>
      </c>
      <c r="BF25" s="111">
        <f t="shared" si="14"/>
        <v>0.22441254183650039</v>
      </c>
      <c r="BG25" s="111">
        <f t="shared" si="15"/>
        <v>5.5976406671106795E-2</v>
      </c>
      <c r="BH25" s="111">
        <f t="shared" si="16"/>
        <v>0.1909535443410279</v>
      </c>
      <c r="BI25" s="111">
        <f t="shared" si="17"/>
        <v>2.2517409175634301E-2</v>
      </c>
      <c r="BJ25" s="120">
        <f t="shared" si="18"/>
        <v>0.18963388074189438</v>
      </c>
    </row>
    <row r="26" spans="1:63">
      <c r="A26" s="381">
        <v>28</v>
      </c>
      <c r="B26" s="116" t="s">
        <v>33</v>
      </c>
      <c r="C26" s="4">
        <v>10.300000190734901</v>
      </c>
      <c r="D26" s="4">
        <v>4.9000000953674299</v>
      </c>
      <c r="E26" s="4">
        <v>6.9000000953674299</v>
      </c>
      <c r="F26" s="4">
        <v>6</v>
      </c>
      <c r="G26" s="4">
        <v>3.0999999046325701</v>
      </c>
      <c r="H26" s="4">
        <v>10.199999809265099</v>
      </c>
      <c r="I26" s="4">
        <v>18.399999618530298</v>
      </c>
      <c r="J26" s="4">
        <v>10.5</v>
      </c>
      <c r="K26" s="4">
        <v>4.9000000953674299</v>
      </c>
      <c r="L26" s="4">
        <v>12.3999996185303</v>
      </c>
      <c r="M26" s="3">
        <v>2.6593682765960698</v>
      </c>
      <c r="N26" s="4">
        <v>1.1525306701660201</v>
      </c>
      <c r="O26" s="4">
        <v>-0.37651574611663802</v>
      </c>
      <c r="P26" s="4">
        <v>-1.2973119020462001</v>
      </c>
      <c r="Q26" s="4">
        <v>3.0602857470512401E-2</v>
      </c>
      <c r="R26" s="4">
        <v>0.48069033026695301</v>
      </c>
      <c r="S26" s="4">
        <v>1.1169004440307599</v>
      </c>
      <c r="T26" s="4">
        <v>-0.53758752346038796</v>
      </c>
      <c r="U26" s="4">
        <v>-0.57967162132263195</v>
      </c>
      <c r="V26" s="5">
        <v>-0.15559338033199299</v>
      </c>
      <c r="W26" s="4"/>
      <c r="X26" s="3">
        <v>3.4495556354522701</v>
      </c>
      <c r="Y26" s="4">
        <v>1.2378010749816899</v>
      </c>
      <c r="Z26" s="4">
        <v>0.215063616633415</v>
      </c>
      <c r="AA26" s="4">
        <v>4.68827199935913</v>
      </c>
      <c r="AB26" s="4">
        <v>3.2826305832713799E-3</v>
      </c>
      <c r="AC26" s="4">
        <v>1.25835573673248</v>
      </c>
      <c r="AD26" s="4">
        <v>7.2311501502990696</v>
      </c>
      <c r="AE26" s="4">
        <v>2.3254690170288099</v>
      </c>
      <c r="AF26" s="4">
        <v>5.3815898895263699</v>
      </c>
      <c r="AG26" s="5">
        <v>0.79718732833862305</v>
      </c>
      <c r="AH26" s="3">
        <f t="shared" si="0"/>
        <v>7.2311501502990696</v>
      </c>
      <c r="AI26" s="5">
        <f t="shared" si="1"/>
        <v>5.3815898895263699</v>
      </c>
      <c r="AJ26" s="119">
        <f t="shared" si="2"/>
        <v>4.68735671043396</v>
      </c>
      <c r="AK26" s="119">
        <f t="shared" si="3"/>
        <v>3.6646192520856848</v>
      </c>
      <c r="AL26" s="5">
        <f t="shared" si="4"/>
        <v>1.4528646916151049</v>
      </c>
      <c r="AM26" s="718">
        <f t="shared" si="5"/>
        <v>3.4528382660355414</v>
      </c>
      <c r="AN26" s="122">
        <f t="shared" si="6"/>
        <v>5.9260730743408203</v>
      </c>
      <c r="AO26" s="3">
        <v>0.57246351242065396</v>
      </c>
      <c r="AP26" s="4">
        <v>0.107521630823612</v>
      </c>
      <c r="AQ26" s="4">
        <v>1.14751178771257E-2</v>
      </c>
      <c r="AR26" s="4">
        <v>0.13623216748237599</v>
      </c>
      <c r="AS26" s="5">
        <v>7.5807962275575806E-5</v>
      </c>
      <c r="AT26" s="4">
        <v>1.8703445792198198E-2</v>
      </c>
      <c r="AU26" s="4">
        <v>0.100976377725601</v>
      </c>
      <c r="AV26" s="4">
        <v>2.3393178358674001E-2</v>
      </c>
      <c r="AW26" s="4">
        <v>2.7199124917388001E-2</v>
      </c>
      <c r="AX26" s="4">
        <v>1.9596256315708199E-3</v>
      </c>
      <c r="AY26" s="369">
        <f t="shared" si="7"/>
        <v>0.57246351242065396</v>
      </c>
      <c r="AZ26" s="191">
        <f t="shared" si="8"/>
        <v>0.13623216748237599</v>
      </c>
      <c r="BA26" s="121">
        <f t="shared" si="9"/>
        <v>0.67998514324426595</v>
      </c>
      <c r="BB26" s="111">
        <f t="shared" si="10"/>
        <v>0.5839386302977797</v>
      </c>
      <c r="BC26" s="111">
        <f t="shared" si="11"/>
        <v>0.70869567990302995</v>
      </c>
      <c r="BD26" s="111">
        <f t="shared" si="12"/>
        <v>0.57253932038292954</v>
      </c>
      <c r="BE26" s="111">
        <f t="shared" si="13"/>
        <v>0.1189967487007377</v>
      </c>
      <c r="BF26" s="111">
        <f t="shared" si="14"/>
        <v>0.24375379830598798</v>
      </c>
      <c r="BG26" s="111">
        <f t="shared" si="15"/>
        <v>0.10759743878588758</v>
      </c>
      <c r="BH26" s="111">
        <f t="shared" si="16"/>
        <v>0.1477072853595017</v>
      </c>
      <c r="BI26" s="111">
        <f t="shared" si="17"/>
        <v>1.1550925839401276E-2</v>
      </c>
      <c r="BJ26" s="120">
        <f t="shared" si="18"/>
        <v>0.13630797544465156</v>
      </c>
    </row>
    <row r="27" spans="1:63">
      <c r="A27" s="381">
        <v>11</v>
      </c>
      <c r="B27" s="116" t="s">
        <v>16</v>
      </c>
      <c r="C27" s="4">
        <v>8.6999998092651403</v>
      </c>
      <c r="D27" s="4">
        <v>14.3999996185303</v>
      </c>
      <c r="E27" s="4">
        <v>10.699999809265099</v>
      </c>
      <c r="F27" s="4">
        <v>16</v>
      </c>
      <c r="G27" s="4">
        <v>14.800000190734901</v>
      </c>
      <c r="H27" s="4">
        <v>16.5</v>
      </c>
      <c r="I27" s="4">
        <v>2.7999999523162802</v>
      </c>
      <c r="J27" s="4">
        <v>18.700000762939499</v>
      </c>
      <c r="K27" s="4">
        <v>20</v>
      </c>
      <c r="L27" s="4">
        <v>3.7000000476837198</v>
      </c>
      <c r="M27" s="3">
        <v>-3.1227107048034699</v>
      </c>
      <c r="N27" s="4">
        <v>-1.7867842912673999</v>
      </c>
      <c r="O27" s="4">
        <v>-0.221944704651833</v>
      </c>
      <c r="P27" s="4">
        <v>-0.60796773433685303</v>
      </c>
      <c r="Q27" s="4">
        <v>-0.509932041168213</v>
      </c>
      <c r="R27" s="4">
        <v>3.3275455236434902E-2</v>
      </c>
      <c r="S27" s="4">
        <v>-0.51069867610931396</v>
      </c>
      <c r="T27" s="4">
        <v>-0.17497347295284299</v>
      </c>
      <c r="U27" s="4">
        <v>-0.42698827385902399</v>
      </c>
      <c r="V27" s="5">
        <v>0.105003401637077</v>
      </c>
      <c r="W27" s="4"/>
      <c r="X27" s="3">
        <v>4.7563047409057599</v>
      </c>
      <c r="Y27" s="4">
        <v>2.9750218391418501</v>
      </c>
      <c r="Z27" s="4">
        <v>7.4729181826114696E-2</v>
      </c>
      <c r="AA27" s="4">
        <v>1.0296391248703001</v>
      </c>
      <c r="AB27" s="4">
        <v>0.91142857074737504</v>
      </c>
      <c r="AC27" s="4">
        <v>6.0300463810563096E-3</v>
      </c>
      <c r="AD27" s="4">
        <v>1.51184725761414</v>
      </c>
      <c r="AE27" s="4">
        <v>0.24635230004787401</v>
      </c>
      <c r="AF27" s="4">
        <v>2.9199702739715598</v>
      </c>
      <c r="AG27" s="5">
        <v>0.36306542158126798</v>
      </c>
      <c r="AH27" s="3">
        <f t="shared" si="0"/>
        <v>4.7563047409057599</v>
      </c>
      <c r="AI27" s="5">
        <f t="shared" si="1"/>
        <v>2.9750218391418501</v>
      </c>
      <c r="AJ27" s="119">
        <f t="shared" si="2"/>
        <v>7.7313265800476101</v>
      </c>
      <c r="AK27" s="119">
        <f t="shared" si="3"/>
        <v>4.8310339227318746</v>
      </c>
      <c r="AL27" s="122">
        <f t="shared" si="4"/>
        <v>3.0497510209679648</v>
      </c>
      <c r="AM27" s="718">
        <f t="shared" si="5"/>
        <v>5.6677333116531354</v>
      </c>
      <c r="AN27" s="122">
        <f t="shared" si="6"/>
        <v>4.0046609640121504</v>
      </c>
      <c r="AO27" s="3">
        <v>0.69115579128265403</v>
      </c>
      <c r="AP27" s="4">
        <v>0.22628548741340601</v>
      </c>
      <c r="AQ27" s="4">
        <v>3.4914193674921998E-3</v>
      </c>
      <c r="AR27" s="4">
        <v>2.6198323816060999E-2</v>
      </c>
      <c r="AS27" s="5">
        <v>1.8430497497320199E-2</v>
      </c>
      <c r="AT27" s="4">
        <v>7.8480261436197907E-5</v>
      </c>
      <c r="AU27" s="4">
        <v>1.8485955893993399E-2</v>
      </c>
      <c r="AV27" s="4">
        <v>2.1699857898056498E-3</v>
      </c>
      <c r="AW27" s="4">
        <v>1.29224350675941E-2</v>
      </c>
      <c r="AX27" s="4">
        <v>7.8148237662389896E-4</v>
      </c>
      <c r="AY27" s="369">
        <f t="shared" si="7"/>
        <v>0.69115579128265403</v>
      </c>
      <c r="AZ27" s="191">
        <f t="shared" si="8"/>
        <v>0.22628548741340601</v>
      </c>
      <c r="BA27" s="121">
        <f t="shared" si="9"/>
        <v>0.91744127869606007</v>
      </c>
      <c r="BB27" s="111">
        <f t="shared" si="10"/>
        <v>0.69464721065014623</v>
      </c>
      <c r="BC27" s="111">
        <f t="shared" si="11"/>
        <v>0.71735411509871505</v>
      </c>
      <c r="BD27" s="111">
        <f t="shared" si="12"/>
        <v>0.70958628877997421</v>
      </c>
      <c r="BE27" s="111">
        <f t="shared" si="13"/>
        <v>0.22977690678089821</v>
      </c>
      <c r="BF27" s="111">
        <f t="shared" si="14"/>
        <v>0.252483811229467</v>
      </c>
      <c r="BG27" s="111">
        <f t="shared" si="15"/>
        <v>0.24471598491072621</v>
      </c>
      <c r="BH27" s="111">
        <f t="shared" si="16"/>
        <v>2.9689743183553198E-2</v>
      </c>
      <c r="BI27" s="111">
        <f t="shared" si="17"/>
        <v>2.1921916864812398E-2</v>
      </c>
      <c r="BJ27" s="120">
        <f t="shared" si="18"/>
        <v>4.4628821313381195E-2</v>
      </c>
    </row>
    <row r="28" spans="1:63">
      <c r="A28" s="381">
        <v>6</v>
      </c>
      <c r="B28" s="116" t="s">
        <v>11</v>
      </c>
      <c r="C28" s="4">
        <v>13.199999809265099</v>
      </c>
      <c r="D28" s="4">
        <v>14.8999996185303</v>
      </c>
      <c r="E28" s="4">
        <v>17.899999618530298</v>
      </c>
      <c r="F28" s="4">
        <v>18.200000762939499</v>
      </c>
      <c r="G28" s="4">
        <v>10.1000003814697</v>
      </c>
      <c r="H28" s="4">
        <v>17.100000381469702</v>
      </c>
      <c r="I28" s="4">
        <v>5.4000000953674299</v>
      </c>
      <c r="J28" s="4">
        <v>6.8000001907348597</v>
      </c>
      <c r="K28" s="4">
        <v>17.799999237060501</v>
      </c>
      <c r="L28" s="4">
        <v>14.8999996185303</v>
      </c>
      <c r="M28" s="3">
        <v>-2.7210171222686799</v>
      </c>
      <c r="N28" s="4">
        <v>1.4347167015075699</v>
      </c>
      <c r="O28" s="4">
        <v>-0.81383854150772095</v>
      </c>
      <c r="P28" s="4">
        <v>1.2369190454482999</v>
      </c>
      <c r="Q28" s="4">
        <v>0.63574564456939697</v>
      </c>
      <c r="R28" s="4">
        <v>-0.20753169059753401</v>
      </c>
      <c r="S28" s="4">
        <v>-0.63302767276763905</v>
      </c>
      <c r="T28" s="4">
        <v>0.31019416451454201</v>
      </c>
      <c r="U28" s="4">
        <v>1.13455690443516E-2</v>
      </c>
      <c r="V28" s="5">
        <v>-9.0819142758846297E-2</v>
      </c>
      <c r="W28" s="4"/>
      <c r="X28" s="3">
        <v>3.6113429069518999</v>
      </c>
      <c r="Y28" s="4">
        <v>1.9181307554245</v>
      </c>
      <c r="Z28" s="4">
        <v>1.00479435920715</v>
      </c>
      <c r="AA28" s="4">
        <v>4.2619323730468803</v>
      </c>
      <c r="AB28" s="4">
        <v>1.4166573286056501</v>
      </c>
      <c r="AC28" s="4">
        <v>0.234553277492523</v>
      </c>
      <c r="AD28" s="4">
        <v>2.32286429405212</v>
      </c>
      <c r="AE28" s="4">
        <v>0.77424687147140503</v>
      </c>
      <c r="AF28" s="4">
        <v>2.0615747198462499E-3</v>
      </c>
      <c r="AG28" s="5">
        <v>0.27160200476646401</v>
      </c>
      <c r="AH28" s="3">
        <f t="shared" si="0"/>
        <v>4.2619323730468803</v>
      </c>
      <c r="AI28" s="5">
        <f t="shared" si="1"/>
        <v>3.6113429069518999</v>
      </c>
      <c r="AJ28" s="119">
        <f t="shared" si="2"/>
        <v>5.5294736623764003</v>
      </c>
      <c r="AK28" s="119">
        <f t="shared" si="3"/>
        <v>4.6161372661590496</v>
      </c>
      <c r="AL28" s="122">
        <f t="shared" si="4"/>
        <v>2.9229251146316502</v>
      </c>
      <c r="AM28" s="718">
        <f t="shared" si="5"/>
        <v>5.0280002355575499</v>
      </c>
      <c r="AN28" s="122">
        <f t="shared" si="6"/>
        <v>6.1800631284713798</v>
      </c>
      <c r="AO28" s="3">
        <v>0.58727765083312999</v>
      </c>
      <c r="AP28" s="4">
        <v>0.163272574543953</v>
      </c>
      <c r="AQ28" s="4">
        <v>5.2536055445671102E-2</v>
      </c>
      <c r="AR28" s="4">
        <v>0.121356628835201</v>
      </c>
      <c r="AS28" s="5">
        <v>3.2058835029602099E-2</v>
      </c>
      <c r="AT28" s="4">
        <v>3.4162511583417702E-3</v>
      </c>
      <c r="AU28" s="4">
        <v>3.17853018641472E-2</v>
      </c>
      <c r="AV28" s="4">
        <v>7.6321726664900797E-3</v>
      </c>
      <c r="AW28" s="4">
        <v>1.0210182153969101E-5</v>
      </c>
      <c r="AX28" s="4">
        <v>6.5423798514530095E-4</v>
      </c>
      <c r="AY28" s="369">
        <f t="shared" si="7"/>
        <v>0.58727765083312999</v>
      </c>
      <c r="AZ28" s="191">
        <f t="shared" si="8"/>
        <v>0.163272574543953</v>
      </c>
      <c r="BA28" s="121">
        <f t="shared" si="9"/>
        <v>0.75055022537708305</v>
      </c>
      <c r="BB28" s="111">
        <f t="shared" si="10"/>
        <v>0.63981370627880108</v>
      </c>
      <c r="BC28" s="111">
        <f t="shared" si="11"/>
        <v>0.70863427966833104</v>
      </c>
      <c r="BD28" s="111">
        <f t="shared" si="12"/>
        <v>0.61933648586273204</v>
      </c>
      <c r="BE28" s="111">
        <f t="shared" si="13"/>
        <v>0.21580862998962411</v>
      </c>
      <c r="BF28" s="111">
        <f t="shared" si="14"/>
        <v>0.28462920337915398</v>
      </c>
      <c r="BG28" s="111">
        <f t="shared" si="15"/>
        <v>0.1953314095735551</v>
      </c>
      <c r="BH28" s="111">
        <f t="shared" si="16"/>
        <v>0.1738926842808721</v>
      </c>
      <c r="BI28" s="111">
        <f t="shared" si="17"/>
        <v>8.4594890475273202E-2</v>
      </c>
      <c r="BJ28" s="120">
        <f t="shared" si="18"/>
        <v>0.15341546386480309</v>
      </c>
    </row>
    <row r="29" spans="1:63">
      <c r="A29" s="381">
        <v>12</v>
      </c>
      <c r="B29" s="116" t="s">
        <v>17</v>
      </c>
      <c r="C29" s="4">
        <v>6.8000001907348597</v>
      </c>
      <c r="D29" s="4">
        <v>14.199999809265099</v>
      </c>
      <c r="E29" s="4">
        <v>15.5</v>
      </c>
      <c r="F29" s="4">
        <v>14.800000190734901</v>
      </c>
      <c r="G29" s="4">
        <v>19.5</v>
      </c>
      <c r="H29" s="4">
        <v>16.700000762939499</v>
      </c>
      <c r="I29" s="4">
        <v>0.40000000596046398</v>
      </c>
      <c r="J29" s="4">
        <v>18.700000762939499</v>
      </c>
      <c r="K29" s="4">
        <v>15.199999809265099</v>
      </c>
      <c r="L29" s="4">
        <v>0.80000001192092896</v>
      </c>
      <c r="M29" s="3">
        <v>-3.5967772006988499</v>
      </c>
      <c r="N29" s="4">
        <v>-2.4598679542541499</v>
      </c>
      <c r="O29" s="4">
        <v>0.50793254375457797</v>
      </c>
      <c r="P29" s="4">
        <v>4.8272926360368701E-2</v>
      </c>
      <c r="Q29" s="4">
        <v>-0.62604373693466198</v>
      </c>
      <c r="R29" s="4">
        <v>-0.10501153022050901</v>
      </c>
      <c r="S29" s="4">
        <v>0.83540421724319502</v>
      </c>
      <c r="T29" s="4">
        <v>-0.104191087186337</v>
      </c>
      <c r="U29" s="4">
        <v>0.42296284437179599</v>
      </c>
      <c r="V29" s="5">
        <v>-0.133530929684639</v>
      </c>
      <c r="W29" s="4"/>
      <c r="X29" s="3">
        <v>6.3100566864013699</v>
      </c>
      <c r="Y29" s="4">
        <v>5.6385765075683603</v>
      </c>
      <c r="Z29" s="4">
        <v>0.39139270782470698</v>
      </c>
      <c r="AA29" s="4">
        <v>6.4912936650216597E-3</v>
      </c>
      <c r="AB29" s="4">
        <v>1.3737490177154501</v>
      </c>
      <c r="AC29" s="4">
        <v>6.0054648667573901E-2</v>
      </c>
      <c r="AD29" s="4">
        <v>4.0454959869384801</v>
      </c>
      <c r="AE29" s="4">
        <v>8.7352097034454304E-2</v>
      </c>
      <c r="AF29" s="4">
        <v>2.86517381668091</v>
      </c>
      <c r="AG29" s="5">
        <v>0.58714032173156705</v>
      </c>
      <c r="AH29" s="3">
        <f t="shared" si="0"/>
        <v>6.3100566864013699</v>
      </c>
      <c r="AI29" s="5">
        <f t="shared" si="1"/>
        <v>5.6385765075683603</v>
      </c>
      <c r="AJ29" s="119">
        <f t="shared" si="2"/>
        <v>11.94863319396973</v>
      </c>
      <c r="AK29" s="119">
        <f t="shared" si="3"/>
        <v>6.7014493942260769</v>
      </c>
      <c r="AL29" s="122">
        <f t="shared" si="4"/>
        <v>6.0299692153930673</v>
      </c>
      <c r="AM29" s="718">
        <f t="shared" si="5"/>
        <v>7.6838057041168195</v>
      </c>
      <c r="AN29" s="122">
        <f t="shared" si="6"/>
        <v>5.6450678012333819</v>
      </c>
      <c r="AO29" s="3">
        <v>0.62932842969894398</v>
      </c>
      <c r="AP29" s="4">
        <v>0.29435664415359503</v>
      </c>
      <c r="AQ29" s="4">
        <v>1.2550538405776E-2</v>
      </c>
      <c r="AR29" s="4">
        <v>1.13359397801105E-4</v>
      </c>
      <c r="AS29" s="5">
        <v>1.90660022199154E-2</v>
      </c>
      <c r="AT29" s="4">
        <v>5.3644384024664803E-4</v>
      </c>
      <c r="AU29" s="4">
        <v>3.3950299024581902E-2</v>
      </c>
      <c r="AV29" s="4">
        <v>5.2809424232691505E-4</v>
      </c>
      <c r="AW29" s="4">
        <v>8.7027139961719496E-3</v>
      </c>
      <c r="AX29" s="4">
        <v>8.6738920072093595E-4</v>
      </c>
      <c r="AY29" s="369">
        <f t="shared" si="7"/>
        <v>0.62932842969894398</v>
      </c>
      <c r="AZ29" s="191">
        <f t="shared" si="8"/>
        <v>0.29435664415359503</v>
      </c>
      <c r="BA29" s="121">
        <f t="shared" si="9"/>
        <v>0.92368507385253906</v>
      </c>
      <c r="BB29" s="111">
        <f t="shared" si="10"/>
        <v>0.64187896810472</v>
      </c>
      <c r="BC29" s="111">
        <f t="shared" si="11"/>
        <v>0.62944178909674509</v>
      </c>
      <c r="BD29" s="111">
        <f t="shared" si="12"/>
        <v>0.64839443191885937</v>
      </c>
      <c r="BE29" s="111">
        <f t="shared" si="13"/>
        <v>0.30690718255937105</v>
      </c>
      <c r="BF29" s="111">
        <f t="shared" si="14"/>
        <v>0.29447000355139613</v>
      </c>
      <c r="BG29" s="111">
        <f t="shared" si="15"/>
        <v>0.31342264637351042</v>
      </c>
      <c r="BH29" s="111">
        <f t="shared" si="16"/>
        <v>1.2663897803577105E-2</v>
      </c>
      <c r="BI29" s="111">
        <f t="shared" si="17"/>
        <v>3.16165406256914E-2</v>
      </c>
      <c r="BJ29" s="120">
        <f t="shared" si="18"/>
        <v>1.9179361617716505E-2</v>
      </c>
    </row>
    <row r="30" spans="1:63">
      <c r="A30" s="381">
        <v>33</v>
      </c>
      <c r="B30" s="116" t="s">
        <v>38</v>
      </c>
      <c r="C30" s="4">
        <v>9.1000003814697301</v>
      </c>
      <c r="D30" s="4">
        <v>12.699999809265099</v>
      </c>
      <c r="E30" s="4">
        <v>10.300000190734901</v>
      </c>
      <c r="F30" s="4">
        <v>9.6000003814697301</v>
      </c>
      <c r="G30" s="4">
        <v>9.3999996185302699</v>
      </c>
      <c r="H30" s="4">
        <v>12.199999809265099</v>
      </c>
      <c r="I30" s="4">
        <v>19.200000762939499</v>
      </c>
      <c r="J30" s="4">
        <v>15.8999996185303</v>
      </c>
      <c r="K30" s="4">
        <v>8.5</v>
      </c>
      <c r="L30" s="4">
        <v>10.8999996185303</v>
      </c>
      <c r="M30" s="3">
        <v>0.420725107192993</v>
      </c>
      <c r="N30" s="4">
        <v>-0.55202955007553101</v>
      </c>
      <c r="O30" s="4">
        <v>-0.26946231722831698</v>
      </c>
      <c r="P30" s="4">
        <v>-1.0549741983413701</v>
      </c>
      <c r="Q30" s="4">
        <v>1.6260793209075901</v>
      </c>
      <c r="R30" s="4">
        <v>-0.21516650915145899</v>
      </c>
      <c r="S30" s="4">
        <v>0.54052346944809004</v>
      </c>
      <c r="T30" s="4">
        <v>2.9331477358937302E-2</v>
      </c>
      <c r="U30" s="4">
        <v>-0.21635492146015201</v>
      </c>
      <c r="V30" s="5">
        <v>-0.32610890269279502</v>
      </c>
      <c r="W30" s="4"/>
      <c r="X30" s="3">
        <v>8.6338207125663799E-2</v>
      </c>
      <c r="Y30" s="4">
        <v>0.28396874666214</v>
      </c>
      <c r="Z30" s="4">
        <v>0.11015310138464</v>
      </c>
      <c r="AA30" s="4">
        <v>3.1003282070159899</v>
      </c>
      <c r="AB30" s="4">
        <v>9.2679033279418892</v>
      </c>
      <c r="AC30" s="4">
        <v>0.25212854146957397</v>
      </c>
      <c r="AD30" s="4">
        <v>1.69358718395233</v>
      </c>
      <c r="AE30" s="4">
        <v>6.92277308553457E-3</v>
      </c>
      <c r="AF30" s="4">
        <v>0.74968719482421897</v>
      </c>
      <c r="AG30" s="5">
        <v>3.5018978118896502</v>
      </c>
      <c r="AH30" s="3">
        <f t="shared" si="0"/>
        <v>9.2679033279418892</v>
      </c>
      <c r="AI30" s="5">
        <f t="shared" si="1"/>
        <v>3.5018978118896502</v>
      </c>
      <c r="AJ30" s="4">
        <f t="shared" si="2"/>
        <v>0.37030695378780382</v>
      </c>
      <c r="AK30" s="4">
        <f t="shared" si="3"/>
        <v>0.1964913085103038</v>
      </c>
      <c r="AL30" s="5">
        <f t="shared" si="4"/>
        <v>0.39412184804678002</v>
      </c>
      <c r="AM30" s="718">
        <f t="shared" si="5"/>
        <v>9.354241535067553</v>
      </c>
      <c r="AN30" s="122">
        <f t="shared" si="6"/>
        <v>3.3842969536781298</v>
      </c>
      <c r="AO30" s="3">
        <v>3.68467606604099E-2</v>
      </c>
      <c r="AP30" s="4">
        <v>6.34347274899483E-2</v>
      </c>
      <c r="AQ30" s="4">
        <v>1.51146650314331E-2</v>
      </c>
      <c r="AR30" s="4">
        <v>0.23167870938777901</v>
      </c>
      <c r="AS30" s="5">
        <v>0.550409495830536</v>
      </c>
      <c r="AT30" s="4">
        <v>9.6372207626700401E-3</v>
      </c>
      <c r="AU30" s="4">
        <v>6.0817919671535499E-2</v>
      </c>
      <c r="AV30" s="4">
        <v>1.7908957670442801E-4</v>
      </c>
      <c r="AW30" s="4">
        <v>9.7439717501401901E-3</v>
      </c>
      <c r="AX30" s="4">
        <v>2.21374575048685E-2</v>
      </c>
      <c r="AY30" s="369">
        <f t="shared" si="7"/>
        <v>0.550409495830536</v>
      </c>
      <c r="AZ30" s="191">
        <f t="shared" si="8"/>
        <v>0.23167870938777901</v>
      </c>
      <c r="BA30" s="121">
        <f t="shared" si="9"/>
        <v>0.1002814881503582</v>
      </c>
      <c r="BB30" s="111">
        <f t="shared" si="10"/>
        <v>5.1961425691842998E-2</v>
      </c>
      <c r="BC30" s="111">
        <f t="shared" si="11"/>
        <v>0.26852547004818894</v>
      </c>
      <c r="BD30" s="111">
        <f t="shared" si="12"/>
        <v>0.58725625649094593</v>
      </c>
      <c r="BE30" s="111">
        <f t="shared" si="13"/>
        <v>7.8549392521381406E-2</v>
      </c>
      <c r="BF30" s="111">
        <f t="shared" si="14"/>
        <v>0.29511343687772729</v>
      </c>
      <c r="BG30" s="111">
        <f t="shared" si="15"/>
        <v>0.61384422332048427</v>
      </c>
      <c r="BH30" s="111">
        <f t="shared" si="16"/>
        <v>0.24679337441921212</v>
      </c>
      <c r="BI30" s="111">
        <f t="shared" si="17"/>
        <v>0.56552416086196911</v>
      </c>
      <c r="BJ30" s="120">
        <f t="shared" si="18"/>
        <v>0.78208820521831501</v>
      </c>
      <c r="BK30" s="2" t="s">
        <v>1121</v>
      </c>
    </row>
    <row r="31" spans="1:63">
      <c r="A31" s="381">
        <v>47</v>
      </c>
      <c r="B31" s="116" t="s">
        <v>52</v>
      </c>
      <c r="C31" s="4">
        <v>5.5999999046325701</v>
      </c>
      <c r="D31" s="4">
        <v>9</v>
      </c>
      <c r="E31" s="4">
        <v>6.1999998092651403</v>
      </c>
      <c r="F31" s="4">
        <v>3.5999999046325701</v>
      </c>
      <c r="G31" s="4">
        <v>14.5</v>
      </c>
      <c r="H31" s="4">
        <v>6.0999999046325701</v>
      </c>
      <c r="I31" s="4">
        <v>15.300000190734901</v>
      </c>
      <c r="J31" s="4">
        <v>6.8000001907348597</v>
      </c>
      <c r="K31" s="4">
        <v>6.5</v>
      </c>
      <c r="L31" s="4">
        <v>19</v>
      </c>
      <c r="M31" s="3">
        <v>2.6580355167388898</v>
      </c>
      <c r="N31" s="4">
        <v>-1.2660895586013801</v>
      </c>
      <c r="O31" s="4">
        <v>-0.65537381172180198</v>
      </c>
      <c r="P31" s="4">
        <v>1.42890012264252</v>
      </c>
      <c r="Q31" s="4">
        <v>0.32565671205520602</v>
      </c>
      <c r="R31" s="4">
        <v>-0.42062264680862399</v>
      </c>
      <c r="S31" s="4">
        <v>0.79907214641571001</v>
      </c>
      <c r="T31" s="4">
        <v>0.10481069982051799</v>
      </c>
      <c r="U31" s="4">
        <v>-0.222620874643326</v>
      </c>
      <c r="V31" s="5">
        <v>0.165010005235672</v>
      </c>
      <c r="W31" s="4"/>
      <c r="X31" s="3">
        <v>3.4460988044738801</v>
      </c>
      <c r="Y31" s="4">
        <v>1.4937391281127901</v>
      </c>
      <c r="Z31" s="4">
        <v>0.65159660577774003</v>
      </c>
      <c r="AA31" s="4">
        <v>5.68758296966553</v>
      </c>
      <c r="AB31" s="4">
        <v>0.37172186374664301</v>
      </c>
      <c r="AC31" s="4">
        <v>0.96351385116577104</v>
      </c>
      <c r="AD31" s="4">
        <v>3.7012670040130602</v>
      </c>
      <c r="AE31" s="4">
        <v>8.8394135236740098E-2</v>
      </c>
      <c r="AF31" s="4">
        <v>0.793740034103394</v>
      </c>
      <c r="AG31" s="5">
        <v>0.89659994840621904</v>
      </c>
      <c r="AH31" s="3">
        <f t="shared" si="0"/>
        <v>5.68758296966553</v>
      </c>
      <c r="AI31" s="5">
        <f t="shared" si="1"/>
        <v>3.7012670040130602</v>
      </c>
      <c r="AJ31" s="119">
        <f t="shared" si="2"/>
        <v>4.9398379325866699</v>
      </c>
      <c r="AK31" s="119">
        <f t="shared" si="3"/>
        <v>4.0976954102516201</v>
      </c>
      <c r="AL31" s="122">
        <f t="shared" si="4"/>
        <v>2.1453357338905299</v>
      </c>
      <c r="AM31" s="718">
        <f t="shared" si="5"/>
        <v>3.8178206682205231</v>
      </c>
      <c r="AN31" s="122">
        <f t="shared" si="6"/>
        <v>7.1813220977783203</v>
      </c>
      <c r="AO31" s="3">
        <v>0.58155763149261497</v>
      </c>
      <c r="AP31" s="4">
        <v>0.13194715976715099</v>
      </c>
      <c r="AQ31" s="4">
        <v>3.5354878753423698E-2</v>
      </c>
      <c r="AR31" s="4">
        <v>0.16806408762931799</v>
      </c>
      <c r="AS31" s="5">
        <v>8.7295379489660298E-3</v>
      </c>
      <c r="AT31" s="4">
        <v>1.45631888881326E-2</v>
      </c>
      <c r="AU31" s="4">
        <v>5.2558526396751397E-2</v>
      </c>
      <c r="AV31" s="4">
        <v>9.0423732763156295E-4</v>
      </c>
      <c r="AW31" s="4">
        <v>4.0794624947011497E-3</v>
      </c>
      <c r="AX31" s="4">
        <v>2.2412573453038901E-3</v>
      </c>
      <c r="AY31" s="369">
        <f t="shared" si="7"/>
        <v>0.58155763149261497</v>
      </c>
      <c r="AZ31" s="191">
        <f t="shared" si="8"/>
        <v>0.16806408762931799</v>
      </c>
      <c r="BA31" s="121">
        <f t="shared" si="9"/>
        <v>0.71350479125976596</v>
      </c>
      <c r="BB31" s="111">
        <f t="shared" si="10"/>
        <v>0.61691251024603866</v>
      </c>
      <c r="BC31" s="111">
        <f t="shared" si="11"/>
        <v>0.74962171912193298</v>
      </c>
      <c r="BD31" s="111">
        <f t="shared" si="12"/>
        <v>0.59028716944158099</v>
      </c>
      <c r="BE31" s="111">
        <f t="shared" si="13"/>
        <v>0.16730203852057468</v>
      </c>
      <c r="BF31" s="111">
        <f t="shared" si="14"/>
        <v>0.30001124739646901</v>
      </c>
      <c r="BG31" s="111">
        <f t="shared" si="15"/>
        <v>0.14067669771611702</v>
      </c>
      <c r="BH31" s="111">
        <f t="shared" si="16"/>
        <v>0.20341896638274168</v>
      </c>
      <c r="BI31" s="111">
        <f t="shared" si="17"/>
        <v>4.4084416702389731E-2</v>
      </c>
      <c r="BJ31" s="120">
        <f t="shared" si="18"/>
        <v>0.17679362557828401</v>
      </c>
      <c r="BK31" s="2" t="s">
        <v>1121</v>
      </c>
    </row>
    <row r="32" spans="1:63">
      <c r="A32" s="381">
        <v>23</v>
      </c>
      <c r="B32" s="116" t="s">
        <v>28</v>
      </c>
      <c r="C32" s="4">
        <v>12.3999996185303</v>
      </c>
      <c r="D32" s="4">
        <v>11.5</v>
      </c>
      <c r="E32" s="4">
        <v>12.199999809265099</v>
      </c>
      <c r="F32" s="4">
        <v>11.6000003814697</v>
      </c>
      <c r="G32" s="4">
        <v>8.8000001907348597</v>
      </c>
      <c r="H32" s="4">
        <v>10.6000003814697</v>
      </c>
      <c r="I32" s="4">
        <v>9.6999998092651403</v>
      </c>
      <c r="J32" s="4">
        <v>9.3000001907348597</v>
      </c>
      <c r="K32" s="4">
        <v>14.8999996185303</v>
      </c>
      <c r="L32" s="4">
        <v>19.5</v>
      </c>
      <c r="M32" s="3">
        <v>-8.4367707371711703E-2</v>
      </c>
      <c r="N32" s="4">
        <v>0.91071718931198098</v>
      </c>
      <c r="O32" s="4">
        <v>-1.3604823350906401</v>
      </c>
      <c r="P32" s="4">
        <v>0.65798437595367398</v>
      </c>
      <c r="Q32" s="4">
        <v>0.30322191119193997</v>
      </c>
      <c r="R32" s="4">
        <v>-8.8761843740940094E-2</v>
      </c>
      <c r="S32" s="4">
        <v>-0.53188270330429099</v>
      </c>
      <c r="T32" s="4">
        <v>0.82081544399261497</v>
      </c>
      <c r="U32" s="4">
        <v>-6.3640668988227803E-2</v>
      </c>
      <c r="V32" s="5">
        <v>0.120925672352314</v>
      </c>
      <c r="W32" s="4"/>
      <c r="X32" s="3">
        <v>3.4718317911028901E-3</v>
      </c>
      <c r="Y32" s="4">
        <v>0.77288156747818004</v>
      </c>
      <c r="Z32" s="4">
        <v>2.8079311847686799</v>
      </c>
      <c r="AA32" s="4">
        <v>1.20602178573608</v>
      </c>
      <c r="AB32" s="4">
        <v>0.32226949930191001</v>
      </c>
      <c r="AC32" s="4">
        <v>4.2906716465949998E-2</v>
      </c>
      <c r="AD32" s="4">
        <v>1.6398729085922199</v>
      </c>
      <c r="AE32" s="4">
        <v>5.4212975502014196</v>
      </c>
      <c r="AF32" s="4">
        <v>6.4865835011005402E-2</v>
      </c>
      <c r="AG32" s="5">
        <v>0.48152095079422003</v>
      </c>
      <c r="AH32" s="3">
        <f t="shared" si="0"/>
        <v>5.4212975502014196</v>
      </c>
      <c r="AI32" s="5">
        <f t="shared" si="1"/>
        <v>2.8079311847686799</v>
      </c>
      <c r="AJ32" s="4">
        <f t="shared" si="2"/>
        <v>0.77635339926928293</v>
      </c>
      <c r="AK32" s="119">
        <f t="shared" si="3"/>
        <v>2.8114030165597828</v>
      </c>
      <c r="AL32" s="122">
        <f t="shared" si="4"/>
        <v>3.5808127522468598</v>
      </c>
      <c r="AM32" s="720">
        <f t="shared" si="5"/>
        <v>0.3257413310930129</v>
      </c>
      <c r="AN32" s="719">
        <f t="shared" si="6"/>
        <v>1.9789033532142599</v>
      </c>
      <c r="AO32" s="3">
        <v>1.69655343052E-3</v>
      </c>
      <c r="AP32" s="4">
        <v>0.197688817977905</v>
      </c>
      <c r="AQ32" s="4">
        <v>0.441164821386337</v>
      </c>
      <c r="AR32" s="4">
        <v>0.103192046284676</v>
      </c>
      <c r="AS32" s="5">
        <v>2.19147335737944E-2</v>
      </c>
      <c r="AT32" s="4">
        <v>1.87787937466055E-3</v>
      </c>
      <c r="AU32" s="4">
        <v>6.7429013550281497E-2</v>
      </c>
      <c r="AV32" s="4">
        <v>0.16058541834354401</v>
      </c>
      <c r="AW32" s="4">
        <v>9.6534937620162996E-4</v>
      </c>
      <c r="AX32" s="4">
        <v>3.4853955730795899E-3</v>
      </c>
      <c r="AY32" s="369">
        <f t="shared" si="7"/>
        <v>0.441164821386337</v>
      </c>
      <c r="AZ32" s="191">
        <f t="shared" si="8"/>
        <v>0.197688817977905</v>
      </c>
      <c r="BA32" s="121">
        <f t="shared" si="9"/>
        <v>0.19938537140842499</v>
      </c>
      <c r="BB32" s="111">
        <f t="shared" si="10"/>
        <v>0.442861374816857</v>
      </c>
      <c r="BC32" s="111">
        <f t="shared" si="11"/>
        <v>0.104888599715196</v>
      </c>
      <c r="BD32" s="111">
        <f t="shared" si="12"/>
        <v>2.3611287004314401E-2</v>
      </c>
      <c r="BE32" s="111">
        <f t="shared" si="13"/>
        <v>0.638853639364242</v>
      </c>
      <c r="BF32" s="111">
        <f t="shared" si="14"/>
        <v>0.30088086426258098</v>
      </c>
      <c r="BG32" s="111">
        <f t="shared" si="15"/>
        <v>0.21960355155169939</v>
      </c>
      <c r="BH32" s="111">
        <f t="shared" si="16"/>
        <v>0.54435686767101299</v>
      </c>
      <c r="BI32" s="111">
        <f t="shared" si="17"/>
        <v>0.46307955496013142</v>
      </c>
      <c r="BJ32" s="120">
        <f t="shared" si="18"/>
        <v>0.12510677985847041</v>
      </c>
      <c r="BK32" s="2" t="s">
        <v>1121</v>
      </c>
    </row>
    <row r="33" spans="1:63">
      <c r="A33" s="381">
        <v>1</v>
      </c>
      <c r="B33" s="116" t="s">
        <v>6</v>
      </c>
      <c r="C33" s="4">
        <v>18.299999237060501</v>
      </c>
      <c r="D33" s="4">
        <v>10.3999996185303</v>
      </c>
      <c r="E33" s="4">
        <v>12.5</v>
      </c>
      <c r="F33" s="4">
        <v>15.800000190734901</v>
      </c>
      <c r="G33" s="4">
        <v>10.300000190734901</v>
      </c>
      <c r="H33" s="4">
        <v>18.899999618530298</v>
      </c>
      <c r="I33" s="4">
        <v>2.4000000953674299</v>
      </c>
      <c r="J33" s="4">
        <v>4.6999998092651403</v>
      </c>
      <c r="K33" s="4">
        <v>6.5999999046325701</v>
      </c>
      <c r="L33" s="4">
        <v>3</v>
      </c>
      <c r="M33" s="3">
        <v>-1.8039183616638199</v>
      </c>
      <c r="N33" s="4">
        <v>2.14127516746521</v>
      </c>
      <c r="O33" s="4">
        <v>2.3265955448150599</v>
      </c>
      <c r="P33" s="4">
        <v>0.124131225049496</v>
      </c>
      <c r="Q33" s="4">
        <v>-1.01383757591248</v>
      </c>
      <c r="R33" s="4">
        <v>-0.23179993033409099</v>
      </c>
      <c r="S33" s="4">
        <v>0.33003950119018599</v>
      </c>
      <c r="T33" s="4">
        <v>0.22505648434162101</v>
      </c>
      <c r="U33" s="4">
        <v>-0.59362709522247303</v>
      </c>
      <c r="V33" s="5">
        <v>2.30528563261032E-2</v>
      </c>
      <c r="W33" s="4"/>
      <c r="X33" s="3">
        <v>1.58723020553589</v>
      </c>
      <c r="Y33" s="4">
        <v>4.2725863456726101</v>
      </c>
      <c r="Z33" s="4">
        <v>8.2118768692016602</v>
      </c>
      <c r="AA33" s="4">
        <v>4.2922604829073001E-2</v>
      </c>
      <c r="AB33" s="4">
        <v>3.6027555465698198</v>
      </c>
      <c r="AC33" s="4">
        <v>0.29261678457260099</v>
      </c>
      <c r="AD33" s="4">
        <v>0.63140827417373702</v>
      </c>
      <c r="AE33" s="4">
        <v>0.40756347775459301</v>
      </c>
      <c r="AF33" s="4">
        <v>5.6438302993774396</v>
      </c>
      <c r="AG33" s="5">
        <v>1.7499580979347201E-2</v>
      </c>
      <c r="AH33" s="3">
        <f t="shared" si="0"/>
        <v>8.2118768692016602</v>
      </c>
      <c r="AI33" s="5">
        <f t="shared" si="1"/>
        <v>5.6438302993774396</v>
      </c>
      <c r="AJ33" s="119">
        <f t="shared" si="2"/>
        <v>5.8598165512084996</v>
      </c>
      <c r="AK33" s="119">
        <f t="shared" si="3"/>
        <v>9.7991070747375506</v>
      </c>
      <c r="AL33" s="122">
        <f t="shared" si="4"/>
        <v>12.484463214874271</v>
      </c>
      <c r="AM33" s="718">
        <f t="shared" si="5"/>
        <v>5.1899857521057093</v>
      </c>
      <c r="AN33" s="122">
        <f t="shared" si="6"/>
        <v>4.315508950501683</v>
      </c>
      <c r="AO33" s="3">
        <v>0.21895973384380299</v>
      </c>
      <c r="AP33" s="4">
        <v>0.30851441621780401</v>
      </c>
      <c r="AQ33" s="4">
        <v>0.36422711610794101</v>
      </c>
      <c r="AR33" s="4">
        <v>1.0367942741140699E-3</v>
      </c>
      <c r="AS33" s="5">
        <v>6.9161958992481204E-2</v>
      </c>
      <c r="AT33" s="4">
        <v>3.6154063418507602E-3</v>
      </c>
      <c r="AU33" s="4">
        <v>7.3292972519993799E-3</v>
      </c>
      <c r="AV33" s="4">
        <v>3.4081097692251201E-3</v>
      </c>
      <c r="AW33" s="4">
        <v>2.3711441084742501E-2</v>
      </c>
      <c r="AX33" s="4">
        <v>3.57585558958817E-5</v>
      </c>
      <c r="AY33" s="369">
        <f t="shared" si="7"/>
        <v>0.36422711610794101</v>
      </c>
      <c r="AZ33" s="191">
        <f t="shared" si="8"/>
        <v>0.30851441621780401</v>
      </c>
      <c r="BA33" s="121">
        <f t="shared" si="9"/>
        <v>0.52747415006160703</v>
      </c>
      <c r="BB33" s="111">
        <f t="shared" si="10"/>
        <v>0.58318684995174397</v>
      </c>
      <c r="BC33" s="111">
        <f t="shared" si="11"/>
        <v>0.21999652811791706</v>
      </c>
      <c r="BD33" s="111">
        <f t="shared" si="12"/>
        <v>0.28812169283628419</v>
      </c>
      <c r="BE33" s="111">
        <f t="shared" si="13"/>
        <v>0.67274153232574507</v>
      </c>
      <c r="BF33" s="111">
        <f t="shared" si="14"/>
        <v>0.30955121049191808</v>
      </c>
      <c r="BG33" s="111">
        <f t="shared" si="15"/>
        <v>0.37767637521028519</v>
      </c>
      <c r="BH33" s="111">
        <f t="shared" si="16"/>
        <v>0.36526391038205508</v>
      </c>
      <c r="BI33" s="111">
        <f t="shared" si="17"/>
        <v>0.43338907510042224</v>
      </c>
      <c r="BJ33" s="120">
        <f t="shared" si="18"/>
        <v>7.0198753266595276E-2</v>
      </c>
    </row>
    <row r="34" spans="1:63">
      <c r="A34" s="381">
        <v>17</v>
      </c>
      <c r="B34" s="116" t="s">
        <v>22</v>
      </c>
      <c r="C34" s="4">
        <v>15.6000003814697</v>
      </c>
      <c r="D34" s="4">
        <v>5.8000001907348597</v>
      </c>
      <c r="E34" s="4">
        <v>10.699999809265099</v>
      </c>
      <c r="F34" s="4">
        <v>9.1999998092651403</v>
      </c>
      <c r="G34" s="4">
        <v>7.5</v>
      </c>
      <c r="H34" s="4">
        <v>5.1999998092651403</v>
      </c>
      <c r="I34" s="4">
        <v>17.600000381469702</v>
      </c>
      <c r="J34" s="4">
        <v>9.6999998092651403</v>
      </c>
      <c r="K34" s="4">
        <v>9.6999998092651403</v>
      </c>
      <c r="L34" s="4">
        <v>17</v>
      </c>
      <c r="M34" s="3">
        <v>2.0293135643005402</v>
      </c>
      <c r="N34" s="4">
        <v>1.7185074090957599</v>
      </c>
      <c r="O34" s="4">
        <v>-0.78047561645507801</v>
      </c>
      <c r="P34" s="4">
        <v>-0.70813506841659501</v>
      </c>
      <c r="Q34" s="4">
        <v>-0.204923421144485</v>
      </c>
      <c r="R34" s="4">
        <v>-0.89235013723373402</v>
      </c>
      <c r="S34" s="4">
        <v>2.26754620671272E-2</v>
      </c>
      <c r="T34" s="4">
        <v>0.65423804521560702</v>
      </c>
      <c r="U34" s="4">
        <v>0.68542164564132702</v>
      </c>
      <c r="V34" s="5">
        <v>0.19364751875400499</v>
      </c>
      <c r="W34" s="4"/>
      <c r="X34" s="3">
        <v>2.0086510181427002</v>
      </c>
      <c r="Y34" s="4">
        <v>2.7520017623901398</v>
      </c>
      <c r="Z34" s="4">
        <v>0.92410081624984697</v>
      </c>
      <c r="AA34" s="4">
        <v>1.3968706130981401</v>
      </c>
      <c r="AB34" s="4">
        <v>0.14719098806381201</v>
      </c>
      <c r="AC34" s="4">
        <v>4.3365387916564897</v>
      </c>
      <c r="AD34" s="4">
        <v>2.9805109370499802E-3</v>
      </c>
      <c r="AE34" s="4">
        <v>3.44416379928589</v>
      </c>
      <c r="AF34" s="4">
        <v>7.52423143386841</v>
      </c>
      <c r="AG34" s="5">
        <v>1.2348153591155999</v>
      </c>
      <c r="AH34" s="3">
        <f t="shared" si="0"/>
        <v>7.52423143386841</v>
      </c>
      <c r="AI34" s="5">
        <f t="shared" si="1"/>
        <v>4.3365387916564897</v>
      </c>
      <c r="AJ34" s="119">
        <f t="shared" si="2"/>
        <v>4.7606527805328405</v>
      </c>
      <c r="AK34" s="119">
        <f t="shared" si="3"/>
        <v>2.9327518343925472</v>
      </c>
      <c r="AL34" s="122">
        <f t="shared" si="4"/>
        <v>3.6761025786399868</v>
      </c>
      <c r="AM34" s="718">
        <f t="shared" si="5"/>
        <v>2.155842006206512</v>
      </c>
      <c r="AN34" s="122">
        <f t="shared" si="6"/>
        <v>4.1488723754882795</v>
      </c>
      <c r="AO34" s="3">
        <v>0.413626909255981</v>
      </c>
      <c r="AP34" s="4">
        <v>0.29662880301475503</v>
      </c>
      <c r="AQ34" s="4">
        <v>6.11827746033669E-2</v>
      </c>
      <c r="AR34" s="4">
        <v>5.0366606563329697E-2</v>
      </c>
      <c r="AS34" s="5">
        <v>4.2178747244179197E-3</v>
      </c>
      <c r="AT34" s="4">
        <v>7.9979941248893696E-2</v>
      </c>
      <c r="AU34" s="4">
        <v>5.1644343329826397E-5</v>
      </c>
      <c r="AV34" s="4">
        <v>4.2991448193788501E-2</v>
      </c>
      <c r="AW34" s="4">
        <v>4.7187406569719301E-2</v>
      </c>
      <c r="AX34" s="4">
        <v>3.76646872609854E-3</v>
      </c>
      <c r="AY34" s="369">
        <f t="shared" si="7"/>
        <v>0.413626909255981</v>
      </c>
      <c r="AZ34" s="191">
        <f t="shared" si="8"/>
        <v>0.29662880301475503</v>
      </c>
      <c r="BA34" s="121">
        <f t="shared" si="9"/>
        <v>0.71025571227073603</v>
      </c>
      <c r="BB34" s="111">
        <f t="shared" si="10"/>
        <v>0.47480968385934791</v>
      </c>
      <c r="BC34" s="111">
        <f t="shared" si="11"/>
        <v>0.4639935158193107</v>
      </c>
      <c r="BD34" s="111">
        <f t="shared" si="12"/>
        <v>0.41784478398039893</v>
      </c>
      <c r="BE34" s="111">
        <f t="shared" si="13"/>
        <v>0.35781157761812193</v>
      </c>
      <c r="BF34" s="111">
        <f t="shared" si="14"/>
        <v>0.34699540957808472</v>
      </c>
      <c r="BG34" s="111">
        <f t="shared" si="15"/>
        <v>0.30084667773917295</v>
      </c>
      <c r="BH34" s="111">
        <f t="shared" si="16"/>
        <v>0.1115493811666966</v>
      </c>
      <c r="BI34" s="111">
        <f t="shared" si="17"/>
        <v>6.5400649327784818E-2</v>
      </c>
      <c r="BJ34" s="120">
        <f t="shared" si="18"/>
        <v>5.4584481287747615E-2</v>
      </c>
    </row>
    <row r="35" spans="1:63">
      <c r="A35" s="381">
        <v>35</v>
      </c>
      <c r="B35" s="116" t="s">
        <v>40</v>
      </c>
      <c r="C35" s="4">
        <v>6.8000001907348597</v>
      </c>
      <c r="D35" s="4">
        <v>9.5</v>
      </c>
      <c r="E35" s="4">
        <v>11.5</v>
      </c>
      <c r="F35" s="4">
        <v>7</v>
      </c>
      <c r="G35" s="4">
        <v>14.3999996185303</v>
      </c>
      <c r="H35" s="4">
        <v>7.4000000953674299</v>
      </c>
      <c r="I35" s="4">
        <v>18.899999618530298</v>
      </c>
      <c r="J35" s="4">
        <v>0.40000000596046398</v>
      </c>
      <c r="K35" s="4">
        <v>10.699999809265099</v>
      </c>
      <c r="L35" s="4">
        <v>17.899999618530298</v>
      </c>
      <c r="M35" s="3">
        <v>1.8999208211898799</v>
      </c>
      <c r="N35" s="4">
        <v>-0.155922040343285</v>
      </c>
      <c r="O35" s="4">
        <v>-0.82592713832855202</v>
      </c>
      <c r="P35" s="4">
        <v>2.03928875923157</v>
      </c>
      <c r="Q35" s="4">
        <v>0.74640524387359597</v>
      </c>
      <c r="R35" s="4">
        <v>-1.2138946056366</v>
      </c>
      <c r="S35" s="4">
        <v>0.381815165281296</v>
      </c>
      <c r="T35" s="4">
        <v>-0.82568013668060303</v>
      </c>
      <c r="U35" s="4">
        <v>0.40513944625854498</v>
      </c>
      <c r="V35" s="5">
        <v>-0.40214541554451</v>
      </c>
      <c r="W35" s="4"/>
      <c r="X35" s="3">
        <v>1.7606668472289999</v>
      </c>
      <c r="Y35" s="4">
        <v>2.2654835134744599E-2</v>
      </c>
      <c r="Z35" s="4">
        <v>1.0348660945892301</v>
      </c>
      <c r="AA35" s="4">
        <v>11.5846109390259</v>
      </c>
      <c r="AB35" s="4">
        <v>1.95275342464447</v>
      </c>
      <c r="AC35" s="4">
        <v>8.0248069763183594</v>
      </c>
      <c r="AD35" s="4">
        <v>0.84505462646484397</v>
      </c>
      <c r="AE35" s="4">
        <v>5.4857482910156303</v>
      </c>
      <c r="AF35" s="4">
        <v>2.6287882328033398</v>
      </c>
      <c r="AG35" s="5">
        <v>5.3253040313720703</v>
      </c>
      <c r="AH35" s="3">
        <f t="shared" si="0"/>
        <v>11.5846109390259</v>
      </c>
      <c r="AI35" s="5">
        <f t="shared" si="1"/>
        <v>8.0248069763183594</v>
      </c>
      <c r="AJ35" s="4">
        <f t="shared" si="2"/>
        <v>1.7833216823637446</v>
      </c>
      <c r="AK35" s="119">
        <f t="shared" si="3"/>
        <v>2.7955329418182302</v>
      </c>
      <c r="AL35" s="5">
        <f t="shared" si="4"/>
        <v>1.0575209297239747</v>
      </c>
      <c r="AM35" s="718">
        <f t="shared" si="5"/>
        <v>3.7134202718734697</v>
      </c>
      <c r="AN35" s="122">
        <f t="shared" si="6"/>
        <v>11.607265774160645</v>
      </c>
      <c r="AO35" s="3">
        <v>0.30960848927497903</v>
      </c>
      <c r="AP35" s="4">
        <v>2.0852438174188098E-3</v>
      </c>
      <c r="AQ35" s="4">
        <v>5.8509357273578602E-2</v>
      </c>
      <c r="AR35" s="4">
        <v>0.35669687390327498</v>
      </c>
      <c r="AS35" s="5">
        <v>4.7784958034753799E-2</v>
      </c>
      <c r="AT35" s="4">
        <v>0.12638740241527599</v>
      </c>
      <c r="AU35" s="4">
        <v>1.2503977864980699E-2</v>
      </c>
      <c r="AV35" s="4">
        <v>5.8474365621805198E-2</v>
      </c>
      <c r="AW35" s="4">
        <v>1.4078322798013699E-2</v>
      </c>
      <c r="AX35" s="4">
        <v>1.3871010392904301E-2</v>
      </c>
      <c r="AY35" s="369">
        <f t="shared" si="7"/>
        <v>0.35669687390327498</v>
      </c>
      <c r="AZ35" s="191">
        <f t="shared" si="8"/>
        <v>0.30960848927497903</v>
      </c>
      <c r="BA35" s="121">
        <f t="shared" si="9"/>
        <v>0.31169373309239784</v>
      </c>
      <c r="BB35" s="111">
        <f t="shared" si="10"/>
        <v>0.36811784654855761</v>
      </c>
      <c r="BC35" s="111">
        <f t="shared" si="11"/>
        <v>0.66630536317825406</v>
      </c>
      <c r="BD35" s="111">
        <f t="shared" si="12"/>
        <v>0.35739344730973283</v>
      </c>
      <c r="BE35" s="111">
        <f t="shared" si="13"/>
        <v>6.0594601090997409E-2</v>
      </c>
      <c r="BF35" s="111">
        <f t="shared" si="14"/>
        <v>0.35878211772069379</v>
      </c>
      <c r="BG35" s="111">
        <f t="shared" si="15"/>
        <v>4.9870201852172606E-2</v>
      </c>
      <c r="BH35" s="111">
        <f t="shared" si="16"/>
        <v>0.41520623117685357</v>
      </c>
      <c r="BI35" s="111">
        <f t="shared" si="17"/>
        <v>0.1062943153083324</v>
      </c>
      <c r="BJ35" s="120">
        <f t="shared" si="18"/>
        <v>0.40448183193802878</v>
      </c>
      <c r="BK35" s="2" t="s">
        <v>1121</v>
      </c>
    </row>
    <row r="36" spans="1:63">
      <c r="A36" s="381">
        <v>26</v>
      </c>
      <c r="B36" s="116" t="s">
        <v>31</v>
      </c>
      <c r="C36" s="4">
        <v>11.699999809265099</v>
      </c>
      <c r="D36" s="4">
        <v>11.300000190734901</v>
      </c>
      <c r="E36" s="4">
        <v>12.300000190734901</v>
      </c>
      <c r="F36" s="4">
        <v>13.199999809265099</v>
      </c>
      <c r="G36" s="4">
        <v>11.300000190734901</v>
      </c>
      <c r="H36" s="4">
        <v>13.800000190734901</v>
      </c>
      <c r="I36" s="4">
        <v>5.1999998092651403</v>
      </c>
      <c r="J36" s="4">
        <v>5.3000001907348597</v>
      </c>
      <c r="K36" s="4">
        <v>17.799999237060501</v>
      </c>
      <c r="L36" s="4">
        <v>12.699999809265099</v>
      </c>
      <c r="M36" s="3">
        <v>-1.18989777565002</v>
      </c>
      <c r="N36" s="4">
        <v>0.66039425134658802</v>
      </c>
      <c r="O36" s="4">
        <v>-0.58620786666870095</v>
      </c>
      <c r="P36" s="4">
        <v>1.15923464298248</v>
      </c>
      <c r="Q36" s="4">
        <v>-0.63224798440933205</v>
      </c>
      <c r="R36" s="4">
        <v>-0.22459949553012801</v>
      </c>
      <c r="S36" s="4">
        <v>-0.68090724945068404</v>
      </c>
      <c r="T36" s="4">
        <v>-0.16612555086612699</v>
      </c>
      <c r="U36" s="4">
        <v>-0.26575326919555697</v>
      </c>
      <c r="V36" s="5">
        <v>-0.15672072768211401</v>
      </c>
      <c r="W36" s="4"/>
      <c r="X36" s="3">
        <v>0.69059824943542503</v>
      </c>
      <c r="Y36" s="4">
        <v>0.40639883279800398</v>
      </c>
      <c r="Z36" s="4">
        <v>0.52131944894790605</v>
      </c>
      <c r="AA36" s="4">
        <v>3.7434039115905802</v>
      </c>
      <c r="AB36" s="4">
        <v>1.40111231803894</v>
      </c>
      <c r="AC36" s="4">
        <v>0.27471995353698703</v>
      </c>
      <c r="AD36" s="4">
        <v>2.6875364780425999</v>
      </c>
      <c r="AE36" s="4">
        <v>0.22206753492355299</v>
      </c>
      <c r="AF36" s="4">
        <v>1.1311072111129801</v>
      </c>
      <c r="AG36" s="5">
        <v>0.80878114700317405</v>
      </c>
      <c r="AH36" s="3">
        <f t="shared" ref="AH36:AH53" si="19">LARGE(X36:AG36,1)</f>
        <v>3.7434039115905802</v>
      </c>
      <c r="AI36" s="5">
        <f t="shared" ref="AI36:AI53" si="20">LARGE(X36:AG36,2)</f>
        <v>2.6875364780425999</v>
      </c>
      <c r="AJ36" s="4">
        <f t="shared" ref="AJ36:AJ53" si="21">X36+Y36</f>
        <v>1.096997082233429</v>
      </c>
      <c r="AK36" s="4">
        <f t="shared" ref="AK36:AK53" si="22">X36+Z36</f>
        <v>1.2119176983833311</v>
      </c>
      <c r="AL36" s="5">
        <f t="shared" ref="AL36:AL53" si="23">Y36+Z36</f>
        <v>0.92771828174590998</v>
      </c>
      <c r="AM36" s="718">
        <f t="shared" ref="AM36:AM53" si="24">X36+AB36</f>
        <v>2.0917105674743652</v>
      </c>
      <c r="AN36" s="122">
        <f t="shared" ref="AN36:AN53" si="25">Y36+AA36</f>
        <v>4.1498027443885839</v>
      </c>
      <c r="AO36" s="3">
        <v>0.30940636992454501</v>
      </c>
      <c r="AP36" s="4">
        <v>9.5305182039737701E-2</v>
      </c>
      <c r="AQ36" s="4">
        <v>7.5095377862453502E-2</v>
      </c>
      <c r="AR36" s="4">
        <v>0.29366528987884499</v>
      </c>
      <c r="AS36" s="5">
        <v>8.7354414165020003E-2</v>
      </c>
      <c r="AT36" s="4">
        <v>1.1023703031241901E-2</v>
      </c>
      <c r="AU36" s="4">
        <v>0.10131782293319699</v>
      </c>
      <c r="AV36" s="4">
        <v>6.03090925142169E-3</v>
      </c>
      <c r="AW36" s="4">
        <v>1.5433597378432799E-2</v>
      </c>
      <c r="AX36" s="4">
        <v>5.3673856891691702E-3</v>
      </c>
      <c r="AY36" s="369">
        <f t="shared" ref="AY36:AY53" si="26">LARGE(AO36:AX36,1)</f>
        <v>0.30940636992454501</v>
      </c>
      <c r="AZ36" s="191">
        <f t="shared" ref="AZ36:AZ53" si="27">LARGE(AO36:AX36,2)</f>
        <v>0.29366528987884499</v>
      </c>
      <c r="BA36" s="121">
        <f t="shared" ref="BA36:BA53" si="28">AO36+AP36</f>
        <v>0.40471155196428271</v>
      </c>
      <c r="BB36" s="111">
        <f t="shared" ref="BB36:BB53" si="29">AO36+AQ36</f>
        <v>0.38450174778699853</v>
      </c>
      <c r="BC36" s="111">
        <f t="shared" ref="BC36:BC53" si="30">AO36+AR36</f>
        <v>0.60307165980339006</v>
      </c>
      <c r="BD36" s="111">
        <f t="shared" ref="BD36:BD53" si="31">AO36+AS36</f>
        <v>0.396760784089565</v>
      </c>
      <c r="BE36" s="111">
        <f t="shared" ref="BE36:BE53" si="32">AP36+AQ36</f>
        <v>0.17040055990219122</v>
      </c>
      <c r="BF36" s="111">
        <f t="shared" ref="BF36:BF53" si="33">AP36+AR36</f>
        <v>0.38897047191858269</v>
      </c>
      <c r="BG36" s="111">
        <f t="shared" ref="BG36:BG53" si="34">AP36+AS36</f>
        <v>0.18265959620475769</v>
      </c>
      <c r="BH36" s="111">
        <f t="shared" ref="BH36:BH53" si="35">AQ36+AR36</f>
        <v>0.36876066774129851</v>
      </c>
      <c r="BI36" s="111">
        <f t="shared" ref="BI36:BI53" si="36">AQ36+AS36</f>
        <v>0.16244979202747351</v>
      </c>
      <c r="BJ36" s="120">
        <f t="shared" ref="BJ36:BJ53" si="37">AR36+AS36</f>
        <v>0.38101970404386498</v>
      </c>
    </row>
    <row r="37" spans="1:63">
      <c r="A37" s="381">
        <v>4</v>
      </c>
      <c r="B37" s="116" t="s">
        <v>9</v>
      </c>
      <c r="C37" s="4">
        <v>14</v>
      </c>
      <c r="D37" s="4">
        <v>10.800000190734901</v>
      </c>
      <c r="E37" s="4">
        <v>12.699999809265099</v>
      </c>
      <c r="F37" s="4">
        <v>17.600000381469702</v>
      </c>
      <c r="G37" s="4">
        <v>11</v>
      </c>
      <c r="H37" s="4">
        <v>16.600000381469702</v>
      </c>
      <c r="I37" s="4">
        <v>5.1999998092651403</v>
      </c>
      <c r="J37" s="4">
        <v>1.70000004768372</v>
      </c>
      <c r="K37" s="4">
        <v>9.3999996185302699</v>
      </c>
      <c r="L37" s="4">
        <v>5.6999998092651403</v>
      </c>
      <c r="M37" s="3">
        <v>-1.5112284421920801</v>
      </c>
      <c r="N37" s="4">
        <v>1.6296843290328999</v>
      </c>
      <c r="O37" s="4">
        <v>1.45919406414032</v>
      </c>
      <c r="P37" s="4">
        <v>0.92172122001647905</v>
      </c>
      <c r="Q37" s="4">
        <v>-0.48554357886314398</v>
      </c>
      <c r="R37" s="4">
        <v>-0.31990519165992698</v>
      </c>
      <c r="S37" s="4">
        <v>0.10500489175319699</v>
      </c>
      <c r="T37" s="4">
        <v>-0.72370862960815396</v>
      </c>
      <c r="U37" s="4">
        <v>-0.310506582260132</v>
      </c>
      <c r="V37" s="5">
        <v>0.31643384695053101</v>
      </c>
      <c r="W37" s="4"/>
      <c r="X37" s="3">
        <v>1.11395180225372</v>
      </c>
      <c r="Y37" s="4">
        <v>2.4748728275299099</v>
      </c>
      <c r="Z37" s="4">
        <v>3.2301802635192902</v>
      </c>
      <c r="AA37" s="4">
        <v>2.3665907382965101</v>
      </c>
      <c r="AB37" s="4">
        <v>0.82633179426193204</v>
      </c>
      <c r="AC37" s="4">
        <v>0.55733358860015902</v>
      </c>
      <c r="AD37" s="4">
        <v>6.39142245054245E-2</v>
      </c>
      <c r="AE37" s="4">
        <v>4.21443843841553</v>
      </c>
      <c r="AF37" s="4">
        <v>1.54414522647858</v>
      </c>
      <c r="AG37" s="5">
        <v>3.29719042778015</v>
      </c>
      <c r="AH37" s="3">
        <f t="shared" si="19"/>
        <v>4.21443843841553</v>
      </c>
      <c r="AI37" s="5">
        <f t="shared" si="20"/>
        <v>3.29719042778015</v>
      </c>
      <c r="AJ37" s="119">
        <f t="shared" si="21"/>
        <v>3.5888246297836299</v>
      </c>
      <c r="AK37" s="119">
        <f t="shared" si="22"/>
        <v>4.3441320657730103</v>
      </c>
      <c r="AL37" s="122">
        <f t="shared" si="23"/>
        <v>5.7050530910491997</v>
      </c>
      <c r="AM37" s="720">
        <f t="shared" si="24"/>
        <v>1.940283596515652</v>
      </c>
      <c r="AN37" s="122">
        <f t="shared" si="25"/>
        <v>4.8414635658264196</v>
      </c>
      <c r="AO37" s="3">
        <v>0.25409799814224199</v>
      </c>
      <c r="AP37" s="4">
        <v>0.29549354314804099</v>
      </c>
      <c r="AQ37" s="4">
        <v>0.236901119351387</v>
      </c>
      <c r="AR37" s="4">
        <v>9.4523578882217393E-2</v>
      </c>
      <c r="AS37" s="5">
        <v>2.6229947805404701E-2</v>
      </c>
      <c r="AT37" s="4">
        <v>1.13863246515393E-2</v>
      </c>
      <c r="AU37" s="4">
        <v>1.2267612619325499E-3</v>
      </c>
      <c r="AV37" s="4">
        <v>5.8273151516914402E-2</v>
      </c>
      <c r="AW37" s="4">
        <v>1.07271075248718E-2</v>
      </c>
      <c r="AX37" s="4">
        <v>1.11405560746789E-2</v>
      </c>
      <c r="AY37" s="369">
        <f t="shared" si="26"/>
        <v>0.29549354314804099</v>
      </c>
      <c r="AZ37" s="191">
        <f t="shared" si="27"/>
        <v>0.25409799814224199</v>
      </c>
      <c r="BA37" s="121">
        <f t="shared" si="28"/>
        <v>0.54959154129028298</v>
      </c>
      <c r="BB37" s="111">
        <f t="shared" si="29"/>
        <v>0.49099911749362901</v>
      </c>
      <c r="BC37" s="111">
        <f t="shared" si="30"/>
        <v>0.34862157702445939</v>
      </c>
      <c r="BD37" s="111">
        <f t="shared" si="31"/>
        <v>0.28032794594764671</v>
      </c>
      <c r="BE37" s="111">
        <f t="shared" si="32"/>
        <v>0.53239466249942802</v>
      </c>
      <c r="BF37" s="111">
        <f t="shared" si="33"/>
        <v>0.3900171220302584</v>
      </c>
      <c r="BG37" s="111">
        <f t="shared" si="34"/>
        <v>0.32172349095344571</v>
      </c>
      <c r="BH37" s="111">
        <f t="shared" si="35"/>
        <v>0.33142469823360438</v>
      </c>
      <c r="BI37" s="111">
        <f t="shared" si="36"/>
        <v>0.26313106715679169</v>
      </c>
      <c r="BJ37" s="120">
        <f t="shared" si="37"/>
        <v>0.1207535266876221</v>
      </c>
    </row>
    <row r="38" spans="1:63">
      <c r="A38" s="381">
        <v>7</v>
      </c>
      <c r="B38" s="116" t="s">
        <v>12</v>
      </c>
      <c r="C38" s="4">
        <v>12.300000190734901</v>
      </c>
      <c r="D38" s="4">
        <v>11.300000190734901</v>
      </c>
      <c r="E38" s="4">
        <v>14.5</v>
      </c>
      <c r="F38" s="4">
        <v>15.6000003814697</v>
      </c>
      <c r="G38" s="4">
        <v>5.4000000953674299</v>
      </c>
      <c r="H38" s="4">
        <v>17.299999237060501</v>
      </c>
      <c r="I38" s="4">
        <v>5.5999999046325701</v>
      </c>
      <c r="J38" s="4">
        <v>8.5</v>
      </c>
      <c r="K38" s="4">
        <v>15.5</v>
      </c>
      <c r="L38" s="4">
        <v>12.1000003814697</v>
      </c>
      <c r="M38" s="3">
        <v>-1.6869417428970299</v>
      </c>
      <c r="N38" s="4">
        <v>1.67537677288055</v>
      </c>
      <c r="O38" s="4">
        <v>-0.74104082584381104</v>
      </c>
      <c r="P38" s="4">
        <v>0.172414496541023</v>
      </c>
      <c r="Q38" s="4">
        <v>-4.8052992671728099E-2</v>
      </c>
      <c r="R38" s="4">
        <v>0.64973419904708896</v>
      </c>
      <c r="S38" s="4">
        <v>-0.154732391238213</v>
      </c>
      <c r="T38" s="4">
        <v>-0.21116654574871099</v>
      </c>
      <c r="U38" s="4">
        <v>-0.493036419153214</v>
      </c>
      <c r="V38" s="5">
        <v>-0.12852314114570601</v>
      </c>
      <c r="W38" s="4"/>
      <c r="X38" s="3">
        <v>1.3880538940429701</v>
      </c>
      <c r="Y38" s="4">
        <v>2.6155972480773899</v>
      </c>
      <c r="Z38" s="4">
        <v>0.83307659626007102</v>
      </c>
      <c r="AA38" s="4">
        <v>8.28078538179398E-2</v>
      </c>
      <c r="AB38" s="4">
        <v>8.0935470759868604E-3</v>
      </c>
      <c r="AC38" s="4">
        <v>2.2990272045135498</v>
      </c>
      <c r="AD38" s="4">
        <v>0.13878448307514199</v>
      </c>
      <c r="AE38" s="4">
        <v>0.35880827903747597</v>
      </c>
      <c r="AF38" s="4">
        <v>3.8931803703308101</v>
      </c>
      <c r="AG38" s="5">
        <v>0.54392725229263295</v>
      </c>
      <c r="AH38" s="3">
        <f t="shared" si="19"/>
        <v>3.8931803703308101</v>
      </c>
      <c r="AI38" s="5">
        <f t="shared" si="20"/>
        <v>2.6155972480773899</v>
      </c>
      <c r="AJ38" s="119">
        <f t="shared" si="21"/>
        <v>4.0036511421203596</v>
      </c>
      <c r="AK38" s="119">
        <f t="shared" si="22"/>
        <v>2.2211304903030413</v>
      </c>
      <c r="AL38" s="122">
        <f t="shared" si="23"/>
        <v>3.4486738443374607</v>
      </c>
      <c r="AM38" s="720">
        <f t="shared" si="24"/>
        <v>1.3961474411189569</v>
      </c>
      <c r="AN38" s="122">
        <f t="shared" si="25"/>
        <v>2.6984051018953297</v>
      </c>
      <c r="AO38" s="3">
        <v>0.40746277570724498</v>
      </c>
      <c r="AP38" s="4">
        <v>0.40189513564109802</v>
      </c>
      <c r="AQ38" s="4">
        <v>7.8627064824104295E-2</v>
      </c>
      <c r="AR38" s="4">
        <v>4.2563304305076599E-3</v>
      </c>
      <c r="AS38" s="5">
        <v>3.3061965950764699E-4</v>
      </c>
      <c r="AT38" s="4">
        <v>6.04448392987251E-2</v>
      </c>
      <c r="AU38" s="4">
        <v>3.42807453125715E-3</v>
      </c>
      <c r="AV38" s="4">
        <v>6.3846632838249198E-3</v>
      </c>
      <c r="AW38" s="4">
        <v>3.48053313791752E-2</v>
      </c>
      <c r="AX38" s="4">
        <v>2.3651050869375502E-3</v>
      </c>
      <c r="AY38" s="369">
        <f t="shared" si="26"/>
        <v>0.40746277570724498</v>
      </c>
      <c r="AZ38" s="191">
        <f t="shared" si="27"/>
        <v>0.40189513564109802</v>
      </c>
      <c r="BA38" s="121">
        <f t="shared" si="28"/>
        <v>0.80935791134834301</v>
      </c>
      <c r="BB38" s="111">
        <f t="shared" si="29"/>
        <v>0.48608984053134929</v>
      </c>
      <c r="BC38" s="111">
        <f t="shared" si="30"/>
        <v>0.41171910613775264</v>
      </c>
      <c r="BD38" s="111">
        <f t="shared" si="31"/>
        <v>0.40779339536675263</v>
      </c>
      <c r="BE38" s="111">
        <f t="shared" si="32"/>
        <v>0.48052220046520233</v>
      </c>
      <c r="BF38" s="111">
        <f t="shared" si="33"/>
        <v>0.40615146607160568</v>
      </c>
      <c r="BG38" s="111">
        <f t="shared" si="34"/>
        <v>0.40222575530060567</v>
      </c>
      <c r="BH38" s="111">
        <f t="shared" si="35"/>
        <v>8.2883395254611955E-2</v>
      </c>
      <c r="BI38" s="111">
        <f t="shared" si="36"/>
        <v>7.8957684483611942E-2</v>
      </c>
      <c r="BJ38" s="120">
        <f t="shared" si="37"/>
        <v>4.5869500900153071E-3</v>
      </c>
    </row>
    <row r="39" spans="1:63">
      <c r="A39" s="381">
        <v>50</v>
      </c>
      <c r="B39" s="116" t="s">
        <v>55</v>
      </c>
      <c r="C39" s="4">
        <v>4.9000000953674299</v>
      </c>
      <c r="D39" s="4">
        <v>10.300000190734901</v>
      </c>
      <c r="E39" s="4">
        <v>10.199999809265099</v>
      </c>
      <c r="F39" s="4">
        <v>8.1999998092651403</v>
      </c>
      <c r="G39" s="4">
        <v>12.699999809265099</v>
      </c>
      <c r="H39" s="4">
        <v>8.1999998092651403</v>
      </c>
      <c r="I39" s="4">
        <v>11.300000190734901</v>
      </c>
      <c r="J39" s="4">
        <v>9.3000001907348597</v>
      </c>
      <c r="K39" s="4">
        <v>9</v>
      </c>
      <c r="L39" s="4">
        <v>16.299999237060501</v>
      </c>
      <c r="M39" s="3">
        <v>1.0237889289855999</v>
      </c>
      <c r="N39" s="4">
        <v>-1.07000148296356</v>
      </c>
      <c r="O39" s="4">
        <v>-0.88462805747985795</v>
      </c>
      <c r="P39" s="4">
        <v>1.14634668827057</v>
      </c>
      <c r="Q39" s="4">
        <v>0.39918455481529203</v>
      </c>
      <c r="R39" s="4">
        <v>0.22158777713775599</v>
      </c>
      <c r="S39" s="4">
        <v>0.82355952262878396</v>
      </c>
      <c r="T39" s="4">
        <v>-0.18272843956947299</v>
      </c>
      <c r="U39" s="4">
        <v>0.14919453859329199</v>
      </c>
      <c r="V39" s="5">
        <v>0.28907591104507402</v>
      </c>
      <c r="W39" s="4"/>
      <c r="X39" s="3">
        <v>0.51124256849288896</v>
      </c>
      <c r="Y39" s="4">
        <v>1.06687772274017</v>
      </c>
      <c r="Z39" s="4">
        <v>1.18719506263733</v>
      </c>
      <c r="AA39" s="4">
        <v>3.6606309413909899</v>
      </c>
      <c r="AB39" s="4">
        <v>0.55852872133255005</v>
      </c>
      <c r="AC39" s="4">
        <v>0.26740175485611001</v>
      </c>
      <c r="AD39" s="4">
        <v>3.9315919876098602</v>
      </c>
      <c r="AE39" s="4">
        <v>0.26867330074310303</v>
      </c>
      <c r="AF39" s="4">
        <v>0.35649412870407099</v>
      </c>
      <c r="AG39" s="5">
        <v>2.7517056465148899</v>
      </c>
      <c r="AH39" s="3">
        <f t="shared" si="19"/>
        <v>3.9315919876098602</v>
      </c>
      <c r="AI39" s="5">
        <f t="shared" si="20"/>
        <v>3.6606309413909899</v>
      </c>
      <c r="AJ39" s="4">
        <f t="shared" si="21"/>
        <v>1.578120291233059</v>
      </c>
      <c r="AK39" s="4">
        <f t="shared" si="22"/>
        <v>1.6984376311302189</v>
      </c>
      <c r="AL39" s="122">
        <f t="shared" si="23"/>
        <v>2.2540727853774998</v>
      </c>
      <c r="AM39" s="720">
        <f t="shared" si="24"/>
        <v>1.069771289825439</v>
      </c>
      <c r="AN39" s="122">
        <f t="shared" si="25"/>
        <v>4.7275086641311601</v>
      </c>
      <c r="AO39" s="3">
        <v>0.19718119502067599</v>
      </c>
      <c r="AP39" s="4">
        <v>0.215383976697922</v>
      </c>
      <c r="AQ39" s="4">
        <v>0.14721974730491599</v>
      </c>
      <c r="AR39" s="4">
        <v>0.247216016054153</v>
      </c>
      <c r="AS39" s="5">
        <v>2.9977271333336799E-2</v>
      </c>
      <c r="AT39" s="4">
        <v>9.2371124774217606E-3</v>
      </c>
      <c r="AU39" s="4">
        <v>0.127595290541649</v>
      </c>
      <c r="AV39" s="4">
        <v>6.2814070843160196E-3</v>
      </c>
      <c r="AW39" s="4">
        <v>4.1874581947922698E-3</v>
      </c>
      <c r="AX39" s="4">
        <v>1.5720576047897301E-2</v>
      </c>
      <c r="AY39" s="369">
        <f t="shared" si="26"/>
        <v>0.247216016054153</v>
      </c>
      <c r="AZ39" s="191">
        <f t="shared" si="27"/>
        <v>0.215383976697922</v>
      </c>
      <c r="BA39" s="121">
        <f t="shared" si="28"/>
        <v>0.41256517171859797</v>
      </c>
      <c r="BB39" s="111">
        <f t="shared" si="29"/>
        <v>0.34440094232559199</v>
      </c>
      <c r="BC39" s="111">
        <f t="shared" si="30"/>
        <v>0.44439721107482899</v>
      </c>
      <c r="BD39" s="111">
        <f t="shared" si="31"/>
        <v>0.22715846635401279</v>
      </c>
      <c r="BE39" s="111">
        <f t="shared" si="32"/>
        <v>0.36260372400283802</v>
      </c>
      <c r="BF39" s="111">
        <f t="shared" si="33"/>
        <v>0.46259999275207497</v>
      </c>
      <c r="BG39" s="111">
        <f t="shared" si="34"/>
        <v>0.24536124803125881</v>
      </c>
      <c r="BH39" s="111">
        <f t="shared" si="35"/>
        <v>0.39443576335906899</v>
      </c>
      <c r="BI39" s="111">
        <f t="shared" si="36"/>
        <v>0.1771970186382528</v>
      </c>
      <c r="BJ39" s="120">
        <f t="shared" si="37"/>
        <v>0.27719328738748977</v>
      </c>
      <c r="BK39" s="2" t="s">
        <v>1121</v>
      </c>
    </row>
    <row r="40" spans="1:63">
      <c r="A40" s="381">
        <v>41</v>
      </c>
      <c r="B40" s="116" t="s">
        <v>46</v>
      </c>
      <c r="C40" s="4">
        <v>9.5</v>
      </c>
      <c r="D40" s="4">
        <v>6.4000000953674299</v>
      </c>
      <c r="E40" s="4">
        <v>6.3000001907348597</v>
      </c>
      <c r="F40" s="4">
        <v>5</v>
      </c>
      <c r="G40" s="4">
        <v>10.8999996185303</v>
      </c>
      <c r="H40" s="4">
        <v>6.6999998092651403</v>
      </c>
      <c r="I40" s="4">
        <v>17.799999237060501</v>
      </c>
      <c r="J40" s="4">
        <v>17.200000762939499</v>
      </c>
      <c r="K40" s="4">
        <v>11.300000190734901</v>
      </c>
      <c r="L40" s="4">
        <v>8.6999998092651403</v>
      </c>
      <c r="M40" s="3">
        <v>1.8489305973053001</v>
      </c>
      <c r="N40" s="4">
        <v>-1.0632977485656701</v>
      </c>
      <c r="O40" s="4">
        <v>-0.54070436954498302</v>
      </c>
      <c r="P40" s="4">
        <v>-1.6995489597320601</v>
      </c>
      <c r="Q40" s="4">
        <v>-0.53089088201522805</v>
      </c>
      <c r="R40" s="4">
        <v>-0.54636883735656705</v>
      </c>
      <c r="S40" s="4">
        <v>0.454048961400986</v>
      </c>
      <c r="T40" s="4">
        <v>-0.14920674264431</v>
      </c>
      <c r="U40" s="4">
        <v>0.142109200358391</v>
      </c>
      <c r="V40" s="5">
        <v>-0.30778428912162797</v>
      </c>
      <c r="W40" s="4"/>
      <c r="X40" s="3">
        <v>1.6674292087554901</v>
      </c>
      <c r="Y40" s="4">
        <v>1.0535513162612899</v>
      </c>
      <c r="Z40" s="4">
        <v>0.44352737069129899</v>
      </c>
      <c r="AA40" s="4">
        <v>8.0462093353271502</v>
      </c>
      <c r="AB40" s="4">
        <v>0.98788994550705</v>
      </c>
      <c r="AC40" s="4">
        <v>1.6257152557373</v>
      </c>
      <c r="AD40" s="4">
        <v>1.1950438022613501</v>
      </c>
      <c r="AE40" s="4">
        <v>0.17913857102394101</v>
      </c>
      <c r="AF40" s="4">
        <v>0.32343789935112</v>
      </c>
      <c r="AG40" s="5">
        <v>3.1193997859954798</v>
      </c>
      <c r="AH40" s="3">
        <f t="shared" si="19"/>
        <v>8.0462093353271502</v>
      </c>
      <c r="AI40" s="5">
        <f t="shared" si="20"/>
        <v>3.1193997859954798</v>
      </c>
      <c r="AJ40" s="119">
        <f t="shared" si="21"/>
        <v>2.7209805250167802</v>
      </c>
      <c r="AK40" s="119">
        <f t="shared" si="22"/>
        <v>2.110956579446789</v>
      </c>
      <c r="AL40" s="5">
        <f t="shared" si="23"/>
        <v>1.4970786869525889</v>
      </c>
      <c r="AM40" s="718">
        <f t="shared" si="24"/>
        <v>2.6553191542625401</v>
      </c>
      <c r="AN40" s="122">
        <f t="shared" si="25"/>
        <v>9.0997606515884399</v>
      </c>
      <c r="AO40" s="3">
        <v>0.395039021968842</v>
      </c>
      <c r="AP40" s="4">
        <v>0.13064974546432501</v>
      </c>
      <c r="AQ40" s="4">
        <v>3.3784583210945102E-2</v>
      </c>
      <c r="AR40" s="4">
        <v>0.33378449082374601</v>
      </c>
      <c r="AS40" s="5">
        <v>3.2569367438554798E-2</v>
      </c>
      <c r="AT40" s="4">
        <v>3.4496150910854298E-2</v>
      </c>
      <c r="AU40" s="4">
        <v>2.3823423311114301E-2</v>
      </c>
      <c r="AV40" s="4">
        <v>2.57262028753757E-3</v>
      </c>
      <c r="AW40" s="4">
        <v>2.3336901795118999E-3</v>
      </c>
      <c r="AX40" s="4">
        <v>1.09469136223197E-2</v>
      </c>
      <c r="AY40" s="369">
        <f t="shared" si="26"/>
        <v>0.395039021968842</v>
      </c>
      <c r="AZ40" s="191">
        <f t="shared" si="27"/>
        <v>0.33378449082374601</v>
      </c>
      <c r="BA40" s="121">
        <f t="shared" si="28"/>
        <v>0.52568876743316695</v>
      </c>
      <c r="BB40" s="111">
        <f t="shared" si="29"/>
        <v>0.42882360517978713</v>
      </c>
      <c r="BC40" s="111">
        <f t="shared" si="30"/>
        <v>0.72882351279258795</v>
      </c>
      <c r="BD40" s="111">
        <f t="shared" si="31"/>
        <v>0.42760838940739682</v>
      </c>
      <c r="BE40" s="111">
        <f t="shared" si="32"/>
        <v>0.16443432867527011</v>
      </c>
      <c r="BF40" s="111">
        <f t="shared" si="33"/>
        <v>0.46443423628807101</v>
      </c>
      <c r="BG40" s="111">
        <f t="shared" si="34"/>
        <v>0.1632191129028798</v>
      </c>
      <c r="BH40" s="111">
        <f t="shared" si="35"/>
        <v>0.36756907403469108</v>
      </c>
      <c r="BI40" s="111">
        <f t="shared" si="36"/>
        <v>6.6353950649499893E-2</v>
      </c>
      <c r="BJ40" s="120">
        <f t="shared" si="37"/>
        <v>0.36635385826230082</v>
      </c>
    </row>
    <row r="41" spans="1:63">
      <c r="A41" s="381">
        <v>15</v>
      </c>
      <c r="B41" s="116" t="s">
        <v>20</v>
      </c>
      <c r="C41" s="4">
        <v>16.399999618530298</v>
      </c>
      <c r="D41" s="4">
        <v>11.3999996185303</v>
      </c>
      <c r="E41" s="4">
        <v>14.3999996185303</v>
      </c>
      <c r="F41" s="4">
        <v>11.199999809265099</v>
      </c>
      <c r="G41" s="4">
        <v>7.8000001907348597</v>
      </c>
      <c r="H41" s="4">
        <v>12.800000190734901</v>
      </c>
      <c r="I41" s="4">
        <v>9.8000001907348597</v>
      </c>
      <c r="J41" s="4">
        <v>11.8999996185303</v>
      </c>
      <c r="K41" s="4">
        <v>14.199999809265099</v>
      </c>
      <c r="L41" s="4">
        <v>14.6000003814697</v>
      </c>
      <c r="M41" s="3">
        <v>-0.727528035640717</v>
      </c>
      <c r="N41" s="4">
        <v>1.5462024211883501</v>
      </c>
      <c r="O41" s="4">
        <v>-0.62068742513656605</v>
      </c>
      <c r="P41" s="4">
        <v>-0.35881990194320701</v>
      </c>
      <c r="Q41" s="4">
        <v>9.4029702246189104E-2</v>
      </c>
      <c r="R41" s="4">
        <v>-0.26746499538421598</v>
      </c>
      <c r="S41" s="4">
        <v>-0.428457081317902</v>
      </c>
      <c r="T41" s="4">
        <v>1.2043203115463299</v>
      </c>
      <c r="U41" s="4">
        <v>0.109025180339813</v>
      </c>
      <c r="V41" s="5">
        <v>-0.48303815722465498</v>
      </c>
      <c r="W41" s="4"/>
      <c r="X41" s="3">
        <v>0.25816991925239602</v>
      </c>
      <c r="Y41" s="4">
        <v>2.2278122901916499</v>
      </c>
      <c r="Z41" s="4">
        <v>0.58444893360137895</v>
      </c>
      <c r="AA41" s="4">
        <v>0.358655124902725</v>
      </c>
      <c r="AB41" s="4">
        <v>3.0990470200777099E-2</v>
      </c>
      <c r="AC41" s="4">
        <v>0.389588892459869</v>
      </c>
      <c r="AD41" s="4">
        <v>1.06412613391876</v>
      </c>
      <c r="AE41" s="4">
        <v>11.670681953430201</v>
      </c>
      <c r="AF41" s="4">
        <v>0.190370723605156</v>
      </c>
      <c r="AG41" s="5">
        <v>7.6831803321838397</v>
      </c>
      <c r="AH41" s="3">
        <f t="shared" si="19"/>
        <v>11.670681953430201</v>
      </c>
      <c r="AI41" s="5">
        <f t="shared" si="20"/>
        <v>7.6831803321838397</v>
      </c>
      <c r="AJ41" s="119">
        <f t="shared" si="21"/>
        <v>2.485982209444046</v>
      </c>
      <c r="AK41" s="4">
        <f t="shared" si="22"/>
        <v>0.84261885285377502</v>
      </c>
      <c r="AL41" s="122">
        <f t="shared" si="23"/>
        <v>2.8122612237930289</v>
      </c>
      <c r="AM41" s="720">
        <f t="shared" si="24"/>
        <v>0.28916038945317313</v>
      </c>
      <c r="AN41" s="122">
        <f t="shared" si="25"/>
        <v>2.5864674150943747</v>
      </c>
      <c r="AO41" s="3">
        <v>9.8134301602840396E-2</v>
      </c>
      <c r="AP41" s="4">
        <v>0.443255454301834</v>
      </c>
      <c r="AQ41" s="4">
        <v>7.1427799761295305E-2</v>
      </c>
      <c r="AR41" s="4">
        <v>2.38712094724178E-2</v>
      </c>
      <c r="AS41" s="5">
        <v>1.63927383255213E-3</v>
      </c>
      <c r="AT41" s="4">
        <v>1.3263412751257401E-2</v>
      </c>
      <c r="AU41" s="4">
        <v>3.4035805612802499E-2</v>
      </c>
      <c r="AV41" s="4">
        <v>0.26890903711318997</v>
      </c>
      <c r="AW41" s="4">
        <v>2.2038144525140498E-3</v>
      </c>
      <c r="AX41" s="4">
        <v>4.3259773403406102E-2</v>
      </c>
      <c r="AY41" s="369">
        <f t="shared" si="26"/>
        <v>0.443255454301834</v>
      </c>
      <c r="AZ41" s="191">
        <f t="shared" si="27"/>
        <v>0.26890903711318997</v>
      </c>
      <c r="BA41" s="121">
        <f t="shared" si="28"/>
        <v>0.54138975590467442</v>
      </c>
      <c r="BB41" s="111">
        <f t="shared" si="29"/>
        <v>0.16956210136413569</v>
      </c>
      <c r="BC41" s="111">
        <f t="shared" si="30"/>
        <v>0.1220055110752582</v>
      </c>
      <c r="BD41" s="111">
        <f t="shared" si="31"/>
        <v>9.9773575435392531E-2</v>
      </c>
      <c r="BE41" s="111">
        <f t="shared" si="32"/>
        <v>0.51468325406312931</v>
      </c>
      <c r="BF41" s="111">
        <f t="shared" si="33"/>
        <v>0.46712666377425177</v>
      </c>
      <c r="BG41" s="111">
        <f t="shared" si="34"/>
        <v>0.44489472813438613</v>
      </c>
      <c r="BH41" s="111">
        <f t="shared" si="35"/>
        <v>9.5299009233713108E-2</v>
      </c>
      <c r="BI41" s="111">
        <f t="shared" si="36"/>
        <v>7.306707359384744E-2</v>
      </c>
      <c r="BJ41" s="120">
        <f t="shared" si="37"/>
        <v>2.5510483304969932E-2</v>
      </c>
    </row>
    <row r="42" spans="1:63">
      <c r="A42" s="381">
        <v>45</v>
      </c>
      <c r="B42" s="116" t="s">
        <v>50</v>
      </c>
      <c r="C42" s="4">
        <v>7.9000000953674299</v>
      </c>
      <c r="D42" s="4">
        <v>14.199999809265099</v>
      </c>
      <c r="E42" s="4">
        <v>5.5</v>
      </c>
      <c r="F42" s="4">
        <v>3.2000000476837198</v>
      </c>
      <c r="G42" s="4">
        <v>15.1000003814697</v>
      </c>
      <c r="H42" s="4">
        <v>6.5</v>
      </c>
      <c r="I42" s="4">
        <v>11.5</v>
      </c>
      <c r="J42" s="4">
        <v>12.1000003814697</v>
      </c>
      <c r="K42" s="4">
        <v>3.5999999046325701</v>
      </c>
      <c r="L42" s="4">
        <v>9.8000001907348597</v>
      </c>
      <c r="M42" s="3">
        <v>1.4265787601470901</v>
      </c>
      <c r="N42" s="4">
        <v>-2.1324050426483199</v>
      </c>
      <c r="O42" s="4">
        <v>1.2176489830017101</v>
      </c>
      <c r="P42" s="4">
        <v>0.46823042631149298</v>
      </c>
      <c r="Q42" s="4">
        <v>0.70502346754074097</v>
      </c>
      <c r="R42" s="4">
        <v>0.24451981484890001</v>
      </c>
      <c r="S42" s="4">
        <v>0.30134618282318099</v>
      </c>
      <c r="T42" s="4">
        <v>0.82856190204620395</v>
      </c>
      <c r="U42" s="4">
        <v>-0.137369349598885</v>
      </c>
      <c r="V42" s="5">
        <v>-0.18090865015983601</v>
      </c>
      <c r="W42" s="4"/>
      <c r="X42" s="3">
        <v>0.992653489112854</v>
      </c>
      <c r="Y42" s="4">
        <v>4.2372617721557599</v>
      </c>
      <c r="Z42" s="4">
        <v>2.2492871284484899</v>
      </c>
      <c r="AA42" s="4">
        <v>0.61072158813476596</v>
      </c>
      <c r="AB42" s="4">
        <v>1.7422287464141799</v>
      </c>
      <c r="AC42" s="4">
        <v>0.32561227679252602</v>
      </c>
      <c r="AD42" s="4">
        <v>0.52639269828796398</v>
      </c>
      <c r="AE42" s="4">
        <v>5.5241074562072798</v>
      </c>
      <c r="AF42" s="4">
        <v>0.30222210288047802</v>
      </c>
      <c r="AG42" s="5">
        <v>1.07769739627838</v>
      </c>
      <c r="AH42" s="3">
        <f t="shared" si="19"/>
        <v>5.5241074562072798</v>
      </c>
      <c r="AI42" s="5">
        <f t="shared" si="20"/>
        <v>4.2372617721557599</v>
      </c>
      <c r="AJ42" s="119">
        <f t="shared" si="21"/>
        <v>5.2299152612686139</v>
      </c>
      <c r="AK42" s="119">
        <f t="shared" si="22"/>
        <v>3.2419406175613439</v>
      </c>
      <c r="AL42" s="122">
        <f t="shared" si="23"/>
        <v>6.4865489006042498</v>
      </c>
      <c r="AM42" s="718">
        <f t="shared" si="24"/>
        <v>2.7348822355270341</v>
      </c>
      <c r="AN42" s="122">
        <f t="shared" si="25"/>
        <v>4.8479833602905256</v>
      </c>
      <c r="AO42" s="3">
        <v>0.21045871078968001</v>
      </c>
      <c r="AP42" s="4">
        <v>0.47023484110832198</v>
      </c>
      <c r="AQ42" s="4">
        <v>0.153327345848083</v>
      </c>
      <c r="AR42" s="4">
        <v>2.2672252729535099E-2</v>
      </c>
      <c r="AS42" s="5">
        <v>5.1402300596237203E-2</v>
      </c>
      <c r="AT42" s="4">
        <v>6.18306081742048E-3</v>
      </c>
      <c r="AU42" s="4">
        <v>9.3908905982971191E-3</v>
      </c>
      <c r="AV42" s="4">
        <v>7.0994600653648404E-2</v>
      </c>
      <c r="AW42" s="4">
        <v>1.9514395389705901E-3</v>
      </c>
      <c r="AX42" s="4">
        <v>3.3844965510070298E-3</v>
      </c>
      <c r="AY42" s="369">
        <f t="shared" si="26"/>
        <v>0.47023484110832198</v>
      </c>
      <c r="AZ42" s="191">
        <f t="shared" si="27"/>
        <v>0.21045871078968001</v>
      </c>
      <c r="BA42" s="121">
        <f t="shared" si="28"/>
        <v>0.68069355189800196</v>
      </c>
      <c r="BB42" s="111">
        <f t="shared" si="29"/>
        <v>0.36378605663776298</v>
      </c>
      <c r="BC42" s="111">
        <f t="shared" si="30"/>
        <v>0.23313096351921511</v>
      </c>
      <c r="BD42" s="111">
        <f t="shared" si="31"/>
        <v>0.26186101138591722</v>
      </c>
      <c r="BE42" s="111">
        <f t="shared" si="32"/>
        <v>0.62356218695640497</v>
      </c>
      <c r="BF42" s="111">
        <f t="shared" si="33"/>
        <v>0.49290709383785708</v>
      </c>
      <c r="BG42" s="111">
        <f t="shared" si="34"/>
        <v>0.52163714170455922</v>
      </c>
      <c r="BH42" s="111">
        <f t="shared" si="35"/>
        <v>0.1759995985776181</v>
      </c>
      <c r="BI42" s="111">
        <f t="shared" si="36"/>
        <v>0.20472964644432021</v>
      </c>
      <c r="BJ42" s="120">
        <f t="shared" si="37"/>
        <v>7.4074553325772299E-2</v>
      </c>
    </row>
    <row r="43" spans="1:63">
      <c r="A43" s="381">
        <v>24</v>
      </c>
      <c r="B43" s="116" t="s">
        <v>29</v>
      </c>
      <c r="C43" s="4">
        <v>12.1000003814697</v>
      </c>
      <c r="D43" s="4">
        <v>9.5</v>
      </c>
      <c r="E43" s="4">
        <v>14.6000003814697</v>
      </c>
      <c r="F43" s="4">
        <v>14.199999809265099</v>
      </c>
      <c r="G43" s="4">
        <v>4.8000001907348597</v>
      </c>
      <c r="H43" s="4">
        <v>11.300000190734901</v>
      </c>
      <c r="I43" s="4">
        <v>7.8000001907348597</v>
      </c>
      <c r="J43" s="4">
        <v>10.5</v>
      </c>
      <c r="K43" s="4">
        <v>13.8999996185303</v>
      </c>
      <c r="L43" s="4">
        <v>15.699999809265099</v>
      </c>
      <c r="M43" s="3">
        <v>-0.51488000154495195</v>
      </c>
      <c r="N43" s="4">
        <v>1.6231061220169101</v>
      </c>
      <c r="O43" s="4">
        <v>-1.2904299497604399</v>
      </c>
      <c r="P43" s="4">
        <v>-6.7217588424682603E-2</v>
      </c>
      <c r="Q43" s="4">
        <v>-4.1123710572719602E-2</v>
      </c>
      <c r="R43" s="4">
        <v>0.68351948261260997</v>
      </c>
      <c r="S43" s="4">
        <v>-3.1916305422782898E-2</v>
      </c>
      <c r="T43" s="4">
        <v>0.21091926097869901</v>
      </c>
      <c r="U43" s="4">
        <v>0.29706048965454102</v>
      </c>
      <c r="V43" s="5">
        <v>0.25761944055557301</v>
      </c>
      <c r="W43" s="4"/>
      <c r="X43" s="3">
        <v>0.129305869340897</v>
      </c>
      <c r="Y43" s="4">
        <v>2.4549334049224898</v>
      </c>
      <c r="Z43" s="4">
        <v>2.5262105464935298</v>
      </c>
      <c r="AA43" s="4">
        <v>1.2586060911417001E-2</v>
      </c>
      <c r="AB43" s="4">
        <v>5.9276511892676397E-3</v>
      </c>
      <c r="AC43" s="4">
        <v>2.5443358421325701</v>
      </c>
      <c r="AD43" s="4">
        <v>5.9047793038189402E-3</v>
      </c>
      <c r="AE43" s="4">
        <v>0.357968389987946</v>
      </c>
      <c r="AF43" s="4">
        <v>1.4133063554763801</v>
      </c>
      <c r="AG43" s="5">
        <v>2.1854226589202899</v>
      </c>
      <c r="AH43" s="3">
        <f t="shared" si="19"/>
        <v>2.5443358421325701</v>
      </c>
      <c r="AI43" s="5">
        <f t="shared" si="20"/>
        <v>2.5262105464935298</v>
      </c>
      <c r="AJ43" s="119">
        <f t="shared" si="21"/>
        <v>2.5842392742633868</v>
      </c>
      <c r="AK43" s="119">
        <f t="shared" si="22"/>
        <v>2.6555164158344269</v>
      </c>
      <c r="AL43" s="122">
        <f t="shared" si="23"/>
        <v>4.9811439514160192</v>
      </c>
      <c r="AM43" s="720">
        <f t="shared" si="24"/>
        <v>0.13523352053016463</v>
      </c>
      <c r="AN43" s="122">
        <f t="shared" si="25"/>
        <v>2.4675194658339068</v>
      </c>
      <c r="AO43" s="3">
        <v>5.0608187913894702E-2</v>
      </c>
      <c r="AP43" s="4">
        <v>0.502924263477325</v>
      </c>
      <c r="AQ43" s="4">
        <v>0.317890554666519</v>
      </c>
      <c r="AR43" s="4">
        <v>8.62530781887472E-4</v>
      </c>
      <c r="AS43" s="5">
        <v>3.2284445478580898E-4</v>
      </c>
      <c r="AT43" s="4">
        <v>8.9188843965530396E-2</v>
      </c>
      <c r="AU43" s="4">
        <v>1.9446165242698E-4</v>
      </c>
      <c r="AV43" s="4">
        <v>8.4926104173064197E-3</v>
      </c>
      <c r="AW43" s="4">
        <v>1.68460663408041E-2</v>
      </c>
      <c r="AX43" s="4">
        <v>1.26696899533272E-2</v>
      </c>
      <c r="AY43" s="369">
        <f t="shared" si="26"/>
        <v>0.502924263477325</v>
      </c>
      <c r="AZ43" s="191">
        <f t="shared" si="27"/>
        <v>0.317890554666519</v>
      </c>
      <c r="BA43" s="121">
        <f t="shared" si="28"/>
        <v>0.55353245139121965</v>
      </c>
      <c r="BB43" s="111">
        <f t="shared" si="29"/>
        <v>0.36849874258041371</v>
      </c>
      <c r="BC43" s="111">
        <f t="shared" si="30"/>
        <v>5.1470718695782174E-2</v>
      </c>
      <c r="BD43" s="111">
        <f t="shared" si="31"/>
        <v>5.0931032368680511E-2</v>
      </c>
      <c r="BE43" s="111">
        <f t="shared" si="32"/>
        <v>0.82081481814384394</v>
      </c>
      <c r="BF43" s="111">
        <f t="shared" si="33"/>
        <v>0.50378679425921247</v>
      </c>
      <c r="BG43" s="111">
        <f t="shared" si="34"/>
        <v>0.5032471079321108</v>
      </c>
      <c r="BH43" s="111">
        <f t="shared" si="35"/>
        <v>0.31875308544840647</v>
      </c>
      <c r="BI43" s="111">
        <f t="shared" si="36"/>
        <v>0.31821339912130481</v>
      </c>
      <c r="BJ43" s="120">
        <f t="shared" si="37"/>
        <v>1.185375236673281E-3</v>
      </c>
    </row>
    <row r="44" spans="1:63">
      <c r="A44" s="381">
        <v>43</v>
      </c>
      <c r="B44" s="116" t="s">
        <v>48</v>
      </c>
      <c r="C44" s="4">
        <v>8.6999998092651403</v>
      </c>
      <c r="D44" s="4">
        <v>10.6000003814697</v>
      </c>
      <c r="E44" s="4">
        <v>4.6999998092651403</v>
      </c>
      <c r="F44" s="4">
        <v>5.8000001907348597</v>
      </c>
      <c r="G44" s="4">
        <v>15.8999996185303</v>
      </c>
      <c r="H44" s="4">
        <v>9.3000001907348597</v>
      </c>
      <c r="I44" s="4">
        <v>1.20000004768372</v>
      </c>
      <c r="J44" s="4">
        <v>14.5</v>
      </c>
      <c r="K44" s="4">
        <v>13.800000190734901</v>
      </c>
      <c r="L44" s="4">
        <v>12.8999996185303</v>
      </c>
      <c r="M44" s="3">
        <v>0.106091246008873</v>
      </c>
      <c r="N44" s="4">
        <v>-1.99948334693909</v>
      </c>
      <c r="O44" s="4">
        <v>-0.33255493640899703</v>
      </c>
      <c r="P44" s="4">
        <v>0.59968584775924705</v>
      </c>
      <c r="Q44" s="4">
        <v>-1.5151735544204701</v>
      </c>
      <c r="R44" s="4">
        <v>0.27480188012123102</v>
      </c>
      <c r="S44" s="4">
        <v>-0.20535191893577601</v>
      </c>
      <c r="T44" s="4">
        <v>1.0777186155319201</v>
      </c>
      <c r="U44" s="4">
        <v>-0.679254710674286</v>
      </c>
      <c r="V44" s="5">
        <v>0.31441912055015597</v>
      </c>
      <c r="W44" s="4"/>
      <c r="X44" s="3">
        <v>5.48991048708558E-3</v>
      </c>
      <c r="Y44" s="4">
        <v>3.7254734039306601</v>
      </c>
      <c r="Z44" s="4">
        <v>0.16777507960796401</v>
      </c>
      <c r="AA44" s="4">
        <v>1.0017782449722299</v>
      </c>
      <c r="AB44" s="4">
        <v>8.0467920303344709</v>
      </c>
      <c r="AC44" s="4">
        <v>0.41125580668449402</v>
      </c>
      <c r="AD44" s="4">
        <v>0.24444207549095201</v>
      </c>
      <c r="AE44" s="4">
        <v>9.3459396362304705</v>
      </c>
      <c r="AF44" s="4">
        <v>7.3894453048706099</v>
      </c>
      <c r="AG44" s="5">
        <v>3.2553377151489298</v>
      </c>
      <c r="AH44" s="3">
        <f t="shared" si="19"/>
        <v>9.3459396362304705</v>
      </c>
      <c r="AI44" s="5">
        <f t="shared" si="20"/>
        <v>8.0467920303344709</v>
      </c>
      <c r="AJ44" s="119">
        <f t="shared" si="21"/>
        <v>3.7309633144177456</v>
      </c>
      <c r="AK44" s="4">
        <f t="shared" si="22"/>
        <v>0.17326499009504959</v>
      </c>
      <c r="AL44" s="122">
        <f t="shared" si="23"/>
        <v>3.8932484835386241</v>
      </c>
      <c r="AM44" s="718">
        <f t="shared" si="24"/>
        <v>8.0522819408215565</v>
      </c>
      <c r="AN44" s="122">
        <f t="shared" si="25"/>
        <v>4.7272516489028895</v>
      </c>
      <c r="AO44" s="3">
        <v>1.3065488310530799E-3</v>
      </c>
      <c r="AP44" s="4">
        <v>0.46408993005752602</v>
      </c>
      <c r="AQ44" s="4">
        <v>1.2837881222367301E-2</v>
      </c>
      <c r="AR44" s="4">
        <v>4.1745930910110501E-2</v>
      </c>
      <c r="AS44" s="5">
        <v>0.26649639010429399</v>
      </c>
      <c r="AT44" s="4">
        <v>8.7660904973745294E-3</v>
      </c>
      <c r="AU44" s="4">
        <v>4.8951283097267203E-3</v>
      </c>
      <c r="AV44" s="4">
        <v>0.13482713699340801</v>
      </c>
      <c r="AW44" s="4">
        <v>5.3558927029371303E-2</v>
      </c>
      <c r="AX44" s="4">
        <v>1.14758396521211E-2</v>
      </c>
      <c r="AY44" s="369">
        <f t="shared" si="26"/>
        <v>0.46408993005752602</v>
      </c>
      <c r="AZ44" s="191">
        <f t="shared" si="27"/>
        <v>0.26649639010429399</v>
      </c>
      <c r="BA44" s="121">
        <f t="shared" si="28"/>
        <v>0.4653964788885791</v>
      </c>
      <c r="BB44" s="111">
        <f t="shared" si="29"/>
        <v>1.414443005342038E-2</v>
      </c>
      <c r="BC44" s="111">
        <f t="shared" si="30"/>
        <v>4.305247974116358E-2</v>
      </c>
      <c r="BD44" s="111">
        <f t="shared" si="31"/>
        <v>0.26780293893534707</v>
      </c>
      <c r="BE44" s="111">
        <f t="shared" si="32"/>
        <v>0.47692781127989331</v>
      </c>
      <c r="BF44" s="111">
        <f t="shared" si="33"/>
        <v>0.50583586096763655</v>
      </c>
      <c r="BG44" s="111">
        <f t="shared" si="34"/>
        <v>0.73058632016182001</v>
      </c>
      <c r="BH44" s="111">
        <f t="shared" si="35"/>
        <v>5.4583812132477802E-2</v>
      </c>
      <c r="BI44" s="111">
        <f t="shared" si="36"/>
        <v>0.27933427132666128</v>
      </c>
      <c r="BJ44" s="120">
        <f t="shared" si="37"/>
        <v>0.30824232101440452</v>
      </c>
    </row>
    <row r="45" spans="1:63">
      <c r="A45" s="381">
        <v>30</v>
      </c>
      <c r="B45" s="116" t="s">
        <v>35</v>
      </c>
      <c r="C45" s="4">
        <v>9.6000003814697301</v>
      </c>
      <c r="D45" s="4">
        <v>14.800000190734901</v>
      </c>
      <c r="E45" s="4">
        <v>7.9000000953674299</v>
      </c>
      <c r="F45" s="4">
        <v>10.199999809265099</v>
      </c>
      <c r="G45" s="4">
        <v>12</v>
      </c>
      <c r="H45" s="4">
        <v>13.699999809265099</v>
      </c>
      <c r="I45" s="4">
        <v>8.8000001907348597</v>
      </c>
      <c r="J45" s="4">
        <v>18.700000762939499</v>
      </c>
      <c r="K45" s="4">
        <v>8.3999996185302699</v>
      </c>
      <c r="L45" s="4">
        <v>5.5999999046325701</v>
      </c>
      <c r="M45" s="3">
        <v>-0.90803337097168002</v>
      </c>
      <c r="N45" s="4">
        <v>-1.5296379327773999</v>
      </c>
      <c r="O45" s="4">
        <v>0.83863341808319103</v>
      </c>
      <c r="P45" s="4">
        <v>-0.999228835105896</v>
      </c>
      <c r="Q45" s="4">
        <v>0.63864195346832298</v>
      </c>
      <c r="R45" s="4">
        <v>0.48788970708847001</v>
      </c>
      <c r="S45" s="4">
        <v>0.24637924134731301</v>
      </c>
      <c r="T45" s="4">
        <v>0.59465646743774403</v>
      </c>
      <c r="U45" s="4">
        <v>-0.61075836420059204</v>
      </c>
      <c r="V45" s="5">
        <v>-1.11788408830762E-2</v>
      </c>
      <c r="W45" s="4"/>
      <c r="X45" s="3">
        <v>0.40217012166976901</v>
      </c>
      <c r="Y45" s="4">
        <v>2.1803348064422599</v>
      </c>
      <c r="Z45" s="4">
        <v>1.0669522285461399</v>
      </c>
      <c r="AA45" s="4">
        <v>2.78133893013</v>
      </c>
      <c r="AB45" s="4">
        <v>1.4295947551727299</v>
      </c>
      <c r="AC45" s="4">
        <v>1.29633116722107</v>
      </c>
      <c r="AD45" s="4">
        <v>0.35187357664108299</v>
      </c>
      <c r="AE45" s="4">
        <v>2.8454077243804901</v>
      </c>
      <c r="AF45" s="4">
        <v>5.9742770195007298</v>
      </c>
      <c r="AG45" s="5">
        <v>4.1150175966322396E-3</v>
      </c>
      <c r="AH45" s="3">
        <f t="shared" si="19"/>
        <v>5.9742770195007298</v>
      </c>
      <c r="AI45" s="5">
        <f t="shared" si="20"/>
        <v>2.8454077243804901</v>
      </c>
      <c r="AJ45" s="119">
        <f t="shared" si="21"/>
        <v>2.5825049281120287</v>
      </c>
      <c r="AK45" s="4">
        <f t="shared" si="22"/>
        <v>1.469122350215909</v>
      </c>
      <c r="AL45" s="122">
        <f t="shared" si="23"/>
        <v>3.2472870349883998</v>
      </c>
      <c r="AM45" s="720">
        <f t="shared" si="24"/>
        <v>1.831764876842499</v>
      </c>
      <c r="AN45" s="122">
        <f t="shared" si="25"/>
        <v>4.9616737365722603</v>
      </c>
      <c r="AO45" s="3">
        <v>0.13088832795620001</v>
      </c>
      <c r="AP45" s="4">
        <v>0.371427953243256</v>
      </c>
      <c r="AQ45" s="4">
        <v>0.11164560914039599</v>
      </c>
      <c r="AR45" s="4">
        <v>0.158499255776405</v>
      </c>
      <c r="AS45" s="5">
        <v>6.4745888113975497E-2</v>
      </c>
      <c r="AT45" s="4">
        <v>3.7786845117807402E-2</v>
      </c>
      <c r="AU45" s="4">
        <v>9.6361935138702393E-3</v>
      </c>
      <c r="AV45" s="4">
        <v>5.6134466081857702E-2</v>
      </c>
      <c r="AW45" s="4">
        <v>5.9215601533651401E-2</v>
      </c>
      <c r="AX45" s="4">
        <v>1.9837678337353299E-5</v>
      </c>
      <c r="AY45" s="369">
        <f t="shared" si="26"/>
        <v>0.371427953243256</v>
      </c>
      <c r="AZ45" s="191">
        <f t="shared" si="27"/>
        <v>0.158499255776405</v>
      </c>
      <c r="BA45" s="121">
        <f t="shared" si="28"/>
        <v>0.50231628119945604</v>
      </c>
      <c r="BB45" s="111">
        <f t="shared" si="29"/>
        <v>0.24253393709659599</v>
      </c>
      <c r="BC45" s="111">
        <f t="shared" si="30"/>
        <v>0.28938758373260498</v>
      </c>
      <c r="BD45" s="111">
        <f t="shared" si="31"/>
        <v>0.1956342160701755</v>
      </c>
      <c r="BE45" s="111">
        <f t="shared" si="32"/>
        <v>0.48307356238365201</v>
      </c>
      <c r="BF45" s="111">
        <f t="shared" si="33"/>
        <v>0.52992720901966095</v>
      </c>
      <c r="BG45" s="111">
        <f t="shared" si="34"/>
        <v>0.43617384135723147</v>
      </c>
      <c r="BH45" s="111">
        <f t="shared" si="35"/>
        <v>0.27014486491680101</v>
      </c>
      <c r="BI45" s="111">
        <f t="shared" si="36"/>
        <v>0.17639149725437148</v>
      </c>
      <c r="BJ45" s="120">
        <f t="shared" si="37"/>
        <v>0.2232451438903805</v>
      </c>
      <c r="BK45" s="2" t="s">
        <v>1121</v>
      </c>
    </row>
    <row r="46" spans="1:63">
      <c r="A46" s="381">
        <v>14</v>
      </c>
      <c r="B46" s="116" t="s">
        <v>19</v>
      </c>
      <c r="C46" s="4">
        <v>6.3000001907348597</v>
      </c>
      <c r="D46" s="4">
        <v>14.5</v>
      </c>
      <c r="E46" s="4">
        <v>11.800000190734901</v>
      </c>
      <c r="F46" s="4">
        <v>12.800000190734901</v>
      </c>
      <c r="G46" s="4">
        <v>18.5</v>
      </c>
      <c r="H46" s="4">
        <v>13.5</v>
      </c>
      <c r="I46" s="4">
        <v>8.6000003814697301</v>
      </c>
      <c r="J46" s="4">
        <v>19.299999237060501</v>
      </c>
      <c r="K46" s="4">
        <v>9.6999998092651403</v>
      </c>
      <c r="L46" s="4">
        <v>6.3000001907348597</v>
      </c>
      <c r="M46" s="3">
        <v>-1.7001595497131301</v>
      </c>
      <c r="N46" s="4">
        <v>-2.5632891654968302</v>
      </c>
      <c r="O46" s="4">
        <v>0.38022977113723799</v>
      </c>
      <c r="P46" s="4">
        <v>-0.17774423956870999</v>
      </c>
      <c r="Q46" s="4">
        <v>0.634113609790802</v>
      </c>
      <c r="R46" s="4">
        <v>-0.380629122257233</v>
      </c>
      <c r="S46" s="4">
        <v>0.99512970447540305</v>
      </c>
      <c r="T46" s="4">
        <v>0.27559942007064803</v>
      </c>
      <c r="U46" s="4">
        <v>0.16342397034168199</v>
      </c>
      <c r="V46" s="5">
        <v>0.29649999737739602</v>
      </c>
      <c r="W46" s="4"/>
      <c r="X46" s="3">
        <v>1.40989100933075</v>
      </c>
      <c r="Y46" s="4">
        <v>6.1226735115051296</v>
      </c>
      <c r="Z46" s="4">
        <v>0.21932740509509999</v>
      </c>
      <c r="AA46" s="4">
        <v>8.8006563484668704E-2</v>
      </c>
      <c r="AB46" s="4">
        <v>1.4093933105468801</v>
      </c>
      <c r="AC46" s="4">
        <v>0.78899937868118297</v>
      </c>
      <c r="AD46" s="4">
        <v>5.7403426170349103</v>
      </c>
      <c r="AE46" s="4">
        <v>0.61117953062057495</v>
      </c>
      <c r="AF46" s="4">
        <v>0.42773818969726601</v>
      </c>
      <c r="AG46" s="5">
        <v>2.8948597908020002</v>
      </c>
      <c r="AH46" s="3">
        <f t="shared" si="19"/>
        <v>6.1226735115051296</v>
      </c>
      <c r="AI46" s="5">
        <f t="shared" si="20"/>
        <v>5.7403426170349103</v>
      </c>
      <c r="AJ46" s="119">
        <f t="shared" si="21"/>
        <v>7.53256452083588</v>
      </c>
      <c r="AK46" s="4">
        <f t="shared" si="22"/>
        <v>1.6292184144258499</v>
      </c>
      <c r="AL46" s="122">
        <f t="shared" si="23"/>
        <v>6.34200091660023</v>
      </c>
      <c r="AM46" s="718">
        <f t="shared" si="24"/>
        <v>2.8192843198776298</v>
      </c>
      <c r="AN46" s="122">
        <f t="shared" si="25"/>
        <v>6.2106800749897983</v>
      </c>
      <c r="AO46" s="3">
        <v>0.25433725118637102</v>
      </c>
      <c r="AP46" s="4">
        <v>0.578130424022675</v>
      </c>
      <c r="AQ46" s="4">
        <v>1.2721046805381799E-2</v>
      </c>
      <c r="AR46" s="4">
        <v>2.7798519004136298E-3</v>
      </c>
      <c r="AS46" s="5">
        <v>3.53805646300316E-2</v>
      </c>
      <c r="AT46" s="4">
        <v>1.27477822825313E-2</v>
      </c>
      <c r="AU46" s="4">
        <v>8.7134465575218201E-2</v>
      </c>
      <c r="AV46" s="4">
        <v>6.6832420416176302E-3</v>
      </c>
      <c r="AW46" s="4">
        <v>2.3499689996242502E-3</v>
      </c>
      <c r="AX46" s="4">
        <v>7.73535063490272E-3</v>
      </c>
      <c r="AY46" s="369">
        <f t="shared" si="26"/>
        <v>0.578130424022675</v>
      </c>
      <c r="AZ46" s="191">
        <f t="shared" si="27"/>
        <v>0.25433725118637102</v>
      </c>
      <c r="BA46" s="121">
        <f t="shared" si="28"/>
        <v>0.83246767520904608</v>
      </c>
      <c r="BB46" s="111">
        <f t="shared" si="29"/>
        <v>0.26705829799175279</v>
      </c>
      <c r="BC46" s="111">
        <f t="shared" si="30"/>
        <v>0.25711710308678465</v>
      </c>
      <c r="BD46" s="111">
        <f t="shared" si="31"/>
        <v>0.2897178158164026</v>
      </c>
      <c r="BE46" s="111">
        <f t="shared" si="32"/>
        <v>0.59085147082805678</v>
      </c>
      <c r="BF46" s="111">
        <f t="shared" si="33"/>
        <v>0.58091027592308864</v>
      </c>
      <c r="BG46" s="111">
        <f t="shared" si="34"/>
        <v>0.61351098865270659</v>
      </c>
      <c r="BH46" s="111">
        <f t="shared" si="35"/>
        <v>1.5500898705795428E-2</v>
      </c>
      <c r="BI46" s="111">
        <f t="shared" si="36"/>
        <v>4.8101611435413402E-2</v>
      </c>
      <c r="BJ46" s="120">
        <f t="shared" si="37"/>
        <v>3.8160416530445232E-2</v>
      </c>
    </row>
    <row r="47" spans="1:63">
      <c r="A47" s="381">
        <v>16</v>
      </c>
      <c r="B47" s="116" t="s">
        <v>21</v>
      </c>
      <c r="C47" s="4">
        <v>15.8999996185303</v>
      </c>
      <c r="D47" s="4">
        <v>5.3000001907348597</v>
      </c>
      <c r="E47" s="4">
        <v>11.1000003814697</v>
      </c>
      <c r="F47" s="4">
        <v>11.6000003814697</v>
      </c>
      <c r="G47" s="4">
        <v>7.3000001907348597</v>
      </c>
      <c r="H47" s="4">
        <v>12.1000003814697</v>
      </c>
      <c r="I47" s="4">
        <v>9.6000003814697301</v>
      </c>
      <c r="J47" s="4">
        <v>9.1999998092651403</v>
      </c>
      <c r="K47" s="4">
        <v>12.300000190734901</v>
      </c>
      <c r="L47" s="4">
        <v>5.5</v>
      </c>
      <c r="M47" s="3">
        <v>5.5381648242473602E-2</v>
      </c>
      <c r="N47" s="4">
        <v>1.7379115819930999</v>
      </c>
      <c r="O47" s="4">
        <v>0.39567333459854098</v>
      </c>
      <c r="P47" s="4">
        <v>-1.1484019756317101</v>
      </c>
      <c r="Q47" s="4">
        <v>-1.5613260269164999</v>
      </c>
      <c r="R47" s="4">
        <v>-0.349409550428391</v>
      </c>
      <c r="S47" s="4">
        <v>0.135359928011894</v>
      </c>
      <c r="T47" s="4">
        <v>-0.35666644573211698</v>
      </c>
      <c r="U47" s="4">
        <v>0.116686411201954</v>
      </c>
      <c r="V47" s="5">
        <v>-0.25600680708885198</v>
      </c>
      <c r="W47" s="4"/>
      <c r="X47" s="3">
        <v>1.4960218686610499E-3</v>
      </c>
      <c r="Y47" s="4">
        <v>2.8144998550414999</v>
      </c>
      <c r="Z47" s="4">
        <v>0.237505808472633</v>
      </c>
      <c r="AA47" s="4">
        <v>3.6737689971923801</v>
      </c>
      <c r="AB47" s="4">
        <v>8.5444717407226598</v>
      </c>
      <c r="AC47" s="4">
        <v>0.66487836837768599</v>
      </c>
      <c r="AD47" s="4">
        <v>0.106208354234695</v>
      </c>
      <c r="AE47" s="4">
        <v>1.02361512184143</v>
      </c>
      <c r="AF47" s="4">
        <v>0.218065559864044</v>
      </c>
      <c r="AG47" s="5">
        <v>2.1581478118896502</v>
      </c>
      <c r="AH47" s="3">
        <f t="shared" si="19"/>
        <v>8.5444717407226598</v>
      </c>
      <c r="AI47" s="5">
        <f t="shared" si="20"/>
        <v>3.6737689971923801</v>
      </c>
      <c r="AJ47" s="119">
        <f t="shared" si="21"/>
        <v>2.815995876910161</v>
      </c>
      <c r="AK47" s="4">
        <f t="shared" si="22"/>
        <v>0.23900183034129405</v>
      </c>
      <c r="AL47" s="122">
        <f t="shared" si="23"/>
        <v>3.0520056635141328</v>
      </c>
      <c r="AM47" s="718">
        <f t="shared" si="24"/>
        <v>8.5459677625913208</v>
      </c>
      <c r="AN47" s="122">
        <f t="shared" si="25"/>
        <v>6.4882688522338796</v>
      </c>
      <c r="AO47" s="3">
        <v>4.21117641963065E-4</v>
      </c>
      <c r="AP47" s="4">
        <v>0.41469332575798001</v>
      </c>
      <c r="AQ47" s="4">
        <v>2.1495386958122299E-2</v>
      </c>
      <c r="AR47" s="4">
        <v>0.181075438857079</v>
      </c>
      <c r="AS47" s="5">
        <v>0.33470246195793202</v>
      </c>
      <c r="AT47" s="4">
        <v>1.6762593761086499E-2</v>
      </c>
      <c r="AU47" s="4">
        <v>2.5156599003821598E-3</v>
      </c>
      <c r="AV47" s="4">
        <v>1.7466111108660701E-2</v>
      </c>
      <c r="AW47" s="4">
        <v>1.8694431055337199E-3</v>
      </c>
      <c r="AX47" s="4">
        <v>8.9985951781272906E-3</v>
      </c>
      <c r="AY47" s="369">
        <f t="shared" si="26"/>
        <v>0.41469332575798001</v>
      </c>
      <c r="AZ47" s="191">
        <f t="shared" si="27"/>
        <v>0.33470246195793202</v>
      </c>
      <c r="BA47" s="121">
        <f t="shared" si="28"/>
        <v>0.41511444339994308</v>
      </c>
      <c r="BB47" s="111">
        <f t="shared" si="29"/>
        <v>2.1916504600085363E-2</v>
      </c>
      <c r="BC47" s="111">
        <f t="shared" si="30"/>
        <v>0.18149655649904206</v>
      </c>
      <c r="BD47" s="111">
        <f t="shared" si="31"/>
        <v>0.33512357959989508</v>
      </c>
      <c r="BE47" s="111">
        <f t="shared" si="32"/>
        <v>0.43618871271610232</v>
      </c>
      <c r="BF47" s="111">
        <f t="shared" si="33"/>
        <v>0.59576876461505901</v>
      </c>
      <c r="BG47" s="111">
        <f t="shared" si="34"/>
        <v>0.74939578771591209</v>
      </c>
      <c r="BH47" s="111">
        <f t="shared" si="35"/>
        <v>0.20257082581520131</v>
      </c>
      <c r="BI47" s="111">
        <f t="shared" si="36"/>
        <v>0.35619784891605433</v>
      </c>
      <c r="BJ47" s="120">
        <f t="shared" si="37"/>
        <v>0.51577790081501096</v>
      </c>
    </row>
    <row r="48" spans="1:63">
      <c r="A48" s="381">
        <v>46</v>
      </c>
      <c r="B48" s="116" t="s">
        <v>51</v>
      </c>
      <c r="C48" s="4">
        <v>5.5999999046325701</v>
      </c>
      <c r="D48" s="4">
        <v>9.5</v>
      </c>
      <c r="E48" s="4">
        <v>8.5</v>
      </c>
      <c r="F48" s="4">
        <v>4.5999999046325701</v>
      </c>
      <c r="G48" s="4">
        <v>18.399999618530298</v>
      </c>
      <c r="H48" s="4">
        <v>9.6999998092651403</v>
      </c>
      <c r="I48" s="4">
        <v>6</v>
      </c>
      <c r="J48" s="4">
        <v>9.3000001907348597</v>
      </c>
      <c r="K48" s="4">
        <v>17</v>
      </c>
      <c r="L48" s="4">
        <v>16.299999237060501</v>
      </c>
      <c r="M48" s="3">
        <v>0.39818605780601501</v>
      </c>
      <c r="N48" s="4">
        <v>-2.04673051834106</v>
      </c>
      <c r="O48" s="4">
        <v>-1.3355365991592401</v>
      </c>
      <c r="P48" s="4">
        <v>1.75952041149139</v>
      </c>
      <c r="Q48" s="4">
        <v>-1.1890869140625</v>
      </c>
      <c r="R48" s="4">
        <v>-0.56930363178253196</v>
      </c>
      <c r="S48" s="4">
        <v>0.17564408481121099</v>
      </c>
      <c r="T48" s="4">
        <v>0.21284991502761799</v>
      </c>
      <c r="U48" s="4">
        <v>-0.26846686005592302</v>
      </c>
      <c r="V48" s="5">
        <v>-0.302921742200851</v>
      </c>
      <c r="W48" s="4"/>
      <c r="X48" s="3">
        <v>7.7335387468337999E-2</v>
      </c>
      <c r="Y48" s="4">
        <v>3.9036171436309801</v>
      </c>
      <c r="Z48" s="4">
        <v>2.7059030532836901</v>
      </c>
      <c r="AA48" s="4">
        <v>8.6240768432617205</v>
      </c>
      <c r="AB48" s="4">
        <v>4.9559307098388699</v>
      </c>
      <c r="AC48" s="4">
        <v>1.76506435871124</v>
      </c>
      <c r="AD48" s="4">
        <v>0.17883211374282801</v>
      </c>
      <c r="AE48" s="4">
        <v>0.36455172300338701</v>
      </c>
      <c r="AF48" s="4">
        <v>1.15432441234589</v>
      </c>
      <c r="AG48" s="5">
        <v>3.0216145515441899</v>
      </c>
      <c r="AH48" s="3">
        <f t="shared" si="19"/>
        <v>8.6240768432617205</v>
      </c>
      <c r="AI48" s="5">
        <f t="shared" si="20"/>
        <v>4.9559307098388699</v>
      </c>
      <c r="AJ48" s="119">
        <f t="shared" si="21"/>
        <v>3.9809525310993181</v>
      </c>
      <c r="AK48" s="119">
        <f t="shared" si="22"/>
        <v>2.7832384407520281</v>
      </c>
      <c r="AL48" s="122">
        <f t="shared" si="23"/>
        <v>6.6095201969146702</v>
      </c>
      <c r="AM48" s="718">
        <f t="shared" si="24"/>
        <v>5.0332660973072079</v>
      </c>
      <c r="AN48" s="122">
        <f t="shared" si="25"/>
        <v>12.5276939868927</v>
      </c>
      <c r="AO48" s="3">
        <v>1.41498036682606E-2</v>
      </c>
      <c r="AP48" s="4">
        <v>0.37385195493698098</v>
      </c>
      <c r="AQ48" s="4">
        <v>0.15918050706386599</v>
      </c>
      <c r="AR48" s="4">
        <v>0.27629113197326699</v>
      </c>
      <c r="AS48" s="5">
        <v>0.12618435919284801</v>
      </c>
      <c r="AT48" s="4">
        <v>2.89245247840881E-2</v>
      </c>
      <c r="AU48" s="4">
        <v>2.75324820540845E-3</v>
      </c>
      <c r="AV48" s="4">
        <v>4.0432005189359197E-3</v>
      </c>
      <c r="AW48" s="4">
        <v>6.4322021789848796E-3</v>
      </c>
      <c r="AX48" s="4">
        <v>8.1891566514968907E-3</v>
      </c>
      <c r="AY48" s="369">
        <f t="shared" si="26"/>
        <v>0.37385195493698098</v>
      </c>
      <c r="AZ48" s="191">
        <f t="shared" si="27"/>
        <v>0.27629113197326699</v>
      </c>
      <c r="BA48" s="121">
        <f t="shared" si="28"/>
        <v>0.38800175860524155</v>
      </c>
      <c r="BB48" s="111">
        <f t="shared" si="29"/>
        <v>0.1733303107321266</v>
      </c>
      <c r="BC48" s="111">
        <f t="shared" si="30"/>
        <v>0.29044093564152756</v>
      </c>
      <c r="BD48" s="111">
        <f t="shared" si="31"/>
        <v>0.14033416286110861</v>
      </c>
      <c r="BE48" s="111">
        <f t="shared" si="32"/>
        <v>0.53303246200084697</v>
      </c>
      <c r="BF48" s="111">
        <f t="shared" si="33"/>
        <v>0.65014308691024802</v>
      </c>
      <c r="BG48" s="111">
        <f t="shared" si="34"/>
        <v>0.50003631412982896</v>
      </c>
      <c r="BH48" s="111">
        <f t="shared" si="35"/>
        <v>0.43547163903713298</v>
      </c>
      <c r="BI48" s="111">
        <f t="shared" si="36"/>
        <v>0.28536486625671398</v>
      </c>
      <c r="BJ48" s="120">
        <f t="shared" si="37"/>
        <v>0.40247549116611503</v>
      </c>
      <c r="BK48" s="2" t="s">
        <v>1121</v>
      </c>
    </row>
    <row r="49" spans="1:63">
      <c r="A49" s="381">
        <v>44</v>
      </c>
      <c r="B49" s="116" t="s">
        <v>49</v>
      </c>
      <c r="C49" s="4">
        <v>8.1000003814697301</v>
      </c>
      <c r="D49" s="4">
        <v>14.199999809265099</v>
      </c>
      <c r="E49" s="4">
        <v>3.5999999046325701</v>
      </c>
      <c r="F49" s="4">
        <v>8.6000003814697301</v>
      </c>
      <c r="G49" s="4">
        <v>14</v>
      </c>
      <c r="H49" s="4">
        <v>3.4000000953674299</v>
      </c>
      <c r="I49" s="4">
        <v>14.1000003814697</v>
      </c>
      <c r="J49" s="4">
        <v>18</v>
      </c>
      <c r="K49" s="4">
        <v>19.700000762939499</v>
      </c>
      <c r="L49" s="4">
        <v>3.9000000953674299</v>
      </c>
      <c r="M49" s="3">
        <v>0.18910861015319799</v>
      </c>
      <c r="N49" s="4">
        <v>-2.84732961654663</v>
      </c>
      <c r="O49" s="4">
        <v>-0.14459955692291299</v>
      </c>
      <c r="P49" s="4">
        <v>-1.3002461194992101</v>
      </c>
      <c r="Q49" s="4">
        <v>3.6676730960607501E-2</v>
      </c>
      <c r="R49" s="4">
        <v>-0.31239998340606701</v>
      </c>
      <c r="S49" s="4">
        <v>-1.9192481040954601</v>
      </c>
      <c r="T49" s="4">
        <v>-0.35725206136703502</v>
      </c>
      <c r="U49" s="4">
        <v>0.33208435773849498</v>
      </c>
      <c r="V49" s="5">
        <v>-0.15734475851058999</v>
      </c>
      <c r="W49" s="4"/>
      <c r="X49" s="3">
        <v>1.74433048814535E-2</v>
      </c>
      <c r="Y49" s="4">
        <v>7.5547723770141602</v>
      </c>
      <c r="Z49" s="4">
        <v>3.1720101833343499E-2</v>
      </c>
      <c r="AA49" s="4">
        <v>4.7095036506652797</v>
      </c>
      <c r="AB49" s="4">
        <v>4.7149737365543799E-3</v>
      </c>
      <c r="AC49" s="4">
        <v>0.53148943185806297</v>
      </c>
      <c r="AD49" s="4">
        <v>21.352104187011701</v>
      </c>
      <c r="AE49" s="4">
        <v>1.0269793272018399</v>
      </c>
      <c r="AF49" s="4">
        <v>1.76621413230896</v>
      </c>
      <c r="AG49" s="5">
        <v>0.81523478031158403</v>
      </c>
      <c r="AH49" s="3">
        <f t="shared" si="19"/>
        <v>21.352104187011701</v>
      </c>
      <c r="AI49" s="5">
        <f t="shared" si="20"/>
        <v>7.5547723770141602</v>
      </c>
      <c r="AJ49" s="119">
        <f t="shared" si="21"/>
        <v>7.5722156818956137</v>
      </c>
      <c r="AK49" s="4">
        <f t="shared" si="22"/>
        <v>4.9163406714796999E-2</v>
      </c>
      <c r="AL49" s="122">
        <f t="shared" si="23"/>
        <v>7.5864924788475037</v>
      </c>
      <c r="AM49" s="720">
        <f t="shared" si="24"/>
        <v>2.2158278618007881E-2</v>
      </c>
      <c r="AN49" s="122">
        <f t="shared" si="25"/>
        <v>12.26427602767944</v>
      </c>
      <c r="AO49" s="3">
        <v>2.5728631298989101E-3</v>
      </c>
      <c r="AP49" s="4">
        <v>0.58326989412307695</v>
      </c>
      <c r="AQ49" s="4">
        <v>1.50427757762372E-3</v>
      </c>
      <c r="AR49" s="4">
        <v>0.121631257236004</v>
      </c>
      <c r="AS49" s="5">
        <v>9.6777701401151703E-5</v>
      </c>
      <c r="AT49" s="4">
        <v>7.0212762802839297E-3</v>
      </c>
      <c r="AU49" s="4">
        <v>0.265006363391876</v>
      </c>
      <c r="AV49" s="4">
        <v>9.1821327805519104E-3</v>
      </c>
      <c r="AW49" s="4">
        <v>7.9339761286974005E-3</v>
      </c>
      <c r="AX49" s="4">
        <v>1.7811423167586301E-3</v>
      </c>
      <c r="AY49" s="369">
        <f t="shared" si="26"/>
        <v>0.58326989412307695</v>
      </c>
      <c r="AZ49" s="191">
        <f t="shared" si="27"/>
        <v>0.265006363391876</v>
      </c>
      <c r="BA49" s="121">
        <f t="shared" si="28"/>
        <v>0.58584275725297585</v>
      </c>
      <c r="BB49" s="111">
        <f t="shared" si="29"/>
        <v>4.0771407075226298E-3</v>
      </c>
      <c r="BC49" s="111">
        <f t="shared" si="30"/>
        <v>0.12420412036590291</v>
      </c>
      <c r="BD49" s="111">
        <f t="shared" si="31"/>
        <v>2.6696408313000618E-3</v>
      </c>
      <c r="BE49" s="111">
        <f t="shared" si="32"/>
        <v>0.58477417170070067</v>
      </c>
      <c r="BF49" s="111">
        <f t="shared" si="33"/>
        <v>0.70490115135908094</v>
      </c>
      <c r="BG49" s="111">
        <f t="shared" si="34"/>
        <v>0.5833666718244781</v>
      </c>
      <c r="BH49" s="111">
        <f t="shared" si="35"/>
        <v>0.12313553481362773</v>
      </c>
      <c r="BI49" s="111">
        <f t="shared" si="36"/>
        <v>1.6010552790248717E-3</v>
      </c>
      <c r="BJ49" s="120">
        <f t="shared" si="37"/>
        <v>0.12172803493740515</v>
      </c>
      <c r="BK49" s="2" t="s">
        <v>1121</v>
      </c>
    </row>
    <row r="50" spans="1:63">
      <c r="A50" s="381">
        <v>21</v>
      </c>
      <c r="B50" s="116" t="s">
        <v>26</v>
      </c>
      <c r="C50" s="4">
        <v>14.300000190734901</v>
      </c>
      <c r="D50" s="4">
        <v>6.8000001907348597</v>
      </c>
      <c r="E50" s="4">
        <v>13.699999809265099</v>
      </c>
      <c r="F50" s="4">
        <v>12.6000003814697</v>
      </c>
      <c r="G50" s="4">
        <v>5.3000001907348597</v>
      </c>
      <c r="H50" s="4">
        <v>15.6000003814697</v>
      </c>
      <c r="I50" s="4">
        <v>10.800000190734901</v>
      </c>
      <c r="J50" s="4">
        <v>6.5</v>
      </c>
      <c r="K50" s="4">
        <v>13</v>
      </c>
      <c r="L50" s="4">
        <v>10.1000003814697</v>
      </c>
      <c r="M50" s="3">
        <v>-0.28093805909156799</v>
      </c>
      <c r="N50" s="4">
        <v>2.3027551174163801</v>
      </c>
      <c r="O50" s="4">
        <v>-0.35352408885955799</v>
      </c>
      <c r="P50" s="4">
        <v>-0.40400743484497098</v>
      </c>
      <c r="Q50" s="4">
        <v>-0.66993606090545699</v>
      </c>
      <c r="R50" s="4">
        <v>-0.11321898549795199</v>
      </c>
      <c r="S50" s="4">
        <v>0.33459371328353898</v>
      </c>
      <c r="T50" s="4">
        <v>-0.55981528759002697</v>
      </c>
      <c r="U50" s="4">
        <v>-0.24283306300640101</v>
      </c>
      <c r="V50" s="5">
        <v>-0.47318542003631597</v>
      </c>
      <c r="W50" s="4"/>
      <c r="X50" s="3">
        <v>3.8497038185596501E-2</v>
      </c>
      <c r="Y50" s="4">
        <v>4.9413022994995099</v>
      </c>
      <c r="Z50" s="4">
        <v>0.1896001547575</v>
      </c>
      <c r="AA50" s="4">
        <v>0.45467671751976002</v>
      </c>
      <c r="AB50" s="4">
        <v>1.57313048839569</v>
      </c>
      <c r="AC50" s="4">
        <v>6.98089599609375E-2</v>
      </c>
      <c r="AD50" s="4">
        <v>0.64895415306091297</v>
      </c>
      <c r="AE50" s="4">
        <v>2.5217480659484899</v>
      </c>
      <c r="AF50" s="4">
        <v>0.94441342353820801</v>
      </c>
      <c r="AG50" s="5">
        <v>7.3729429244995099</v>
      </c>
      <c r="AH50" s="3">
        <f t="shared" si="19"/>
        <v>7.3729429244995099</v>
      </c>
      <c r="AI50" s="5">
        <f t="shared" si="20"/>
        <v>4.9413022994995099</v>
      </c>
      <c r="AJ50" s="119">
        <f t="shared" si="21"/>
        <v>4.9797993376851064</v>
      </c>
      <c r="AK50" s="4">
        <f t="shared" si="22"/>
        <v>0.22809719294309649</v>
      </c>
      <c r="AL50" s="122">
        <f t="shared" si="23"/>
        <v>5.1309024542570096</v>
      </c>
      <c r="AM50" s="720">
        <f t="shared" si="24"/>
        <v>1.6116275265812865</v>
      </c>
      <c r="AN50" s="122">
        <f t="shared" si="25"/>
        <v>5.3959790170192701</v>
      </c>
      <c r="AO50" s="3">
        <v>1.15394908934832E-2</v>
      </c>
      <c r="AP50" s="4">
        <v>0.77528429031372104</v>
      </c>
      <c r="AQ50" s="4">
        <v>1.8272733315825501E-2</v>
      </c>
      <c r="AR50" s="4">
        <v>2.3864051327109299E-2</v>
      </c>
      <c r="AS50" s="5">
        <v>6.5619386732578305E-2</v>
      </c>
      <c r="AT50" s="4">
        <v>1.87414849642664E-3</v>
      </c>
      <c r="AU50" s="4">
        <v>1.6368204727768901E-2</v>
      </c>
      <c r="AV50" s="4">
        <v>4.5819990336895003E-2</v>
      </c>
      <c r="AW50" s="4">
        <v>8.6214654147625004E-3</v>
      </c>
      <c r="AX50" s="4">
        <v>3.2736193388700499E-2</v>
      </c>
      <c r="AY50" s="369">
        <f t="shared" si="26"/>
        <v>0.77528429031372104</v>
      </c>
      <c r="AZ50" s="191">
        <f t="shared" si="27"/>
        <v>6.5619386732578305E-2</v>
      </c>
      <c r="BA50" s="121">
        <f t="shared" si="28"/>
        <v>0.7868237812072042</v>
      </c>
      <c r="BB50" s="111">
        <f t="shared" si="29"/>
        <v>2.9812224209308701E-2</v>
      </c>
      <c r="BC50" s="111">
        <f t="shared" si="30"/>
        <v>3.5403542220592499E-2</v>
      </c>
      <c r="BD50" s="111">
        <f t="shared" si="31"/>
        <v>7.7158877626061509E-2</v>
      </c>
      <c r="BE50" s="111">
        <f t="shared" si="32"/>
        <v>0.7935570236295465</v>
      </c>
      <c r="BF50" s="111">
        <f t="shared" si="33"/>
        <v>0.79914834164083037</v>
      </c>
      <c r="BG50" s="111">
        <f t="shared" si="34"/>
        <v>0.84090367704629931</v>
      </c>
      <c r="BH50" s="111">
        <f t="shared" si="35"/>
        <v>4.2136784642934799E-2</v>
      </c>
      <c r="BI50" s="111">
        <f t="shared" si="36"/>
        <v>8.3892120048403809E-2</v>
      </c>
      <c r="BJ50" s="120">
        <f t="shared" si="37"/>
        <v>8.9483438059687601E-2</v>
      </c>
    </row>
    <row r="51" spans="1:63">
      <c r="A51" s="381">
        <v>18</v>
      </c>
      <c r="B51" s="116" t="s">
        <v>23</v>
      </c>
      <c r="C51" s="4">
        <v>15.1000003814697</v>
      </c>
      <c r="D51" s="4">
        <v>8.6000003814697301</v>
      </c>
      <c r="E51" s="4">
        <v>14.699999809265099</v>
      </c>
      <c r="F51" s="4">
        <v>14.6000003814697</v>
      </c>
      <c r="G51" s="4">
        <v>6.3000001907348597</v>
      </c>
      <c r="H51" s="4">
        <v>12.1000003814697</v>
      </c>
      <c r="I51" s="4">
        <v>10</v>
      </c>
      <c r="J51" s="4">
        <v>9.5</v>
      </c>
      <c r="K51" s="4">
        <v>8.1999998092651403</v>
      </c>
      <c r="L51" s="4">
        <v>8.8000001907348597</v>
      </c>
      <c r="M51" s="3">
        <v>-0.42371088266372697</v>
      </c>
      <c r="N51" s="4">
        <v>2.0079116821289098</v>
      </c>
      <c r="O51" s="4">
        <v>0.41621637344360402</v>
      </c>
      <c r="P51" s="4">
        <v>-0.675126433372498</v>
      </c>
      <c r="Q51" s="4">
        <v>-0.15491162240505199</v>
      </c>
      <c r="R51" s="4">
        <v>9.0915620326995794E-2</v>
      </c>
      <c r="S51" s="4">
        <v>0.49043247103691101</v>
      </c>
      <c r="T51" s="4">
        <v>6.32798597216606E-2</v>
      </c>
      <c r="U51" s="4">
        <v>0.50776618719100997</v>
      </c>
      <c r="V51" s="5">
        <v>0.135372519493103</v>
      </c>
      <c r="W51" s="4"/>
      <c r="X51" s="3">
        <v>8.7567999958992004E-2</v>
      </c>
      <c r="Y51" s="4">
        <v>3.75694727897644</v>
      </c>
      <c r="Z51" s="4">
        <v>0.26280823349952698</v>
      </c>
      <c r="AA51" s="4">
        <v>1.2696797847747801</v>
      </c>
      <c r="AB51" s="4">
        <v>8.4113568067550701E-2</v>
      </c>
      <c r="AC51" s="4">
        <v>4.5014213770628003E-2</v>
      </c>
      <c r="AD51" s="4">
        <v>1.39423787593842</v>
      </c>
      <c r="AE51" s="4">
        <v>3.2221313565969502E-2</v>
      </c>
      <c r="AF51" s="4">
        <v>4.1292777061462402</v>
      </c>
      <c r="AG51" s="5">
        <v>0.60344707965850797</v>
      </c>
      <c r="AH51" s="3">
        <f t="shared" si="19"/>
        <v>4.1292777061462402</v>
      </c>
      <c r="AI51" s="5">
        <f t="shared" si="20"/>
        <v>3.75694727897644</v>
      </c>
      <c r="AJ51" s="119">
        <f t="shared" si="21"/>
        <v>3.844515278935432</v>
      </c>
      <c r="AK51" s="4">
        <f t="shared" si="22"/>
        <v>0.35037623345851898</v>
      </c>
      <c r="AL51" s="122">
        <f t="shared" si="23"/>
        <v>4.0197555124759674</v>
      </c>
      <c r="AM51" s="720">
        <f t="shared" si="24"/>
        <v>0.17168156802654272</v>
      </c>
      <c r="AN51" s="122">
        <f t="shared" si="25"/>
        <v>5.0266270637512198</v>
      </c>
      <c r="AO51" s="3">
        <v>3.3288288861513103E-2</v>
      </c>
      <c r="AP51" s="4">
        <v>0.74755203723907504</v>
      </c>
      <c r="AQ51" s="4">
        <v>3.2121110707521397E-2</v>
      </c>
      <c r="AR51" s="4">
        <v>8.4512792527675601E-2</v>
      </c>
      <c r="AS51" s="5">
        <v>4.4495924375951299E-3</v>
      </c>
      <c r="AT51" s="4">
        <v>1.5326014254242199E-3</v>
      </c>
      <c r="AU51" s="4">
        <v>4.45975139737129E-2</v>
      </c>
      <c r="AV51" s="4">
        <v>7.42477364838123E-4</v>
      </c>
      <c r="AW51" s="4">
        <v>4.7805707901716198E-2</v>
      </c>
      <c r="AX51" s="4">
        <v>3.3979206345975399E-3</v>
      </c>
      <c r="AY51" s="369">
        <f t="shared" si="26"/>
        <v>0.74755203723907504</v>
      </c>
      <c r="AZ51" s="191">
        <f t="shared" si="27"/>
        <v>8.4512792527675601E-2</v>
      </c>
      <c r="BA51" s="121">
        <f t="shared" si="28"/>
        <v>0.78084032610058818</v>
      </c>
      <c r="BB51" s="111">
        <f t="shared" si="29"/>
        <v>6.5409399569034493E-2</v>
      </c>
      <c r="BC51" s="111">
        <f t="shared" si="30"/>
        <v>0.11780108138918871</v>
      </c>
      <c r="BD51" s="111">
        <f t="shared" si="31"/>
        <v>3.7737881299108232E-2</v>
      </c>
      <c r="BE51" s="111">
        <f t="shared" si="32"/>
        <v>0.77967314794659648</v>
      </c>
      <c r="BF51" s="111">
        <f t="shared" si="33"/>
        <v>0.83206482976675067</v>
      </c>
      <c r="BG51" s="111">
        <f t="shared" si="34"/>
        <v>0.75200162967667017</v>
      </c>
      <c r="BH51" s="111">
        <f t="shared" si="35"/>
        <v>0.116633903235197</v>
      </c>
      <c r="BI51" s="111">
        <f t="shared" si="36"/>
        <v>3.6570703145116526E-2</v>
      </c>
      <c r="BJ51" s="120">
        <f t="shared" si="37"/>
        <v>8.896238496527073E-2</v>
      </c>
    </row>
    <row r="52" spans="1:63">
      <c r="A52" s="381">
        <v>19</v>
      </c>
      <c r="B52" s="116" t="s">
        <v>24</v>
      </c>
      <c r="C52" s="4">
        <v>15.1000003814697</v>
      </c>
      <c r="D52" s="4">
        <v>10.199999809265099</v>
      </c>
      <c r="E52" s="4">
        <v>12.300000190734901</v>
      </c>
      <c r="F52" s="4">
        <v>15.800000190734901</v>
      </c>
      <c r="G52" s="4">
        <v>5.9000000953674299</v>
      </c>
      <c r="H52" s="4">
        <v>11.8999996185303</v>
      </c>
      <c r="I52" s="4">
        <v>14.6000003814697</v>
      </c>
      <c r="J52" s="4">
        <v>3.9000000953674299</v>
      </c>
      <c r="K52" s="4">
        <v>7.5</v>
      </c>
      <c r="L52" s="4">
        <v>14.1000003814697</v>
      </c>
      <c r="M52" s="3">
        <v>0.35468572378158603</v>
      </c>
      <c r="N52" s="4">
        <v>2.4802083969116202</v>
      </c>
      <c r="O52" s="4">
        <v>0.26244929432869002</v>
      </c>
      <c r="P52" s="4">
        <v>0.189677730202675</v>
      </c>
      <c r="Q52" s="4">
        <v>0.83352905511856101</v>
      </c>
      <c r="R52" s="4">
        <v>-0.34921559691429099</v>
      </c>
      <c r="S52" s="4">
        <v>-6.5250389277935E-2</v>
      </c>
      <c r="T52" s="4">
        <v>-0.112462922930717</v>
      </c>
      <c r="U52" s="4">
        <v>-2.7065584436059002E-2</v>
      </c>
      <c r="V52" s="5">
        <v>0.455683052539825</v>
      </c>
      <c r="W52" s="4"/>
      <c r="X52" s="3">
        <v>6.1361163854598999E-2</v>
      </c>
      <c r="Y52" s="4">
        <v>5.7322120666503897</v>
      </c>
      <c r="Z52" s="4">
        <v>0.104494027793407</v>
      </c>
      <c r="AA52" s="4">
        <v>0.100220523774624</v>
      </c>
      <c r="AB52" s="4">
        <v>2.4352273941039999</v>
      </c>
      <c r="AC52" s="4">
        <v>0.66414040327072099</v>
      </c>
      <c r="AD52" s="4">
        <v>2.46799718588591E-2</v>
      </c>
      <c r="AE52" s="4">
        <v>0.101772613823414</v>
      </c>
      <c r="AF52" s="4">
        <v>1.17322504520416E-2</v>
      </c>
      <c r="AG52" s="5">
        <v>6.8376035690307599</v>
      </c>
      <c r="AH52" s="3">
        <f t="shared" si="19"/>
        <v>6.8376035690307599</v>
      </c>
      <c r="AI52" s="5">
        <f t="shared" si="20"/>
        <v>5.7322120666503897</v>
      </c>
      <c r="AJ52" s="119">
        <f t="shared" si="21"/>
        <v>5.7935732305049887</v>
      </c>
      <c r="AK52" s="4">
        <f t="shared" si="22"/>
        <v>0.165855191648006</v>
      </c>
      <c r="AL52" s="122">
        <f t="shared" si="23"/>
        <v>5.8367060944437963</v>
      </c>
      <c r="AM52" s="718">
        <f t="shared" si="24"/>
        <v>2.4965885579585989</v>
      </c>
      <c r="AN52" s="122">
        <f t="shared" si="25"/>
        <v>5.8324325904250136</v>
      </c>
      <c r="AO52" s="3">
        <v>1.6945078969001801E-2</v>
      </c>
      <c r="AP52" s="4">
        <v>0.82857632637023904</v>
      </c>
      <c r="AQ52" s="4">
        <v>9.2778420075774193E-3</v>
      </c>
      <c r="AR52" s="4">
        <v>4.8460606485605197E-3</v>
      </c>
      <c r="AS52" s="5">
        <v>9.3583144247531905E-2</v>
      </c>
      <c r="AT52" s="4">
        <v>1.64264384657145E-2</v>
      </c>
      <c r="AU52" s="4">
        <v>5.7348539121449005E-4</v>
      </c>
      <c r="AV52" s="4">
        <v>1.7036284552887099E-3</v>
      </c>
      <c r="AW52" s="4">
        <v>9.8671327577903894E-5</v>
      </c>
      <c r="AX52" s="4">
        <v>2.7969321236014401E-2</v>
      </c>
      <c r="AY52" s="369">
        <f t="shared" si="26"/>
        <v>0.82857632637023904</v>
      </c>
      <c r="AZ52" s="191">
        <f t="shared" si="27"/>
        <v>9.3583144247531905E-2</v>
      </c>
      <c r="BA52" s="121">
        <f t="shared" si="28"/>
        <v>0.84552140533924081</v>
      </c>
      <c r="BB52" s="111">
        <f t="shared" si="29"/>
        <v>2.6222920976579221E-2</v>
      </c>
      <c r="BC52" s="111">
        <f t="shared" si="30"/>
        <v>2.1791139617562322E-2</v>
      </c>
      <c r="BD52" s="111">
        <f t="shared" si="31"/>
        <v>0.1105282232165337</v>
      </c>
      <c r="BE52" s="111">
        <f t="shared" si="32"/>
        <v>0.83785416837781646</v>
      </c>
      <c r="BF52" s="111">
        <f t="shared" si="33"/>
        <v>0.83342238701879956</v>
      </c>
      <c r="BG52" s="111">
        <f t="shared" si="34"/>
        <v>0.92215947061777093</v>
      </c>
      <c r="BH52" s="111">
        <f t="shared" si="35"/>
        <v>1.412390265613794E-2</v>
      </c>
      <c r="BI52" s="111">
        <f t="shared" si="36"/>
        <v>0.10286098625510932</v>
      </c>
      <c r="BJ52" s="120">
        <f t="shared" si="37"/>
        <v>9.8429204896092429E-2</v>
      </c>
      <c r="BK52" s="2" t="s">
        <v>1121</v>
      </c>
    </row>
    <row r="53" spans="1:63" ht="15" thickBot="1">
      <c r="A53" s="382">
        <v>36</v>
      </c>
      <c r="B53" s="117" t="s">
        <v>41</v>
      </c>
      <c r="C53" s="4">
        <v>5.6999998092651403</v>
      </c>
      <c r="D53" s="4">
        <v>12.8999996185303</v>
      </c>
      <c r="E53" s="4">
        <v>4.9000000953674299</v>
      </c>
      <c r="F53" s="4">
        <v>8.6000003814697301</v>
      </c>
      <c r="G53" s="4">
        <v>16.200000762939499</v>
      </c>
      <c r="H53" s="4">
        <v>7</v>
      </c>
      <c r="I53" s="4">
        <v>14.300000190734901</v>
      </c>
      <c r="J53" s="4">
        <v>18.399999618530298</v>
      </c>
      <c r="K53" s="4">
        <v>16.399999618530298</v>
      </c>
      <c r="L53" s="4">
        <v>5</v>
      </c>
      <c r="M53" s="6">
        <v>9.1068163514137296E-2</v>
      </c>
      <c r="N53" s="7">
        <v>-3.1420974731445299</v>
      </c>
      <c r="O53" s="7">
        <v>-0.22768232226371801</v>
      </c>
      <c r="P53" s="7">
        <v>-0.94772732257842995</v>
      </c>
      <c r="Q53" s="7">
        <v>0.122339859604836</v>
      </c>
      <c r="R53" s="7">
        <v>-0.51918566226959195</v>
      </c>
      <c r="S53" s="7">
        <v>-0.642616868019104</v>
      </c>
      <c r="T53" s="7">
        <v>-0.52643263339996305</v>
      </c>
      <c r="U53" s="7">
        <v>4.9209780991077402E-2</v>
      </c>
      <c r="V53" s="8">
        <v>-5.3732886910438503E-2</v>
      </c>
      <c r="W53" s="7"/>
      <c r="X53" s="6">
        <v>4.0451940149068798E-3</v>
      </c>
      <c r="Y53" s="7">
        <v>9.1999444961547905</v>
      </c>
      <c r="Z53" s="7">
        <v>7.8642860054969801E-2</v>
      </c>
      <c r="AA53" s="7">
        <v>2.5020201206207302</v>
      </c>
      <c r="AB53" s="7">
        <v>5.2460689097642899E-2</v>
      </c>
      <c r="AC53" s="7">
        <v>1.46797287464142</v>
      </c>
      <c r="AD53" s="7">
        <v>2.3937714099884002</v>
      </c>
      <c r="AE53" s="7">
        <v>2.2299637794494598</v>
      </c>
      <c r="AF53" s="7">
        <v>3.8783714175224297E-2</v>
      </c>
      <c r="AG53" s="8">
        <v>9.5073282718658406E-2</v>
      </c>
      <c r="AH53" s="6">
        <f t="shared" si="19"/>
        <v>9.1999444961547905</v>
      </c>
      <c r="AI53" s="8">
        <f t="shared" si="20"/>
        <v>2.5020201206207302</v>
      </c>
      <c r="AJ53" s="538">
        <f t="shared" si="21"/>
        <v>9.2039896901696974</v>
      </c>
      <c r="AK53" s="7">
        <f t="shared" si="22"/>
        <v>8.2688054069876685E-2</v>
      </c>
      <c r="AL53" s="154">
        <f t="shared" si="23"/>
        <v>9.2785873562097603</v>
      </c>
      <c r="AM53" s="721">
        <f t="shared" si="24"/>
        <v>5.6505883112549782E-2</v>
      </c>
      <c r="AN53" s="154">
        <f t="shared" si="25"/>
        <v>11.70196461677552</v>
      </c>
      <c r="AO53" s="6">
        <v>7.0217595202848304E-4</v>
      </c>
      <c r="AP53" s="7">
        <v>0.835895776748657</v>
      </c>
      <c r="AQ53" s="7">
        <v>4.3890592642128502E-3</v>
      </c>
      <c r="AR53" s="7">
        <v>7.6046563684940297E-2</v>
      </c>
      <c r="AS53" s="8">
        <v>1.26721046399325E-3</v>
      </c>
      <c r="AT53" s="7">
        <v>2.2822236642241499E-2</v>
      </c>
      <c r="AU53" s="7">
        <v>3.4963674843311303E-2</v>
      </c>
      <c r="AV53" s="7">
        <v>2.3463804274797401E-2</v>
      </c>
      <c r="AW53" s="7">
        <v>2.05029180506244E-4</v>
      </c>
      <c r="AX53" s="7">
        <v>2.44451744947582E-4</v>
      </c>
      <c r="AY53" s="371">
        <f t="shared" si="26"/>
        <v>0.835895776748657</v>
      </c>
      <c r="AZ53" s="372">
        <f t="shared" si="27"/>
        <v>7.6046563684940297E-2</v>
      </c>
      <c r="BA53" s="610">
        <f t="shared" si="28"/>
        <v>0.83659795270068549</v>
      </c>
      <c r="BB53" s="611">
        <f t="shared" si="29"/>
        <v>5.0912352162413334E-3</v>
      </c>
      <c r="BC53" s="611">
        <f t="shared" si="30"/>
        <v>7.674873963696878E-2</v>
      </c>
      <c r="BD53" s="611">
        <f t="shared" si="31"/>
        <v>1.9693864160217332E-3</v>
      </c>
      <c r="BE53" s="611">
        <f t="shared" si="32"/>
        <v>0.84028483601286985</v>
      </c>
      <c r="BF53" s="611">
        <f t="shared" si="33"/>
        <v>0.91194234043359734</v>
      </c>
      <c r="BG53" s="611">
        <f t="shared" si="34"/>
        <v>0.83716298721265026</v>
      </c>
      <c r="BH53" s="611">
        <f t="shared" si="35"/>
        <v>8.0435622949153143E-2</v>
      </c>
      <c r="BI53" s="611">
        <f t="shared" si="36"/>
        <v>5.6562697282060998E-3</v>
      </c>
      <c r="BJ53" s="612">
        <f t="shared" si="37"/>
        <v>7.7313774148933548E-2</v>
      </c>
    </row>
    <row r="55" spans="1:63" ht="15.6">
      <c r="V55" s="221"/>
      <c r="W55" s="222" t="s">
        <v>503</v>
      </c>
      <c r="X55" s="221">
        <v>2</v>
      </c>
      <c r="AY55" s="221" t="s">
        <v>505</v>
      </c>
      <c r="AZ55" s="221">
        <v>0.4</v>
      </c>
    </row>
    <row r="56" spans="1:63">
      <c r="W56" s="109"/>
    </row>
    <row r="57" spans="1:63" ht="26.4" thickBot="1">
      <c r="AH57" s="722" t="s">
        <v>559</v>
      </c>
      <c r="AZ57" s="722" t="s">
        <v>1511</v>
      </c>
    </row>
    <row r="58" spans="1:63" ht="18">
      <c r="AH58" s="220"/>
      <c r="AI58" s="826" t="s">
        <v>176</v>
      </c>
      <c r="AJ58" s="826"/>
      <c r="AK58" s="826" t="s">
        <v>178</v>
      </c>
      <c r="AL58" s="826"/>
      <c r="AM58" s="826" t="s">
        <v>181</v>
      </c>
      <c r="AN58" s="826"/>
      <c r="AO58" s="826" t="s">
        <v>180</v>
      </c>
      <c r="AP58" s="826"/>
      <c r="AZ58" s="161"/>
      <c r="BA58" s="950" t="s">
        <v>176</v>
      </c>
      <c r="BB58" s="951"/>
      <c r="BC58" s="950" t="s">
        <v>178</v>
      </c>
      <c r="BD58" s="951"/>
      <c r="BE58" s="950" t="s">
        <v>181</v>
      </c>
      <c r="BF58" s="951"/>
      <c r="BG58" s="950" t="s">
        <v>180</v>
      </c>
      <c r="BH58" s="951"/>
    </row>
    <row r="59" spans="1:63" ht="31.2">
      <c r="AI59" s="688" t="s">
        <v>1383</v>
      </c>
      <c r="AJ59" s="688" t="s">
        <v>502</v>
      </c>
      <c r="AK59" s="688" t="s">
        <v>1383</v>
      </c>
      <c r="AL59" s="688" t="s">
        <v>506</v>
      </c>
      <c r="AM59" s="688" t="s">
        <v>1383</v>
      </c>
      <c r="AN59" s="688" t="s">
        <v>1458</v>
      </c>
      <c r="AO59" s="688" t="s">
        <v>1383</v>
      </c>
      <c r="AP59" s="688" t="s">
        <v>1457</v>
      </c>
      <c r="BA59" s="952" t="s">
        <v>1383</v>
      </c>
      <c r="BB59" s="953" t="s">
        <v>499</v>
      </c>
      <c r="BC59" s="952" t="s">
        <v>1383</v>
      </c>
      <c r="BD59" s="953" t="s">
        <v>504</v>
      </c>
      <c r="BE59" s="952" t="s">
        <v>1383</v>
      </c>
      <c r="BF59" s="953" t="s">
        <v>1459</v>
      </c>
      <c r="BG59" s="952" t="s">
        <v>1383</v>
      </c>
      <c r="BH59" s="953" t="s">
        <v>1460</v>
      </c>
    </row>
    <row r="60" spans="1:63">
      <c r="AC60" s="2">
        <f t="shared" ref="AC60:AG68" si="38">LARGE(AC$4:AC$53,LEFT($AH60,1))</f>
        <v>15.1848802566528</v>
      </c>
      <c r="AD60" s="2">
        <f t="shared" si="38"/>
        <v>21.352104187011701</v>
      </c>
      <c r="AE60" s="2">
        <f t="shared" si="38"/>
        <v>11.670681953430201</v>
      </c>
      <c r="AF60" s="2">
        <f t="shared" si="38"/>
        <v>10.2663278579712</v>
      </c>
      <c r="AG60" s="2">
        <f t="shared" si="38"/>
        <v>7.6831803321838397</v>
      </c>
      <c r="AH60" s="109" t="s">
        <v>1461</v>
      </c>
      <c r="AI60" s="123" t="s">
        <v>13</v>
      </c>
      <c r="AJ60" s="605">
        <f t="shared" ref="AJ60:AJ68" si="39">LARGE(AJ$4:AJ$53,LEFT($AH60,1))</f>
        <v>12.002804756164549</v>
      </c>
      <c r="AK60" s="123" t="s">
        <v>32</v>
      </c>
      <c r="AL60" s="605">
        <f t="shared" ref="AL60:AL68" si="40">LARGE(AK$4:AK$53,LEFT($AH60,1))</f>
        <v>12.056403040885966</v>
      </c>
      <c r="AM60" s="123" t="s">
        <v>54</v>
      </c>
      <c r="AN60" s="605">
        <f t="shared" ref="AN60:AN68" si="41">LARGE(AM$4:AM$53,LEFT($AH60,1))</f>
        <v>11.9853105545044</v>
      </c>
      <c r="AO60" s="123" t="s">
        <v>51</v>
      </c>
      <c r="AP60" s="605">
        <f t="shared" ref="AP60:AP68" si="42">LARGE(AN$4:AN$53,LEFT($AH60,1))</f>
        <v>12.5276939868927</v>
      </c>
      <c r="AY60" s="2">
        <v>50</v>
      </c>
      <c r="AZ60" s="109" t="str">
        <f>AY60&amp;"ème Cos²"</f>
        <v>50ème Cos²</v>
      </c>
      <c r="BA60" s="954" t="s">
        <v>32</v>
      </c>
      <c r="BB60" s="643">
        <f>LARGE(BA$4:BA$53,LEFT($AZ60,2))</f>
        <v>5.7049177587032297E-2</v>
      </c>
      <c r="BC60" s="954" t="s">
        <v>49</v>
      </c>
      <c r="BD60" s="643">
        <f t="shared" ref="BD60:BH91" si="43">LARGE(BB$4:BB$53,LEFT($AZ60,2))</f>
        <v>4.0771407075226298E-3</v>
      </c>
      <c r="BE60" s="954" t="s">
        <v>41</v>
      </c>
      <c r="BF60" s="643">
        <f t="shared" si="43"/>
        <v>1.9693864160217332E-3</v>
      </c>
      <c r="BG60" s="954" t="s">
        <v>27</v>
      </c>
      <c r="BH60" s="643">
        <f t="shared" si="43"/>
        <v>3.95057191781234E-4</v>
      </c>
    </row>
    <row r="61" spans="1:63">
      <c r="AC61" s="2">
        <f t="shared" si="38"/>
        <v>14.3620500564575</v>
      </c>
      <c r="AD61" s="2">
        <f t="shared" si="38"/>
        <v>8.6159324645996094</v>
      </c>
      <c r="AE61" s="2">
        <f t="shared" si="38"/>
        <v>9.3459396362304705</v>
      </c>
      <c r="AF61" s="2">
        <f t="shared" si="38"/>
        <v>7.52423143386841</v>
      </c>
      <c r="AG61" s="2">
        <f t="shared" si="38"/>
        <v>7.3729429244995099</v>
      </c>
      <c r="AH61" s="109" t="s">
        <v>1462</v>
      </c>
      <c r="AI61" s="123" t="s">
        <v>17</v>
      </c>
      <c r="AJ61" s="605">
        <f t="shared" si="39"/>
        <v>11.94863319396973</v>
      </c>
      <c r="AK61" s="123" t="s">
        <v>30</v>
      </c>
      <c r="AL61" s="605">
        <f t="shared" si="40"/>
        <v>11.23642897605896</v>
      </c>
      <c r="AM61" s="123" t="s">
        <v>13</v>
      </c>
      <c r="AN61" s="605">
        <f t="shared" si="41"/>
        <v>9.7691985964775068</v>
      </c>
      <c r="AO61" s="123" t="s">
        <v>49</v>
      </c>
      <c r="AP61" s="605">
        <f t="shared" si="42"/>
        <v>12.26427602767944</v>
      </c>
      <c r="AY61" s="2">
        <v>49</v>
      </c>
      <c r="AZ61" s="109" t="str">
        <f t="shared" ref="AZ61:AZ109" si="44">AY61&amp;"ème Cos²"</f>
        <v>49ème Cos²</v>
      </c>
      <c r="BA61" s="954" t="s">
        <v>47</v>
      </c>
      <c r="BB61" s="643">
        <f t="shared" ref="BB61:BB100" si="45">LARGE(BA$4:BA$53,LEFT($AZ61,2))</f>
        <v>6.2458202242851202E-2</v>
      </c>
      <c r="BC61" s="954" t="s">
        <v>41</v>
      </c>
      <c r="BD61" s="643">
        <f t="shared" si="43"/>
        <v>5.0912352162413334E-3</v>
      </c>
      <c r="BE61" s="954" t="s">
        <v>49</v>
      </c>
      <c r="BF61" s="643">
        <f t="shared" si="43"/>
        <v>2.6696408313000618E-3</v>
      </c>
      <c r="BG61" s="954" t="s">
        <v>14</v>
      </c>
      <c r="BH61" s="643">
        <f t="shared" si="43"/>
        <v>7.3255921906820705E-3</v>
      </c>
    </row>
    <row r="62" spans="1:63">
      <c r="AC62" s="2">
        <f t="shared" si="38"/>
        <v>8.0248069763183594</v>
      </c>
      <c r="AD62" s="2">
        <f t="shared" si="38"/>
        <v>7.2311501502990696</v>
      </c>
      <c r="AE62" s="2">
        <f t="shared" si="38"/>
        <v>8.2389583587646502</v>
      </c>
      <c r="AF62" s="2">
        <f t="shared" si="38"/>
        <v>7.3894453048706099</v>
      </c>
      <c r="AG62" s="2">
        <f t="shared" si="38"/>
        <v>6.88531541824341</v>
      </c>
      <c r="AH62" s="109" t="s">
        <v>1463</v>
      </c>
      <c r="AI62" s="123" t="s">
        <v>41</v>
      </c>
      <c r="AJ62" s="605">
        <f t="shared" si="39"/>
        <v>9.2039896901696974</v>
      </c>
      <c r="AK62" s="123" t="s">
        <v>13</v>
      </c>
      <c r="AL62" s="605">
        <f t="shared" si="40"/>
        <v>9.979453504085539</v>
      </c>
      <c r="AM62" s="123" t="s">
        <v>18</v>
      </c>
      <c r="AN62" s="605">
        <f t="shared" si="41"/>
        <v>9.6003332138061506</v>
      </c>
      <c r="AO62" s="123" t="s">
        <v>41</v>
      </c>
      <c r="AP62" s="605">
        <f t="shared" si="42"/>
        <v>11.70196461677552</v>
      </c>
      <c r="AY62" s="2">
        <v>48</v>
      </c>
      <c r="AZ62" s="109" t="str">
        <f t="shared" si="44"/>
        <v>48ème Cos²</v>
      </c>
      <c r="BA62" s="954" t="s">
        <v>36</v>
      </c>
      <c r="BB62" s="643">
        <f t="shared" si="45"/>
        <v>7.9358659684657995E-2</v>
      </c>
      <c r="BC62" s="954" t="s">
        <v>48</v>
      </c>
      <c r="BD62" s="643">
        <f t="shared" si="43"/>
        <v>1.414443005342038E-2</v>
      </c>
      <c r="BE62" s="954" t="s">
        <v>28</v>
      </c>
      <c r="BF62" s="643">
        <f t="shared" si="43"/>
        <v>2.3611287004314401E-2</v>
      </c>
      <c r="BG62" s="954" t="s">
        <v>15</v>
      </c>
      <c r="BH62" s="643">
        <f t="shared" si="43"/>
        <v>1.3927059495472363E-2</v>
      </c>
    </row>
    <row r="63" spans="1:63">
      <c r="AC63" s="2">
        <f t="shared" si="38"/>
        <v>7.9706187248229998</v>
      </c>
      <c r="AD63" s="2">
        <f t="shared" si="38"/>
        <v>6.7564649581909197</v>
      </c>
      <c r="AE63" s="2">
        <f t="shared" si="38"/>
        <v>7.1306719779968297</v>
      </c>
      <c r="AF63" s="2">
        <f t="shared" si="38"/>
        <v>6.4463033676147496</v>
      </c>
      <c r="AG63" s="2">
        <f t="shared" si="38"/>
        <v>6.8376035690307599</v>
      </c>
      <c r="AH63" s="109" t="s">
        <v>1464</v>
      </c>
      <c r="AI63" s="123" t="s">
        <v>16</v>
      </c>
      <c r="AJ63" s="605">
        <f t="shared" si="39"/>
        <v>7.7313265800476101</v>
      </c>
      <c r="AK63" s="123" t="s">
        <v>27</v>
      </c>
      <c r="AL63" s="605">
        <f t="shared" si="40"/>
        <v>9.8210678100585902</v>
      </c>
      <c r="AM63" s="123" t="s">
        <v>38</v>
      </c>
      <c r="AN63" s="605">
        <f t="shared" si="41"/>
        <v>9.354241535067553</v>
      </c>
      <c r="AO63" s="123" t="s">
        <v>40</v>
      </c>
      <c r="AP63" s="605">
        <f t="shared" si="42"/>
        <v>11.607265774160645</v>
      </c>
      <c r="AY63" s="2">
        <v>47</v>
      </c>
      <c r="AZ63" s="109" t="str">
        <f t="shared" si="44"/>
        <v>47ème Cos²</v>
      </c>
      <c r="BA63" s="954" t="s">
        <v>38</v>
      </c>
      <c r="BB63" s="643">
        <f t="shared" si="45"/>
        <v>0.1002814881503582</v>
      </c>
      <c r="BC63" s="954" t="s">
        <v>21</v>
      </c>
      <c r="BD63" s="643">
        <f t="shared" si="43"/>
        <v>2.1916504600085363E-2</v>
      </c>
      <c r="BE63" s="954" t="s">
        <v>47</v>
      </c>
      <c r="BF63" s="643">
        <f t="shared" si="43"/>
        <v>3.4111576154828002E-2</v>
      </c>
      <c r="BG63" s="954" t="s">
        <v>54</v>
      </c>
      <c r="BH63" s="643">
        <f t="shared" si="43"/>
        <v>3.0578902922570698E-2</v>
      </c>
    </row>
    <row r="64" spans="1:63">
      <c r="AC64" s="2">
        <f t="shared" si="38"/>
        <v>6.9410281181335396</v>
      </c>
      <c r="AD64" s="2">
        <f t="shared" si="38"/>
        <v>5.7403426170349103</v>
      </c>
      <c r="AE64" s="2">
        <f t="shared" si="38"/>
        <v>5.9522867202758798</v>
      </c>
      <c r="AF64" s="2">
        <f t="shared" si="38"/>
        <v>5.9742770195007298</v>
      </c>
      <c r="AG64" s="2">
        <f t="shared" si="38"/>
        <v>6.6115221977233896</v>
      </c>
      <c r="AH64" s="109" t="s">
        <v>1465</v>
      </c>
      <c r="AI64" s="123" t="s">
        <v>49</v>
      </c>
      <c r="AJ64" s="605">
        <f t="shared" si="39"/>
        <v>7.5722156818956137</v>
      </c>
      <c r="AK64" s="123" t="s">
        <v>6</v>
      </c>
      <c r="AL64" s="605">
        <f t="shared" si="40"/>
        <v>9.7991070747375506</v>
      </c>
      <c r="AM64" s="123" t="s">
        <v>21</v>
      </c>
      <c r="AN64" s="605">
        <f t="shared" si="41"/>
        <v>8.5459677625913208</v>
      </c>
      <c r="AO64" s="123" t="s">
        <v>46</v>
      </c>
      <c r="AP64" s="605">
        <f t="shared" si="42"/>
        <v>9.0997606515884399</v>
      </c>
      <c r="AY64" s="2">
        <v>46</v>
      </c>
      <c r="AZ64" s="109" t="str">
        <f t="shared" si="44"/>
        <v>46ème Cos²</v>
      </c>
      <c r="BA64" s="954" t="s">
        <v>53</v>
      </c>
      <c r="BB64" s="643">
        <f t="shared" si="45"/>
        <v>0.105094026774168</v>
      </c>
      <c r="BC64" s="954" t="s">
        <v>24</v>
      </c>
      <c r="BD64" s="643">
        <f t="shared" si="43"/>
        <v>2.6222920976579221E-2</v>
      </c>
      <c r="BE64" s="954" t="s">
        <v>23</v>
      </c>
      <c r="BF64" s="643">
        <f t="shared" si="43"/>
        <v>3.7737881299108232E-2</v>
      </c>
      <c r="BG64" s="954" t="s">
        <v>39</v>
      </c>
      <c r="BH64" s="643">
        <f t="shared" si="43"/>
        <v>3.2338805496692616E-2</v>
      </c>
    </row>
    <row r="65" spans="29:60">
      <c r="AC65" s="2">
        <f t="shared" si="38"/>
        <v>4.3365387916564897</v>
      </c>
      <c r="AD65" s="2">
        <f t="shared" si="38"/>
        <v>5.5452232360839799</v>
      </c>
      <c r="AE65" s="2">
        <f t="shared" si="38"/>
        <v>5.5241074562072798</v>
      </c>
      <c r="AF65" s="2">
        <f t="shared" si="38"/>
        <v>5.6438302993774396</v>
      </c>
      <c r="AG65" s="2">
        <f t="shared" si="38"/>
        <v>5.3253040313720703</v>
      </c>
      <c r="AH65" s="109" t="s">
        <v>1466</v>
      </c>
      <c r="AI65" s="123" t="s">
        <v>8</v>
      </c>
      <c r="AJ65" s="605">
        <f t="shared" si="39"/>
        <v>7.5335928201675397</v>
      </c>
      <c r="AK65" s="123" t="s">
        <v>7</v>
      </c>
      <c r="AL65" s="605">
        <f t="shared" si="40"/>
        <v>8.779758483171463</v>
      </c>
      <c r="AM65" s="123" t="s">
        <v>48</v>
      </c>
      <c r="AN65" s="605">
        <f t="shared" si="41"/>
        <v>8.0522819408215565</v>
      </c>
      <c r="AO65" s="123" t="s">
        <v>52</v>
      </c>
      <c r="AP65" s="605">
        <f t="shared" si="42"/>
        <v>7.1813220977783203</v>
      </c>
      <c r="AY65" s="2">
        <v>45</v>
      </c>
      <c r="AZ65" s="109" t="str">
        <f t="shared" si="44"/>
        <v>45ème Cos²</v>
      </c>
      <c r="BA65" s="954" t="s">
        <v>42</v>
      </c>
      <c r="BB65" s="643">
        <f t="shared" si="45"/>
        <v>0.14214552938938105</v>
      </c>
      <c r="BC65" s="954" t="s">
        <v>26</v>
      </c>
      <c r="BD65" s="643">
        <f t="shared" si="43"/>
        <v>2.9812224209308701E-2</v>
      </c>
      <c r="BE65" s="954" t="s">
        <v>36</v>
      </c>
      <c r="BF65" s="643">
        <f t="shared" si="43"/>
        <v>4.5666061487281674E-2</v>
      </c>
      <c r="BG65" s="954" t="s">
        <v>32</v>
      </c>
      <c r="BH65" s="643">
        <f t="shared" si="43"/>
        <v>3.4943187609314905E-2</v>
      </c>
    </row>
    <row r="66" spans="29:60">
      <c r="AC66" s="2">
        <f t="shared" si="38"/>
        <v>3.8418505191803001</v>
      </c>
      <c r="AD66" s="2">
        <f t="shared" si="38"/>
        <v>4.0454959869384801</v>
      </c>
      <c r="AE66" s="2">
        <f t="shared" si="38"/>
        <v>5.4857482910156303</v>
      </c>
      <c r="AF66" s="2">
        <f t="shared" si="38"/>
        <v>5.3815898895263699</v>
      </c>
      <c r="AG66" s="2">
        <f t="shared" si="38"/>
        <v>4.5354933738708496</v>
      </c>
      <c r="AH66" s="109" t="s">
        <v>1467</v>
      </c>
      <c r="AI66" s="123" t="s">
        <v>19</v>
      </c>
      <c r="AJ66" s="605">
        <f t="shared" si="39"/>
        <v>7.53256452083588</v>
      </c>
      <c r="AK66" s="123" t="s">
        <v>8</v>
      </c>
      <c r="AL66" s="605">
        <f t="shared" si="40"/>
        <v>7.2527599334716797</v>
      </c>
      <c r="AM66" s="123" t="s">
        <v>44</v>
      </c>
      <c r="AN66" s="605">
        <f t="shared" si="41"/>
        <v>7.97747147083283</v>
      </c>
      <c r="AO66" s="123" t="s">
        <v>21</v>
      </c>
      <c r="AP66" s="605">
        <f t="shared" si="42"/>
        <v>6.4882688522338796</v>
      </c>
      <c r="AY66" s="2">
        <v>44</v>
      </c>
      <c r="AZ66" s="109" t="str">
        <f t="shared" si="44"/>
        <v>44ème Cos²</v>
      </c>
      <c r="BA66" s="954" t="s">
        <v>7</v>
      </c>
      <c r="BB66" s="643">
        <f t="shared" si="45"/>
        <v>0.14848398789763451</v>
      </c>
      <c r="BC66" s="954" t="s">
        <v>38</v>
      </c>
      <c r="BD66" s="643">
        <f t="shared" si="43"/>
        <v>5.1961425691842998E-2</v>
      </c>
      <c r="BE66" s="954" t="s">
        <v>29</v>
      </c>
      <c r="BF66" s="643">
        <f t="shared" si="43"/>
        <v>5.0931032368680511E-2</v>
      </c>
      <c r="BG66" s="954" t="s">
        <v>44</v>
      </c>
      <c r="BH66" s="643">
        <f t="shared" si="43"/>
        <v>4.1451711673289489E-2</v>
      </c>
    </row>
    <row r="67" spans="29:60">
      <c r="AC67" s="2">
        <f t="shared" si="38"/>
        <v>3.30990409851074</v>
      </c>
      <c r="AD67" s="2">
        <f t="shared" si="38"/>
        <v>3.9315919876098602</v>
      </c>
      <c r="AE67" s="2">
        <f t="shared" si="38"/>
        <v>5.4212975502014196</v>
      </c>
      <c r="AF67" s="2">
        <f t="shared" si="38"/>
        <v>4.2313976287841797</v>
      </c>
      <c r="AG67" s="2">
        <f t="shared" si="38"/>
        <v>3.6462423801422101</v>
      </c>
      <c r="AH67" s="109" t="s">
        <v>1468</v>
      </c>
      <c r="AI67" s="123" t="s">
        <v>54</v>
      </c>
      <c r="AJ67" s="605">
        <f t="shared" si="39"/>
        <v>7.2226900160312697</v>
      </c>
      <c r="AK67" s="123" t="s">
        <v>18</v>
      </c>
      <c r="AL67" s="605">
        <f t="shared" si="40"/>
        <v>7.1158524155616751</v>
      </c>
      <c r="AM67" s="123" t="s">
        <v>17</v>
      </c>
      <c r="AN67" s="605">
        <f t="shared" si="41"/>
        <v>7.6838057041168195</v>
      </c>
      <c r="AO67" s="123" t="s">
        <v>19</v>
      </c>
      <c r="AP67" s="605">
        <f t="shared" si="42"/>
        <v>6.2106800749897983</v>
      </c>
      <c r="AY67" s="2">
        <v>43</v>
      </c>
      <c r="AZ67" s="109" t="str">
        <f t="shared" si="44"/>
        <v>43ème Cos²</v>
      </c>
      <c r="BA67" s="954" t="s">
        <v>28</v>
      </c>
      <c r="BB67" s="643">
        <f t="shared" si="45"/>
        <v>0.19938537140842499</v>
      </c>
      <c r="BC67" s="954" t="s">
        <v>23</v>
      </c>
      <c r="BD67" s="643">
        <f t="shared" si="43"/>
        <v>6.5409399569034493E-2</v>
      </c>
      <c r="BE67" s="954" t="s">
        <v>26</v>
      </c>
      <c r="BF67" s="643">
        <f t="shared" si="43"/>
        <v>7.7158877626061509E-2</v>
      </c>
      <c r="BG67" s="954" t="s">
        <v>18</v>
      </c>
      <c r="BH67" s="643">
        <f t="shared" si="43"/>
        <v>4.1897883173078306E-2</v>
      </c>
    </row>
    <row r="68" spans="29:60">
      <c r="AC68" s="2">
        <f t="shared" si="38"/>
        <v>3.2758204936981201</v>
      </c>
      <c r="AD68" s="2">
        <f t="shared" si="38"/>
        <v>3.7012670040130602</v>
      </c>
      <c r="AE68" s="2">
        <f t="shared" si="38"/>
        <v>4.21443843841553</v>
      </c>
      <c r="AF68" s="2">
        <f t="shared" si="38"/>
        <v>4.1292777061462402</v>
      </c>
      <c r="AG68" s="2">
        <f t="shared" si="38"/>
        <v>3.6273121833801301</v>
      </c>
      <c r="AH68" s="109" t="s">
        <v>1469</v>
      </c>
      <c r="AI68" s="123" t="s">
        <v>18</v>
      </c>
      <c r="AJ68" s="605">
        <f t="shared" si="39"/>
        <v>7.1705755591392508</v>
      </c>
      <c r="AK68" s="123" t="s">
        <v>36</v>
      </c>
      <c r="AL68" s="605">
        <f t="shared" si="40"/>
        <v>6.8988963067531621</v>
      </c>
      <c r="AM68" s="123" t="s">
        <v>10</v>
      </c>
      <c r="AN68" s="605">
        <f t="shared" si="41"/>
        <v>6.7628557682037407</v>
      </c>
      <c r="AO68" s="123" t="s">
        <v>11</v>
      </c>
      <c r="AP68" s="605">
        <f t="shared" si="42"/>
        <v>6.1800631284713798</v>
      </c>
      <c r="AY68" s="2">
        <v>42</v>
      </c>
      <c r="AZ68" s="109" t="str">
        <f t="shared" si="44"/>
        <v>42ème Cos²</v>
      </c>
      <c r="BA68" s="954" t="s">
        <v>25</v>
      </c>
      <c r="BB68" s="643">
        <f t="shared" si="45"/>
        <v>0.20119814015924942</v>
      </c>
      <c r="BC68" s="954" t="s">
        <v>20</v>
      </c>
      <c r="BD68" s="643">
        <f t="shared" si="43"/>
        <v>0.16956210136413569</v>
      </c>
      <c r="BE68" s="954" t="s">
        <v>42</v>
      </c>
      <c r="BF68" s="643">
        <f t="shared" si="43"/>
        <v>9.8013050854206044E-2</v>
      </c>
      <c r="BG68" s="954" t="s">
        <v>30</v>
      </c>
      <c r="BH68" s="643">
        <f t="shared" si="43"/>
        <v>4.8702169675380019E-2</v>
      </c>
    </row>
    <row r="69" spans="29:60">
      <c r="AC69" s="2">
        <f t="shared" ref="AC69:AG78" si="46">LARGE(AC$4:AC$53,LEFT($AH69,2))</f>
        <v>2.5443358421325701</v>
      </c>
      <c r="AD69" s="2">
        <f t="shared" si="46"/>
        <v>3.40632152557373</v>
      </c>
      <c r="AE69" s="2">
        <f t="shared" si="46"/>
        <v>4.06976222991943</v>
      </c>
      <c r="AF69" s="2">
        <f t="shared" si="46"/>
        <v>3.8931803703308101</v>
      </c>
      <c r="AG69" s="2">
        <f t="shared" si="46"/>
        <v>3.5018978118896502</v>
      </c>
      <c r="AH69" s="109" t="s">
        <v>1470</v>
      </c>
      <c r="AI69" s="123" t="s">
        <v>44</v>
      </c>
      <c r="AJ69" s="605">
        <f t="shared" ref="AJ69:AJ109" si="47">LARGE(AJ$4:AJ$53,LEFT($AH69,2))</f>
        <v>6.5603208541870135</v>
      </c>
      <c r="AK69" s="123" t="s">
        <v>34</v>
      </c>
      <c r="AL69" s="605">
        <f t="shared" ref="AL69:AL109" si="48">LARGE(AK$4:AK$53,LEFT($AH69,2))</f>
        <v>6.8295524716377241</v>
      </c>
      <c r="AM69" s="123" t="s">
        <v>53</v>
      </c>
      <c r="AN69" s="605">
        <f t="shared" ref="AN69:AN109" si="49">LARGE(AM$4:AM$53,LEFT($AH69,2))</f>
        <v>6.5258416607975951</v>
      </c>
      <c r="AO69" s="123" t="s">
        <v>33</v>
      </c>
      <c r="AP69" s="605">
        <f t="shared" ref="AP69:AP109" si="50">LARGE(AN$4:AN$53,LEFT($AH69,2))</f>
        <v>5.9260730743408203</v>
      </c>
      <c r="AY69" s="2">
        <v>41</v>
      </c>
      <c r="AZ69" s="109" t="str">
        <f t="shared" si="44"/>
        <v>41ème Cos²</v>
      </c>
      <c r="BA69" s="954" t="s">
        <v>34</v>
      </c>
      <c r="BB69" s="643">
        <f t="shared" si="45"/>
        <v>0.2325229011476036</v>
      </c>
      <c r="BC69" s="954" t="s">
        <v>51</v>
      </c>
      <c r="BD69" s="643">
        <f t="shared" si="43"/>
        <v>0.1733303107321266</v>
      </c>
      <c r="BE69" s="954" t="s">
        <v>20</v>
      </c>
      <c r="BF69" s="643">
        <f t="shared" si="43"/>
        <v>9.9773575435392531E-2</v>
      </c>
      <c r="BG69" s="954" t="s">
        <v>47</v>
      </c>
      <c r="BH69" s="643">
        <f t="shared" si="43"/>
        <v>4.9727519974112504E-2</v>
      </c>
    </row>
    <row r="70" spans="29:60">
      <c r="AC70" s="2">
        <f t="shared" si="46"/>
        <v>2.3928291797637899</v>
      </c>
      <c r="AD70" s="2">
        <f t="shared" si="46"/>
        <v>2.6875364780425999</v>
      </c>
      <c r="AE70" s="2">
        <f t="shared" si="46"/>
        <v>3.44416379928589</v>
      </c>
      <c r="AF70" s="2">
        <f t="shared" si="46"/>
        <v>3.5922975540161102</v>
      </c>
      <c r="AG70" s="2">
        <f t="shared" si="46"/>
        <v>3.29719042778015</v>
      </c>
      <c r="AH70" s="109" t="s">
        <v>1471</v>
      </c>
      <c r="AI70" s="123" t="s">
        <v>6</v>
      </c>
      <c r="AJ70" s="605">
        <f t="shared" si="47"/>
        <v>5.8598165512084996</v>
      </c>
      <c r="AK70" s="123" t="s">
        <v>54</v>
      </c>
      <c r="AL70" s="605">
        <f t="shared" si="48"/>
        <v>6.7828356847167059</v>
      </c>
      <c r="AM70" s="123" t="s">
        <v>8</v>
      </c>
      <c r="AN70" s="605">
        <f t="shared" si="49"/>
        <v>5.8842375501990309</v>
      </c>
      <c r="AO70" s="123" t="s">
        <v>24</v>
      </c>
      <c r="AP70" s="605">
        <f t="shared" si="50"/>
        <v>5.8324325904250136</v>
      </c>
      <c r="AY70" s="2">
        <v>40</v>
      </c>
      <c r="AZ70" s="109" t="str">
        <f t="shared" si="44"/>
        <v>40ème Cos²</v>
      </c>
      <c r="BA70" s="954" t="s">
        <v>37</v>
      </c>
      <c r="BB70" s="643">
        <f t="shared" si="45"/>
        <v>0.23817569762468341</v>
      </c>
      <c r="BC70" s="954" t="s">
        <v>25</v>
      </c>
      <c r="BD70" s="643">
        <f t="shared" si="43"/>
        <v>0.17977810837328442</v>
      </c>
      <c r="BE70" s="954" t="s">
        <v>24</v>
      </c>
      <c r="BF70" s="643">
        <f t="shared" si="43"/>
        <v>0.1105282232165337</v>
      </c>
      <c r="BG70" s="954" t="s">
        <v>45</v>
      </c>
      <c r="BH70" s="643">
        <f t="shared" si="43"/>
        <v>7.5177473947405801E-2</v>
      </c>
    </row>
    <row r="71" spans="29:60">
      <c r="AC71" s="2">
        <f t="shared" si="46"/>
        <v>2.2990272045135498</v>
      </c>
      <c r="AD71" s="2">
        <f t="shared" si="46"/>
        <v>2.3937714099884002</v>
      </c>
      <c r="AE71" s="2">
        <f t="shared" si="46"/>
        <v>2.8741762638092001</v>
      </c>
      <c r="AF71" s="2">
        <f t="shared" si="46"/>
        <v>3.1520299911499001</v>
      </c>
      <c r="AG71" s="2">
        <f t="shared" si="46"/>
        <v>3.2553377151489298</v>
      </c>
      <c r="AH71" s="109" t="s">
        <v>1472</v>
      </c>
      <c r="AI71" s="123" t="s">
        <v>24</v>
      </c>
      <c r="AJ71" s="605">
        <f t="shared" si="47"/>
        <v>5.7935732305049887</v>
      </c>
      <c r="AK71" s="123" t="s">
        <v>17</v>
      </c>
      <c r="AL71" s="605">
        <f t="shared" si="48"/>
        <v>6.7014493942260769</v>
      </c>
      <c r="AM71" s="123" t="s">
        <v>37</v>
      </c>
      <c r="AN71" s="605">
        <f t="shared" si="49"/>
        <v>5.6916759610176051</v>
      </c>
      <c r="AO71" s="123" t="s">
        <v>43</v>
      </c>
      <c r="AP71" s="605">
        <f t="shared" si="50"/>
        <v>5.6794617772102374</v>
      </c>
      <c r="AY71" s="2">
        <v>39</v>
      </c>
      <c r="AZ71" s="109" t="str">
        <f t="shared" si="44"/>
        <v>39ème Cos²</v>
      </c>
      <c r="BA71" s="954" t="s">
        <v>40</v>
      </c>
      <c r="BB71" s="643">
        <f t="shared" si="45"/>
        <v>0.31169373309239784</v>
      </c>
      <c r="BC71" s="954" t="s">
        <v>53</v>
      </c>
      <c r="BD71" s="643">
        <f t="shared" si="43"/>
        <v>0.21798790618777308</v>
      </c>
      <c r="BE71" s="954" t="s">
        <v>51</v>
      </c>
      <c r="BF71" s="643">
        <f t="shared" si="43"/>
        <v>0.14033416286110861</v>
      </c>
      <c r="BG71" s="954" t="s">
        <v>36</v>
      </c>
      <c r="BH71" s="643">
        <f t="shared" si="43"/>
        <v>7.8135635703802095E-2</v>
      </c>
    </row>
    <row r="72" spans="29:60">
      <c r="AC72" s="2">
        <f t="shared" si="46"/>
        <v>1.76506435871124</v>
      </c>
      <c r="AD72" s="2">
        <f t="shared" si="46"/>
        <v>2.32286429405212</v>
      </c>
      <c r="AE72" s="2">
        <f t="shared" si="46"/>
        <v>2.8454077243804901</v>
      </c>
      <c r="AF72" s="2">
        <f t="shared" si="46"/>
        <v>2.9199702739715598</v>
      </c>
      <c r="AG72" s="2">
        <f t="shared" si="46"/>
        <v>3.1193997859954798</v>
      </c>
      <c r="AH72" s="109" t="s">
        <v>1473</v>
      </c>
      <c r="AI72" s="123" t="s">
        <v>11</v>
      </c>
      <c r="AJ72" s="605">
        <f t="shared" si="47"/>
        <v>5.5294736623764003</v>
      </c>
      <c r="AK72" s="123" t="s">
        <v>45</v>
      </c>
      <c r="AL72" s="605">
        <f t="shared" si="48"/>
        <v>6.6542856693267796</v>
      </c>
      <c r="AM72" s="123" t="s">
        <v>16</v>
      </c>
      <c r="AN72" s="605">
        <f t="shared" si="49"/>
        <v>5.6677333116531354</v>
      </c>
      <c r="AO72" s="123" t="s">
        <v>17</v>
      </c>
      <c r="AP72" s="605">
        <f t="shared" si="50"/>
        <v>5.6450678012333819</v>
      </c>
      <c r="AY72" s="2">
        <v>38</v>
      </c>
      <c r="AZ72" s="109" t="str">
        <f t="shared" si="44"/>
        <v>38ème Cos²</v>
      </c>
      <c r="BA72" s="954" t="s">
        <v>51</v>
      </c>
      <c r="BB72" s="643">
        <f t="shared" si="45"/>
        <v>0.38800175860524155</v>
      </c>
      <c r="BC72" s="954" t="s">
        <v>35</v>
      </c>
      <c r="BD72" s="643">
        <f t="shared" si="43"/>
        <v>0.24253393709659599</v>
      </c>
      <c r="BE72" s="954" t="s">
        <v>32</v>
      </c>
      <c r="BF72" s="643">
        <f t="shared" si="43"/>
        <v>0.14092656224966049</v>
      </c>
      <c r="BG72" s="954" t="s">
        <v>7</v>
      </c>
      <c r="BH72" s="643">
        <f t="shared" si="43"/>
        <v>9.7637331069563543E-2</v>
      </c>
    </row>
    <row r="73" spans="29:60">
      <c r="AC73" s="2">
        <f t="shared" si="46"/>
        <v>1.6257152557373</v>
      </c>
      <c r="AD73" s="2">
        <f t="shared" si="46"/>
        <v>1.72784900665283</v>
      </c>
      <c r="AE73" s="2">
        <f t="shared" si="46"/>
        <v>2.7006382942199698</v>
      </c>
      <c r="AF73" s="2">
        <f t="shared" si="46"/>
        <v>2.86517381668091</v>
      </c>
      <c r="AG73" s="2">
        <f t="shared" si="46"/>
        <v>3.0216145515441899</v>
      </c>
      <c r="AH73" s="109" t="s">
        <v>1474</v>
      </c>
      <c r="AI73" s="123" t="s">
        <v>50</v>
      </c>
      <c r="AJ73" s="605">
        <f t="shared" si="47"/>
        <v>5.2299152612686139</v>
      </c>
      <c r="AK73" s="123" t="s">
        <v>44</v>
      </c>
      <c r="AL73" s="605">
        <f t="shared" si="48"/>
        <v>6.0426780199632057</v>
      </c>
      <c r="AM73" s="123" t="s">
        <v>6</v>
      </c>
      <c r="AN73" s="605">
        <f t="shared" si="49"/>
        <v>5.1899857521057093</v>
      </c>
      <c r="AO73" s="123" t="s">
        <v>26</v>
      </c>
      <c r="AP73" s="605">
        <f t="shared" si="50"/>
        <v>5.3959790170192701</v>
      </c>
      <c r="AY73" s="2">
        <v>37</v>
      </c>
      <c r="AZ73" s="109" t="str">
        <f t="shared" si="44"/>
        <v>37ème Cos²</v>
      </c>
      <c r="BA73" s="954" t="s">
        <v>31</v>
      </c>
      <c r="BB73" s="643">
        <f t="shared" si="45"/>
        <v>0.40471155196428271</v>
      </c>
      <c r="BC73" s="954" t="s">
        <v>19</v>
      </c>
      <c r="BD73" s="643">
        <f t="shared" si="43"/>
        <v>0.26705829799175279</v>
      </c>
      <c r="BE73" s="954" t="s">
        <v>7</v>
      </c>
      <c r="BF73" s="643">
        <f t="shared" si="43"/>
        <v>0.17934316024184249</v>
      </c>
      <c r="BG73" s="954" t="s">
        <v>37</v>
      </c>
      <c r="BH73" s="643">
        <f t="shared" si="43"/>
        <v>0.10342400288209319</v>
      </c>
    </row>
    <row r="74" spans="29:60">
      <c r="AC74" s="2">
        <f t="shared" si="46"/>
        <v>1.4977045059204099</v>
      </c>
      <c r="AD74" s="2">
        <f t="shared" si="46"/>
        <v>1.69358718395233</v>
      </c>
      <c r="AE74" s="2">
        <f t="shared" si="46"/>
        <v>2.5217480659484899</v>
      </c>
      <c r="AF74" s="2">
        <f t="shared" si="46"/>
        <v>2.73447489738464</v>
      </c>
      <c r="AG74" s="2">
        <f t="shared" si="46"/>
        <v>2.8948597908020002</v>
      </c>
      <c r="AH74" s="109" t="s">
        <v>1475</v>
      </c>
      <c r="AI74" s="123" t="s">
        <v>26</v>
      </c>
      <c r="AJ74" s="605">
        <f t="shared" si="47"/>
        <v>4.9797993376851064</v>
      </c>
      <c r="AK74" s="123" t="s">
        <v>15</v>
      </c>
      <c r="AL74" s="605">
        <f t="shared" si="48"/>
        <v>5.0447249114513362</v>
      </c>
      <c r="AM74" s="123" t="s">
        <v>45</v>
      </c>
      <c r="AN74" s="605">
        <f t="shared" si="49"/>
        <v>5.127219557762146</v>
      </c>
      <c r="AO74" s="123" t="s">
        <v>23</v>
      </c>
      <c r="AP74" s="605">
        <f t="shared" si="50"/>
        <v>5.0266270637512198</v>
      </c>
      <c r="AY74" s="2">
        <v>36</v>
      </c>
      <c r="AZ74" s="109" t="str">
        <f t="shared" si="44"/>
        <v>36ème Cos²</v>
      </c>
      <c r="BA74" s="954" t="s">
        <v>55</v>
      </c>
      <c r="BB74" s="643">
        <f t="shared" si="45"/>
        <v>0.41256517171859797</v>
      </c>
      <c r="BC74" s="954" t="s">
        <v>55</v>
      </c>
      <c r="BD74" s="643">
        <f t="shared" si="43"/>
        <v>0.34440094232559199</v>
      </c>
      <c r="BE74" s="954" t="s">
        <v>35</v>
      </c>
      <c r="BF74" s="643">
        <f t="shared" si="43"/>
        <v>0.1956342160701755</v>
      </c>
      <c r="BG74" s="954" t="s">
        <v>13</v>
      </c>
      <c r="BH74" s="643">
        <f t="shared" si="43"/>
        <v>0.14446099847555191</v>
      </c>
    </row>
    <row r="75" spans="29:60">
      <c r="AC75" s="2">
        <f t="shared" si="46"/>
        <v>1.46797287464142</v>
      </c>
      <c r="AD75" s="2">
        <f t="shared" si="46"/>
        <v>1.6398729085922199</v>
      </c>
      <c r="AE75" s="2">
        <f t="shared" si="46"/>
        <v>2.4144582748413099</v>
      </c>
      <c r="AF75" s="2">
        <f t="shared" si="46"/>
        <v>2.6287882328033398</v>
      </c>
      <c r="AG75" s="2">
        <f t="shared" si="46"/>
        <v>2.7517056465148899</v>
      </c>
      <c r="AH75" s="109" t="s">
        <v>1476</v>
      </c>
      <c r="AI75" s="123" t="s">
        <v>52</v>
      </c>
      <c r="AJ75" s="605">
        <f t="shared" si="47"/>
        <v>4.9398379325866699</v>
      </c>
      <c r="AK75" s="123" t="s">
        <v>16</v>
      </c>
      <c r="AL75" s="605">
        <f t="shared" si="48"/>
        <v>4.8310339227318746</v>
      </c>
      <c r="AM75" s="123" t="s">
        <v>51</v>
      </c>
      <c r="AN75" s="605">
        <f t="shared" si="49"/>
        <v>5.0332660973072079</v>
      </c>
      <c r="AO75" s="123" t="s">
        <v>35</v>
      </c>
      <c r="AP75" s="605">
        <f t="shared" si="50"/>
        <v>4.9616737365722603</v>
      </c>
      <c r="AY75" s="2">
        <v>35</v>
      </c>
      <c r="AZ75" s="109" t="str">
        <f t="shared" si="44"/>
        <v>35ème Cos²</v>
      </c>
      <c r="BA75" s="954" t="s">
        <v>21</v>
      </c>
      <c r="BB75" s="643">
        <f t="shared" si="45"/>
        <v>0.41511444339994308</v>
      </c>
      <c r="BC75" s="954" t="s">
        <v>50</v>
      </c>
      <c r="BD75" s="643">
        <f t="shared" si="43"/>
        <v>0.36378605663776298</v>
      </c>
      <c r="BE75" s="954" t="s">
        <v>55</v>
      </c>
      <c r="BF75" s="643">
        <f t="shared" si="43"/>
        <v>0.22715846635401279</v>
      </c>
      <c r="BG75" s="954" t="s">
        <v>53</v>
      </c>
      <c r="BH75" s="643">
        <f t="shared" si="43"/>
        <v>0.15431685745716089</v>
      </c>
    </row>
    <row r="76" spans="29:60">
      <c r="AC76" s="2">
        <f t="shared" si="46"/>
        <v>1.3302426338195801</v>
      </c>
      <c r="AD76" s="2">
        <f t="shared" si="46"/>
        <v>1.51184725761414</v>
      </c>
      <c r="AE76" s="2">
        <f t="shared" si="46"/>
        <v>2.3254690170288099</v>
      </c>
      <c r="AF76" s="2">
        <f t="shared" si="46"/>
        <v>2.28692626953125</v>
      </c>
      <c r="AG76" s="2">
        <f t="shared" si="46"/>
        <v>2.47331714630127</v>
      </c>
      <c r="AH76" s="109" t="s">
        <v>1477</v>
      </c>
      <c r="AI76" s="123" t="s">
        <v>45</v>
      </c>
      <c r="AJ76" s="605">
        <f t="shared" si="47"/>
        <v>4.7930339574813843</v>
      </c>
      <c r="AK76" s="123" t="s">
        <v>11</v>
      </c>
      <c r="AL76" s="605">
        <f t="shared" si="48"/>
        <v>4.6161372661590496</v>
      </c>
      <c r="AM76" s="123" t="s">
        <v>11</v>
      </c>
      <c r="AN76" s="605">
        <f t="shared" si="49"/>
        <v>5.0280002355575499</v>
      </c>
      <c r="AO76" s="123" t="s">
        <v>50</v>
      </c>
      <c r="AP76" s="605">
        <f t="shared" si="50"/>
        <v>4.8479833602905256</v>
      </c>
      <c r="AY76" s="2">
        <v>34</v>
      </c>
      <c r="AZ76" s="109" t="str">
        <f t="shared" si="44"/>
        <v>34ème Cos²</v>
      </c>
      <c r="BA76" s="954" t="s">
        <v>30</v>
      </c>
      <c r="BB76" s="643">
        <f t="shared" si="45"/>
        <v>0.41709993034601234</v>
      </c>
      <c r="BC76" s="954" t="s">
        <v>40</v>
      </c>
      <c r="BD76" s="643">
        <f t="shared" si="43"/>
        <v>0.36811784654855761</v>
      </c>
      <c r="BE76" s="954" t="s">
        <v>34</v>
      </c>
      <c r="BF76" s="643">
        <f t="shared" si="43"/>
        <v>0.24376356229186019</v>
      </c>
      <c r="BG76" s="954" t="s">
        <v>8</v>
      </c>
      <c r="BH76" s="643">
        <f t="shared" si="43"/>
        <v>0.16323914751410479</v>
      </c>
    </row>
    <row r="77" spans="29:60">
      <c r="AC77" s="2">
        <f t="shared" si="46"/>
        <v>1.29633116722107</v>
      </c>
      <c r="AD77" s="2">
        <f t="shared" si="46"/>
        <v>1.39423787593842</v>
      </c>
      <c r="AE77" s="2">
        <f t="shared" si="46"/>
        <v>2.2299637794494598</v>
      </c>
      <c r="AF77" s="2">
        <f t="shared" si="46"/>
        <v>2.2493929862976101</v>
      </c>
      <c r="AG77" s="2">
        <f t="shared" si="46"/>
        <v>2.1854226589202899</v>
      </c>
      <c r="AH77" s="109" t="s">
        <v>1478</v>
      </c>
      <c r="AI77" s="123" t="s">
        <v>15</v>
      </c>
      <c r="AJ77" s="605">
        <f t="shared" si="47"/>
        <v>4.7913694786839152</v>
      </c>
      <c r="AK77" s="123" t="s">
        <v>9</v>
      </c>
      <c r="AL77" s="605">
        <f t="shared" si="48"/>
        <v>4.3441320657730103</v>
      </c>
      <c r="AM77" s="123" t="s">
        <v>15</v>
      </c>
      <c r="AN77" s="605">
        <f t="shared" si="49"/>
        <v>4.9670988470315898</v>
      </c>
      <c r="AO77" s="123" t="s">
        <v>9</v>
      </c>
      <c r="AP77" s="605">
        <f t="shared" si="50"/>
        <v>4.8414635658264196</v>
      </c>
      <c r="AY77" s="2">
        <v>33</v>
      </c>
      <c r="AZ77" s="109" t="str">
        <f t="shared" si="44"/>
        <v>33ème Cos²</v>
      </c>
      <c r="BA77" s="954" t="s">
        <v>48</v>
      </c>
      <c r="BB77" s="643">
        <f t="shared" si="45"/>
        <v>0.4653964788885791</v>
      </c>
      <c r="BC77" s="954" t="s">
        <v>29</v>
      </c>
      <c r="BD77" s="643">
        <f t="shared" si="43"/>
        <v>0.36849874258041371</v>
      </c>
      <c r="BE77" s="954" t="s">
        <v>50</v>
      </c>
      <c r="BF77" s="643">
        <f t="shared" si="43"/>
        <v>0.26186101138591722</v>
      </c>
      <c r="BG77" s="954" t="s">
        <v>34</v>
      </c>
      <c r="BH77" s="643">
        <f t="shared" si="43"/>
        <v>0.1833223812282086</v>
      </c>
    </row>
    <row r="78" spans="29:60">
      <c r="AC78" s="2">
        <f t="shared" si="46"/>
        <v>1.2711083889007599</v>
      </c>
      <c r="AD78" s="2">
        <f t="shared" si="46"/>
        <v>1.2769262790679901</v>
      </c>
      <c r="AE78" s="2">
        <f t="shared" si="46"/>
        <v>1.9389685392379801</v>
      </c>
      <c r="AF78" s="2">
        <f t="shared" si="46"/>
        <v>1.76621413230896</v>
      </c>
      <c r="AG78" s="2">
        <f t="shared" si="46"/>
        <v>2.1581478118896502</v>
      </c>
      <c r="AH78" s="109" t="s">
        <v>1479</v>
      </c>
      <c r="AI78" s="123" t="s">
        <v>22</v>
      </c>
      <c r="AJ78" s="605">
        <f t="shared" si="47"/>
        <v>4.7606527805328405</v>
      </c>
      <c r="AK78" s="123" t="s">
        <v>52</v>
      </c>
      <c r="AL78" s="605">
        <f t="shared" si="48"/>
        <v>4.0976954102516201</v>
      </c>
      <c r="AM78" s="123" t="s">
        <v>39</v>
      </c>
      <c r="AN78" s="605">
        <f t="shared" si="49"/>
        <v>4.8884313106536794</v>
      </c>
      <c r="AO78" s="123" t="s">
        <v>55</v>
      </c>
      <c r="AP78" s="605">
        <f t="shared" si="50"/>
        <v>4.7275086641311601</v>
      </c>
      <c r="AY78" s="2">
        <v>32</v>
      </c>
      <c r="AZ78" s="109" t="str">
        <f t="shared" si="44"/>
        <v>32ème Cos²</v>
      </c>
      <c r="BA78" s="954" t="s">
        <v>35</v>
      </c>
      <c r="BB78" s="643">
        <f t="shared" si="45"/>
        <v>0.50231628119945604</v>
      </c>
      <c r="BC78" s="954" t="s">
        <v>42</v>
      </c>
      <c r="BD78" s="643">
        <f t="shared" si="43"/>
        <v>0.38086991012096405</v>
      </c>
      <c r="BE78" s="954" t="s">
        <v>53</v>
      </c>
      <c r="BF78" s="643">
        <f t="shared" si="43"/>
        <v>0.26687237247824708</v>
      </c>
      <c r="BG78" s="954" t="s">
        <v>42</v>
      </c>
      <c r="BH78" s="643">
        <f t="shared" si="43"/>
        <v>0.18397834897041279</v>
      </c>
    </row>
    <row r="79" spans="29:60">
      <c r="AC79" s="2">
        <f t="shared" ref="AC79:AG88" si="51">LARGE(AC$4:AC$53,LEFT($AH79,2))</f>
        <v>1.25835573673248</v>
      </c>
      <c r="AD79" s="2">
        <f t="shared" si="51"/>
        <v>1.26655793190002</v>
      </c>
      <c r="AE79" s="2">
        <f t="shared" si="51"/>
        <v>1.0269793272018399</v>
      </c>
      <c r="AF79" s="2">
        <f t="shared" si="51"/>
        <v>1.54414522647858</v>
      </c>
      <c r="AG79" s="2">
        <f t="shared" si="51"/>
        <v>1.57225978374481</v>
      </c>
      <c r="AH79" s="109" t="s">
        <v>1480</v>
      </c>
      <c r="AI79" s="123" t="s">
        <v>33</v>
      </c>
      <c r="AJ79" s="605">
        <f t="shared" si="47"/>
        <v>4.68735671043396</v>
      </c>
      <c r="AK79" s="123" t="s">
        <v>14</v>
      </c>
      <c r="AL79" s="605">
        <f t="shared" si="48"/>
        <v>4.08259165287018</v>
      </c>
      <c r="AM79" s="123" t="s">
        <v>32</v>
      </c>
      <c r="AN79" s="605">
        <f t="shared" si="49"/>
        <v>4.6827081441879264</v>
      </c>
      <c r="AO79" s="123" t="s">
        <v>48</v>
      </c>
      <c r="AP79" s="605">
        <f t="shared" si="50"/>
        <v>4.7272516489028895</v>
      </c>
      <c r="AY79" s="2">
        <v>31</v>
      </c>
      <c r="AZ79" s="109" t="str">
        <f t="shared" si="44"/>
        <v>31ème Cos²</v>
      </c>
      <c r="BA79" s="954" t="s">
        <v>46</v>
      </c>
      <c r="BB79" s="643">
        <f t="shared" si="45"/>
        <v>0.52568876743316695</v>
      </c>
      <c r="BC79" s="954" t="s">
        <v>31</v>
      </c>
      <c r="BD79" s="643">
        <f t="shared" si="43"/>
        <v>0.38450174778699853</v>
      </c>
      <c r="BE79" s="954" t="s">
        <v>48</v>
      </c>
      <c r="BF79" s="643">
        <f t="shared" si="43"/>
        <v>0.26780293893534707</v>
      </c>
      <c r="BG79" s="954" t="s">
        <v>10</v>
      </c>
      <c r="BH79" s="643">
        <f t="shared" si="43"/>
        <v>0.19583532214164689</v>
      </c>
    </row>
    <row r="80" spans="29:60">
      <c r="AC80" s="2">
        <f t="shared" si="51"/>
        <v>1.2364461421966599</v>
      </c>
      <c r="AD80" s="2">
        <f t="shared" si="51"/>
        <v>1.2064083814621001</v>
      </c>
      <c r="AE80" s="2">
        <f t="shared" si="51"/>
        <v>1.02361512184143</v>
      </c>
      <c r="AF80" s="2">
        <f t="shared" si="51"/>
        <v>1.4133063554763801</v>
      </c>
      <c r="AG80" s="2">
        <f t="shared" si="51"/>
        <v>1.3179194927215601</v>
      </c>
      <c r="AH80" s="109" t="s">
        <v>1508</v>
      </c>
      <c r="AI80" s="123" t="s">
        <v>43</v>
      </c>
      <c r="AJ80" s="605">
        <f t="shared" si="47"/>
        <v>4.2836268544197074</v>
      </c>
      <c r="AK80" s="123" t="s">
        <v>43</v>
      </c>
      <c r="AL80" s="605">
        <f t="shared" si="48"/>
        <v>4.0295365005731574</v>
      </c>
      <c r="AM80" s="123" t="s">
        <v>27</v>
      </c>
      <c r="AN80" s="605">
        <f t="shared" si="49"/>
        <v>4.4337945878505698</v>
      </c>
      <c r="AO80" s="123" t="s">
        <v>6</v>
      </c>
      <c r="AP80" s="605">
        <f t="shared" si="50"/>
        <v>4.315508950501683</v>
      </c>
      <c r="AY80" s="2">
        <v>30</v>
      </c>
      <c r="AZ80" s="109" t="str">
        <f t="shared" si="44"/>
        <v>30ème Cos²</v>
      </c>
      <c r="BA80" s="954" t="s">
        <v>6</v>
      </c>
      <c r="BB80" s="643">
        <f t="shared" si="45"/>
        <v>0.52747415006160703</v>
      </c>
      <c r="BC80" s="954" t="s">
        <v>46</v>
      </c>
      <c r="BD80" s="643">
        <f t="shared" si="43"/>
        <v>0.42882360517978713</v>
      </c>
      <c r="BE80" s="954" t="s">
        <v>9</v>
      </c>
      <c r="BF80" s="643">
        <f t="shared" si="43"/>
        <v>0.28032794594764671</v>
      </c>
      <c r="BG80" s="954" t="s">
        <v>25</v>
      </c>
      <c r="BH80" s="643">
        <f t="shared" si="43"/>
        <v>0.202207125723362</v>
      </c>
    </row>
    <row r="81" spans="29:60">
      <c r="AC81" s="2">
        <f t="shared" si="51"/>
        <v>1.19553899765015</v>
      </c>
      <c r="AD81" s="2">
        <f t="shared" si="51"/>
        <v>1.1950438022613501</v>
      </c>
      <c r="AE81" s="2">
        <f t="shared" si="51"/>
        <v>0.77424687147140503</v>
      </c>
      <c r="AF81" s="2">
        <f t="shared" si="51"/>
        <v>1.15432441234589</v>
      </c>
      <c r="AG81" s="2">
        <f t="shared" si="51"/>
        <v>1.2348153591155999</v>
      </c>
      <c r="AH81" s="109" t="s">
        <v>1481</v>
      </c>
      <c r="AI81" s="123" t="s">
        <v>27</v>
      </c>
      <c r="AJ81" s="605">
        <f t="shared" si="47"/>
        <v>4.0962166332174084</v>
      </c>
      <c r="AK81" s="123" t="s">
        <v>47</v>
      </c>
      <c r="AL81" s="605">
        <f t="shared" si="48"/>
        <v>3.9253844171762475</v>
      </c>
      <c r="AM81" s="123" t="s">
        <v>43</v>
      </c>
      <c r="AN81" s="605">
        <f t="shared" si="49"/>
        <v>4.2297188639640799</v>
      </c>
      <c r="AO81" s="123" t="s">
        <v>31</v>
      </c>
      <c r="AP81" s="605">
        <f t="shared" si="50"/>
        <v>4.1498027443885839</v>
      </c>
      <c r="AY81" s="2">
        <v>29</v>
      </c>
      <c r="AZ81" s="109" t="str">
        <f t="shared" si="44"/>
        <v>29ème Cos²</v>
      </c>
      <c r="BA81" s="954" t="s">
        <v>39</v>
      </c>
      <c r="BB81" s="643">
        <f t="shared" si="45"/>
        <v>0.53800716809928428</v>
      </c>
      <c r="BC81" s="954" t="s">
        <v>28</v>
      </c>
      <c r="BD81" s="643">
        <f t="shared" si="43"/>
        <v>0.442861374816857</v>
      </c>
      <c r="BE81" s="954" t="s">
        <v>6</v>
      </c>
      <c r="BF81" s="643">
        <f t="shared" si="43"/>
        <v>0.28812169283628419</v>
      </c>
      <c r="BG81" s="954" t="s">
        <v>43</v>
      </c>
      <c r="BH81" s="643">
        <f t="shared" si="43"/>
        <v>0.22441254183650039</v>
      </c>
    </row>
    <row r="82" spans="29:60">
      <c r="AC82" s="2">
        <f t="shared" si="51"/>
        <v>1.1143696308136</v>
      </c>
      <c r="AD82" s="2">
        <f t="shared" si="51"/>
        <v>1.09772264957428</v>
      </c>
      <c r="AE82" s="2">
        <f t="shared" si="51"/>
        <v>0.61117953062057495</v>
      </c>
      <c r="AF82" s="2">
        <f t="shared" si="51"/>
        <v>1.1311072111129801</v>
      </c>
      <c r="AG82" s="2">
        <f t="shared" si="51"/>
        <v>1.07769739627838</v>
      </c>
      <c r="AH82" s="109" t="s">
        <v>1482</v>
      </c>
      <c r="AI82" s="123" t="s">
        <v>12</v>
      </c>
      <c r="AJ82" s="605">
        <f t="shared" si="47"/>
        <v>4.0036511421203596</v>
      </c>
      <c r="AK82" s="123" t="s">
        <v>10</v>
      </c>
      <c r="AL82" s="605">
        <f t="shared" si="48"/>
        <v>3.8468152284622201</v>
      </c>
      <c r="AM82" s="123" t="s">
        <v>25</v>
      </c>
      <c r="AN82" s="605">
        <f t="shared" si="49"/>
        <v>4.0584681741893283</v>
      </c>
      <c r="AO82" s="123" t="s">
        <v>22</v>
      </c>
      <c r="AP82" s="605">
        <f t="shared" si="50"/>
        <v>4.1488723754882795</v>
      </c>
      <c r="AY82" s="2">
        <v>28</v>
      </c>
      <c r="AZ82" s="109" t="str">
        <f t="shared" si="44"/>
        <v>28ème Cos²</v>
      </c>
      <c r="BA82" s="954" t="s">
        <v>20</v>
      </c>
      <c r="BB82" s="643">
        <f t="shared" si="45"/>
        <v>0.54138975590467442</v>
      </c>
      <c r="BC82" s="954" t="s">
        <v>22</v>
      </c>
      <c r="BD82" s="643">
        <f t="shared" si="43"/>
        <v>0.47480968385934791</v>
      </c>
      <c r="BE82" s="954" t="s">
        <v>19</v>
      </c>
      <c r="BF82" s="643">
        <f t="shared" si="43"/>
        <v>0.2897178158164026</v>
      </c>
      <c r="BG82" s="954" t="s">
        <v>33</v>
      </c>
      <c r="BH82" s="643">
        <f t="shared" si="43"/>
        <v>0.24375379830598798</v>
      </c>
    </row>
    <row r="83" spans="29:60">
      <c r="AC83" s="2">
        <f t="shared" si="51"/>
        <v>1.0332103967666599</v>
      </c>
      <c r="AD83" s="2">
        <f t="shared" si="51"/>
        <v>1.06412613391876</v>
      </c>
      <c r="AE83" s="2">
        <f t="shared" si="51"/>
        <v>0.59579128026962302</v>
      </c>
      <c r="AF83" s="2">
        <f t="shared" si="51"/>
        <v>1.01426589488983</v>
      </c>
      <c r="AG83" s="2">
        <f t="shared" si="51"/>
        <v>1.0338546037673999</v>
      </c>
      <c r="AH83" s="109" t="s">
        <v>1483</v>
      </c>
      <c r="AI83" s="123" t="s">
        <v>51</v>
      </c>
      <c r="AJ83" s="605">
        <f t="shared" si="47"/>
        <v>3.9809525310993181</v>
      </c>
      <c r="AK83" s="123" t="s">
        <v>33</v>
      </c>
      <c r="AL83" s="605">
        <f t="shared" si="48"/>
        <v>3.6646192520856848</v>
      </c>
      <c r="AM83" s="123" t="s">
        <v>7</v>
      </c>
      <c r="AN83" s="605">
        <f t="shared" si="49"/>
        <v>3.822817116975783</v>
      </c>
      <c r="AO83" s="123" t="s">
        <v>8</v>
      </c>
      <c r="AP83" s="605">
        <f t="shared" si="50"/>
        <v>4.13249623775482</v>
      </c>
      <c r="AY83" s="2">
        <v>27</v>
      </c>
      <c r="AZ83" s="109" t="str">
        <f t="shared" si="44"/>
        <v>27ème Cos²</v>
      </c>
      <c r="BA83" s="954" t="s">
        <v>9</v>
      </c>
      <c r="BB83" s="643">
        <f t="shared" si="45"/>
        <v>0.54959154129028298</v>
      </c>
      <c r="BC83" s="954" t="s">
        <v>12</v>
      </c>
      <c r="BD83" s="643">
        <f t="shared" si="43"/>
        <v>0.48608984053134929</v>
      </c>
      <c r="BE83" s="954" t="s">
        <v>25</v>
      </c>
      <c r="BF83" s="643">
        <f t="shared" si="43"/>
        <v>0.31847485341131743</v>
      </c>
      <c r="BG83" s="954" t="s">
        <v>16</v>
      </c>
      <c r="BH83" s="643">
        <f t="shared" si="43"/>
        <v>0.252483811229467</v>
      </c>
    </row>
    <row r="84" spans="29:60">
      <c r="AC84" s="2">
        <f t="shared" si="51"/>
        <v>0.96351385116577104</v>
      </c>
      <c r="AD84" s="2">
        <f t="shared" si="51"/>
        <v>0.97673881053924605</v>
      </c>
      <c r="AE84" s="2">
        <f t="shared" si="51"/>
        <v>0.51228618621826205</v>
      </c>
      <c r="AF84" s="2">
        <f t="shared" si="51"/>
        <v>0.94441342353820801</v>
      </c>
      <c r="AG84" s="2">
        <f t="shared" si="51"/>
        <v>1.0081479549407999</v>
      </c>
      <c r="AH84" s="109" t="s">
        <v>1484</v>
      </c>
      <c r="AI84" s="123" t="s">
        <v>23</v>
      </c>
      <c r="AJ84" s="605">
        <f t="shared" si="47"/>
        <v>3.844515278935432</v>
      </c>
      <c r="AK84" s="123" t="s">
        <v>50</v>
      </c>
      <c r="AL84" s="605">
        <f t="shared" si="48"/>
        <v>3.2419406175613439</v>
      </c>
      <c r="AM84" s="123" t="s">
        <v>52</v>
      </c>
      <c r="AN84" s="605">
        <f t="shared" si="49"/>
        <v>3.8178206682205231</v>
      </c>
      <c r="AO84" s="123" t="s">
        <v>13</v>
      </c>
      <c r="AP84" s="605">
        <f t="shared" si="50"/>
        <v>4.0413796901702899</v>
      </c>
      <c r="AY84" s="2">
        <v>26</v>
      </c>
      <c r="AZ84" s="109" t="str">
        <f t="shared" si="44"/>
        <v>26ème Cos²</v>
      </c>
      <c r="BA84" s="954" t="s">
        <v>29</v>
      </c>
      <c r="BB84" s="643">
        <f t="shared" si="45"/>
        <v>0.55353245139121965</v>
      </c>
      <c r="BC84" s="954" t="s">
        <v>9</v>
      </c>
      <c r="BD84" s="643">
        <f t="shared" si="43"/>
        <v>0.49099911749362901</v>
      </c>
      <c r="BE84" s="954" t="s">
        <v>21</v>
      </c>
      <c r="BF84" s="643">
        <f t="shared" si="43"/>
        <v>0.33512357959989508</v>
      </c>
      <c r="BG84" s="954" t="s">
        <v>11</v>
      </c>
      <c r="BH84" s="643">
        <f t="shared" si="43"/>
        <v>0.28462920337915398</v>
      </c>
    </row>
    <row r="85" spans="29:60">
      <c r="AC85" s="2">
        <f t="shared" si="51"/>
        <v>0.78899937868118297</v>
      </c>
      <c r="AD85" s="2">
        <f t="shared" si="51"/>
        <v>0.84505462646484397</v>
      </c>
      <c r="AE85" s="2">
        <f t="shared" si="51"/>
        <v>0.49439656734466603</v>
      </c>
      <c r="AF85" s="2">
        <f t="shared" si="51"/>
        <v>0.793740034103394</v>
      </c>
      <c r="AG85" s="2">
        <f t="shared" si="51"/>
        <v>0.89659994840621904</v>
      </c>
      <c r="AH85" s="109" t="s">
        <v>1485</v>
      </c>
      <c r="AI85" s="123" t="s">
        <v>48</v>
      </c>
      <c r="AJ85" s="605">
        <f t="shared" si="47"/>
        <v>3.7309633144177456</v>
      </c>
      <c r="AK85" s="123" t="s">
        <v>37</v>
      </c>
      <c r="AL85" s="605">
        <f t="shared" si="48"/>
        <v>3.155928671360015</v>
      </c>
      <c r="AM85" s="123" t="s">
        <v>40</v>
      </c>
      <c r="AN85" s="605">
        <f t="shared" si="49"/>
        <v>3.7134202718734697</v>
      </c>
      <c r="AO85" s="123" t="s">
        <v>16</v>
      </c>
      <c r="AP85" s="605">
        <f t="shared" si="50"/>
        <v>4.0046609640121504</v>
      </c>
      <c r="AY85" s="2">
        <v>25</v>
      </c>
      <c r="AZ85" s="109" t="str">
        <f t="shared" si="44"/>
        <v>25ème Cos²</v>
      </c>
      <c r="BA85" s="954" t="s">
        <v>49</v>
      </c>
      <c r="BB85" s="643">
        <f t="shared" si="45"/>
        <v>0.58584275725297585</v>
      </c>
      <c r="BC85" s="954" t="s">
        <v>47</v>
      </c>
      <c r="BD85" s="643">
        <f t="shared" si="43"/>
        <v>0.49612757936120011</v>
      </c>
      <c r="BE85" s="954" t="s">
        <v>40</v>
      </c>
      <c r="BF85" s="643">
        <f t="shared" si="43"/>
        <v>0.35739344730973283</v>
      </c>
      <c r="BG85" s="954" t="s">
        <v>17</v>
      </c>
      <c r="BH85" s="643">
        <f t="shared" si="43"/>
        <v>0.29447000355139613</v>
      </c>
    </row>
    <row r="86" spans="29:60">
      <c r="AC86" s="2">
        <f t="shared" si="51"/>
        <v>0.66487836837768599</v>
      </c>
      <c r="AD86" s="2">
        <f t="shared" si="51"/>
        <v>0.76407307386398304</v>
      </c>
      <c r="AE86" s="2">
        <f t="shared" si="51"/>
        <v>0.42770168185234098</v>
      </c>
      <c r="AF86" s="2">
        <f t="shared" si="51"/>
        <v>0.75143837928771995</v>
      </c>
      <c r="AG86" s="2">
        <f t="shared" si="51"/>
        <v>0.83494269847869895</v>
      </c>
      <c r="AH86" s="109" t="s">
        <v>1486</v>
      </c>
      <c r="AI86" s="123" t="s">
        <v>10</v>
      </c>
      <c r="AJ86" s="605">
        <f t="shared" si="47"/>
        <v>3.7223585844039921</v>
      </c>
      <c r="AK86" s="123" t="s">
        <v>22</v>
      </c>
      <c r="AL86" s="605">
        <f t="shared" si="48"/>
        <v>2.9327518343925472</v>
      </c>
      <c r="AM86" s="123" t="s">
        <v>33</v>
      </c>
      <c r="AN86" s="605">
        <f t="shared" si="49"/>
        <v>3.4528382660355414</v>
      </c>
      <c r="AO86" s="123" t="s">
        <v>34</v>
      </c>
      <c r="AP86" s="605">
        <f t="shared" si="50"/>
        <v>3.926006957888605</v>
      </c>
      <c r="AY86" s="2">
        <v>24</v>
      </c>
      <c r="AZ86" s="109" t="str">
        <f t="shared" si="44"/>
        <v>24ème Cos²</v>
      </c>
      <c r="BA86" s="954" t="s">
        <v>10</v>
      </c>
      <c r="BB86" s="643">
        <f t="shared" si="45"/>
        <v>0.65009590238332704</v>
      </c>
      <c r="BC86" s="954" t="s">
        <v>37</v>
      </c>
      <c r="BD86" s="643">
        <f t="shared" si="43"/>
        <v>0.509830921888351</v>
      </c>
      <c r="BE86" s="954" t="s">
        <v>31</v>
      </c>
      <c r="BF86" s="643">
        <f t="shared" si="43"/>
        <v>0.396760784089565</v>
      </c>
      <c r="BG86" s="954" t="s">
        <v>38</v>
      </c>
      <c r="BH86" s="643">
        <f t="shared" si="43"/>
        <v>0.29511343687772729</v>
      </c>
    </row>
    <row r="87" spans="29:60">
      <c r="AC87" s="2">
        <f t="shared" si="51"/>
        <v>0.66414040327072099</v>
      </c>
      <c r="AD87" s="2">
        <f t="shared" si="51"/>
        <v>0.64895415306091297</v>
      </c>
      <c r="AE87" s="2">
        <f t="shared" si="51"/>
        <v>0.40756347775459301</v>
      </c>
      <c r="AF87" s="2">
        <f t="shared" si="51"/>
        <v>0.74968719482421897</v>
      </c>
      <c r="AG87" s="2">
        <f t="shared" si="51"/>
        <v>0.81523478031158403</v>
      </c>
      <c r="AH87" s="109" t="s">
        <v>1487</v>
      </c>
      <c r="AI87" s="123" t="s">
        <v>9</v>
      </c>
      <c r="AJ87" s="605">
        <f t="shared" si="47"/>
        <v>3.5888246297836299</v>
      </c>
      <c r="AK87" s="123" t="s">
        <v>42</v>
      </c>
      <c r="AL87" s="605">
        <f t="shared" si="48"/>
        <v>2.8384983409196169</v>
      </c>
      <c r="AM87" s="123" t="s">
        <v>30</v>
      </c>
      <c r="AN87" s="605">
        <f t="shared" si="49"/>
        <v>3.44574046134949</v>
      </c>
      <c r="AO87" s="123" t="s">
        <v>10</v>
      </c>
      <c r="AP87" s="605">
        <f t="shared" si="50"/>
        <v>3.6418861150741622</v>
      </c>
      <c r="AY87" s="2">
        <v>23</v>
      </c>
      <c r="AZ87" s="109" t="str">
        <f t="shared" si="44"/>
        <v>23ème Cos²</v>
      </c>
      <c r="BA87" s="954" t="s">
        <v>27</v>
      </c>
      <c r="BB87" s="643">
        <f t="shared" si="45"/>
        <v>0.65081999855465222</v>
      </c>
      <c r="BC87" s="954" t="s">
        <v>39</v>
      </c>
      <c r="BD87" s="643">
        <f t="shared" si="43"/>
        <v>0.51406849862542014</v>
      </c>
      <c r="BE87" s="954" t="s">
        <v>30</v>
      </c>
      <c r="BF87" s="643">
        <f t="shared" si="43"/>
        <v>0.40323688276112102</v>
      </c>
      <c r="BG87" s="954" t="s">
        <v>52</v>
      </c>
      <c r="BH87" s="643">
        <f t="shared" si="43"/>
        <v>0.30001124739646901</v>
      </c>
    </row>
    <row r="88" spans="29:60">
      <c r="AC88" s="2">
        <f t="shared" si="51"/>
        <v>0.61585181951522805</v>
      </c>
      <c r="AD88" s="2">
        <f t="shared" si="51"/>
        <v>0.63140827417373702</v>
      </c>
      <c r="AE88" s="2">
        <f t="shared" si="51"/>
        <v>0.39075365662574801</v>
      </c>
      <c r="AF88" s="2">
        <f t="shared" si="51"/>
        <v>0.743388652801514</v>
      </c>
      <c r="AG88" s="2">
        <f t="shared" si="51"/>
        <v>0.80878114700317405</v>
      </c>
      <c r="AH88" s="109" t="s">
        <v>1488</v>
      </c>
      <c r="AI88" s="123" t="s">
        <v>14</v>
      </c>
      <c r="AJ88" s="605">
        <f t="shared" si="47"/>
        <v>3.0715868410043199</v>
      </c>
      <c r="AK88" s="123" t="s">
        <v>28</v>
      </c>
      <c r="AL88" s="605">
        <f t="shared" si="48"/>
        <v>2.8114030165597828</v>
      </c>
      <c r="AM88" s="123" t="s">
        <v>14</v>
      </c>
      <c r="AN88" s="605">
        <f t="shared" si="49"/>
        <v>3.0746272404212518</v>
      </c>
      <c r="AO88" s="123" t="s">
        <v>38</v>
      </c>
      <c r="AP88" s="605">
        <f t="shared" si="50"/>
        <v>3.3842969536781298</v>
      </c>
      <c r="AY88" s="2">
        <v>22</v>
      </c>
      <c r="AZ88" s="109" t="str">
        <f t="shared" si="44"/>
        <v>22ème Cos²</v>
      </c>
      <c r="BA88" s="954" t="s">
        <v>33</v>
      </c>
      <c r="BB88" s="643">
        <f t="shared" si="45"/>
        <v>0.67998514324426595</v>
      </c>
      <c r="BC88" s="954" t="s">
        <v>6</v>
      </c>
      <c r="BD88" s="643">
        <f t="shared" si="43"/>
        <v>0.58318684995174397</v>
      </c>
      <c r="BE88" s="954" t="s">
        <v>12</v>
      </c>
      <c r="BF88" s="643">
        <f t="shared" si="43"/>
        <v>0.40779339536675263</v>
      </c>
      <c r="BG88" s="954" t="s">
        <v>28</v>
      </c>
      <c r="BH88" s="643">
        <f t="shared" si="43"/>
        <v>0.30088086426258098</v>
      </c>
    </row>
    <row r="89" spans="29:60">
      <c r="AC89" s="2">
        <f t="shared" ref="AC89:AG98" si="52">LARGE(AC$4:AC$53,LEFT($AH89,2))</f>
        <v>0.58882200717926003</v>
      </c>
      <c r="AD89" s="2">
        <f t="shared" si="52"/>
        <v>0.52639269828796398</v>
      </c>
      <c r="AE89" s="2">
        <f t="shared" si="52"/>
        <v>0.36455172300338701</v>
      </c>
      <c r="AF89" s="2">
        <f t="shared" si="52"/>
        <v>0.73923045396804798</v>
      </c>
      <c r="AG89" s="2">
        <f t="shared" si="52"/>
        <v>0.79718732833862305</v>
      </c>
      <c r="AH89" s="109" t="s">
        <v>1489</v>
      </c>
      <c r="AI89" s="123" t="s">
        <v>21</v>
      </c>
      <c r="AJ89" s="605">
        <f t="shared" si="47"/>
        <v>2.815995876910161</v>
      </c>
      <c r="AK89" s="123" t="s">
        <v>40</v>
      </c>
      <c r="AL89" s="605">
        <f t="shared" si="48"/>
        <v>2.7955329418182302</v>
      </c>
      <c r="AM89" s="123" t="s">
        <v>19</v>
      </c>
      <c r="AN89" s="605">
        <f t="shared" si="49"/>
        <v>2.8192843198776298</v>
      </c>
      <c r="AO89" s="123" t="s">
        <v>12</v>
      </c>
      <c r="AP89" s="605">
        <f t="shared" si="50"/>
        <v>2.6984051018953297</v>
      </c>
      <c r="AY89" s="2">
        <v>21</v>
      </c>
      <c r="AZ89" s="109" t="str">
        <f t="shared" si="44"/>
        <v>21ème Cos²</v>
      </c>
      <c r="BA89" s="954" t="s">
        <v>50</v>
      </c>
      <c r="BB89" s="643">
        <f t="shared" si="45"/>
        <v>0.68069355189800196</v>
      </c>
      <c r="BC89" s="954" t="s">
        <v>33</v>
      </c>
      <c r="BD89" s="643">
        <f t="shared" si="43"/>
        <v>0.5839386302977797</v>
      </c>
      <c r="BE89" s="954" t="s">
        <v>22</v>
      </c>
      <c r="BF89" s="643">
        <f t="shared" si="43"/>
        <v>0.41784478398039893</v>
      </c>
      <c r="BG89" s="954" t="s">
        <v>6</v>
      </c>
      <c r="BH89" s="643">
        <f t="shared" si="43"/>
        <v>0.30955121049191808</v>
      </c>
    </row>
    <row r="90" spans="29:60">
      <c r="AC90" s="2">
        <f t="shared" si="52"/>
        <v>0.55733358860015902</v>
      </c>
      <c r="AD90" s="2">
        <f t="shared" si="52"/>
        <v>0.49337318539619401</v>
      </c>
      <c r="AE90" s="2">
        <f t="shared" si="52"/>
        <v>0.35880827903747597</v>
      </c>
      <c r="AF90" s="2">
        <f t="shared" si="52"/>
        <v>0.51315361261367798</v>
      </c>
      <c r="AG90" s="2">
        <f t="shared" si="52"/>
        <v>0.77570897340774503</v>
      </c>
      <c r="AH90" s="109" t="s">
        <v>1509</v>
      </c>
      <c r="AI90" s="123" t="s">
        <v>46</v>
      </c>
      <c r="AJ90" s="605">
        <f t="shared" si="47"/>
        <v>2.7209805250167802</v>
      </c>
      <c r="AK90" s="123" t="s">
        <v>51</v>
      </c>
      <c r="AL90" s="605">
        <f t="shared" si="48"/>
        <v>2.7832384407520281</v>
      </c>
      <c r="AM90" s="123" t="s">
        <v>50</v>
      </c>
      <c r="AN90" s="605">
        <f t="shared" si="49"/>
        <v>2.7348822355270341</v>
      </c>
      <c r="AO90" s="123" t="s">
        <v>20</v>
      </c>
      <c r="AP90" s="605">
        <f t="shared" si="50"/>
        <v>2.5864674150943747</v>
      </c>
      <c r="AY90" s="2">
        <v>20</v>
      </c>
      <c r="AZ90" s="109" t="str">
        <f t="shared" si="44"/>
        <v>20ème Cos²</v>
      </c>
      <c r="BA90" s="954" t="s">
        <v>22</v>
      </c>
      <c r="BB90" s="643">
        <f t="shared" si="45"/>
        <v>0.71025571227073603</v>
      </c>
      <c r="BC90" s="954" t="s">
        <v>52</v>
      </c>
      <c r="BD90" s="643">
        <f t="shared" si="43"/>
        <v>0.61691251024603866</v>
      </c>
      <c r="BE90" s="954" t="s">
        <v>46</v>
      </c>
      <c r="BF90" s="643">
        <f t="shared" si="43"/>
        <v>0.42760838940739682</v>
      </c>
      <c r="BG90" s="954" t="s">
        <v>22</v>
      </c>
      <c r="BH90" s="643">
        <f t="shared" si="43"/>
        <v>0.34699540957808472</v>
      </c>
    </row>
    <row r="91" spans="29:60">
      <c r="AC91" s="2">
        <f t="shared" si="52"/>
        <v>0.53148943185806297</v>
      </c>
      <c r="AD91" s="2">
        <f t="shared" si="52"/>
        <v>0.35187357664108299</v>
      </c>
      <c r="AE91" s="2">
        <f t="shared" si="52"/>
        <v>0.357968389987946</v>
      </c>
      <c r="AF91" s="2">
        <f t="shared" si="52"/>
        <v>0.45528775453567499</v>
      </c>
      <c r="AG91" s="2">
        <f t="shared" si="52"/>
        <v>0.64359718561172496</v>
      </c>
      <c r="AH91" s="109" t="s">
        <v>1490</v>
      </c>
      <c r="AI91" s="123" t="s">
        <v>30</v>
      </c>
      <c r="AJ91" s="605">
        <f t="shared" si="47"/>
        <v>2.6541462540626539</v>
      </c>
      <c r="AK91" s="123" t="s">
        <v>29</v>
      </c>
      <c r="AL91" s="605">
        <f t="shared" si="48"/>
        <v>2.6555164158344269</v>
      </c>
      <c r="AM91" s="123" t="s">
        <v>46</v>
      </c>
      <c r="AN91" s="605">
        <f t="shared" si="49"/>
        <v>2.6553191542625401</v>
      </c>
      <c r="AO91" s="123" t="s">
        <v>29</v>
      </c>
      <c r="AP91" s="605">
        <f t="shared" si="50"/>
        <v>2.4675194658339068</v>
      </c>
      <c r="AY91" s="2">
        <v>19</v>
      </c>
      <c r="AZ91" s="109" t="str">
        <f t="shared" si="44"/>
        <v>19ème Cos²</v>
      </c>
      <c r="BA91" s="954" t="s">
        <v>52</v>
      </c>
      <c r="BB91" s="643">
        <f t="shared" si="45"/>
        <v>0.71350479125976596</v>
      </c>
      <c r="BC91" s="954" t="s">
        <v>10</v>
      </c>
      <c r="BD91" s="643">
        <f t="shared" si="43"/>
        <v>0.61842635273933411</v>
      </c>
      <c r="BE91" s="954" t="s">
        <v>37</v>
      </c>
      <c r="BF91" s="643">
        <f t="shared" si="43"/>
        <v>0.44445401430130005</v>
      </c>
      <c r="BG91" s="954" t="s">
        <v>40</v>
      </c>
      <c r="BH91" s="643">
        <f t="shared" si="43"/>
        <v>0.35878211772069379</v>
      </c>
    </row>
    <row r="92" spans="29:60">
      <c r="AC92" s="2">
        <f t="shared" si="52"/>
        <v>0.49585500359535201</v>
      </c>
      <c r="AD92" s="2">
        <f t="shared" si="52"/>
        <v>0.32487353682518</v>
      </c>
      <c r="AE92" s="2">
        <f t="shared" si="52"/>
        <v>0.29206216335296598</v>
      </c>
      <c r="AF92" s="2">
        <f t="shared" si="52"/>
        <v>0.42773818969726601</v>
      </c>
      <c r="AG92" s="2">
        <f t="shared" si="52"/>
        <v>0.60344707965850797</v>
      </c>
      <c r="AH92" s="109" t="s">
        <v>1491</v>
      </c>
      <c r="AI92" s="123" t="s">
        <v>39</v>
      </c>
      <c r="AJ92" s="605">
        <f t="shared" si="47"/>
        <v>2.616985782980914</v>
      </c>
      <c r="AK92" s="123" t="s">
        <v>39</v>
      </c>
      <c r="AL92" s="605">
        <f t="shared" si="48"/>
        <v>2.405490373261268</v>
      </c>
      <c r="AM92" s="123" t="s">
        <v>24</v>
      </c>
      <c r="AN92" s="605">
        <f t="shared" si="49"/>
        <v>2.4965885579585989</v>
      </c>
      <c r="AO92" s="123" t="s">
        <v>53</v>
      </c>
      <c r="AP92" s="605">
        <f t="shared" si="50"/>
        <v>2.1192040443420428</v>
      </c>
      <c r="AY92" s="2">
        <v>18</v>
      </c>
      <c r="AZ92" s="109" t="str">
        <f t="shared" si="44"/>
        <v>18ème Cos²</v>
      </c>
      <c r="BA92" s="954" t="s">
        <v>11</v>
      </c>
      <c r="BB92" s="643">
        <f t="shared" si="45"/>
        <v>0.75055022537708305</v>
      </c>
      <c r="BC92" s="954" t="s">
        <v>11</v>
      </c>
      <c r="BD92" s="643">
        <f t="shared" ref="BD92:BH100" si="53">LARGE(BB$4:BB$53,LEFT($AZ92,2))</f>
        <v>0.63981370627880108</v>
      </c>
      <c r="BE92" s="954" t="s">
        <v>33</v>
      </c>
      <c r="BF92" s="643">
        <f t="shared" si="53"/>
        <v>0.57253932038292954</v>
      </c>
      <c r="BG92" s="954" t="s">
        <v>31</v>
      </c>
      <c r="BH92" s="643">
        <f t="shared" si="53"/>
        <v>0.38897047191858269</v>
      </c>
    </row>
    <row r="93" spans="29:60">
      <c r="AC93" s="2">
        <f t="shared" si="52"/>
        <v>0.46488568186759899</v>
      </c>
      <c r="AD93" s="2">
        <f t="shared" si="52"/>
        <v>0.24444207549095201</v>
      </c>
      <c r="AE93" s="2">
        <f t="shared" si="52"/>
        <v>0.26867330074310303</v>
      </c>
      <c r="AF93" s="2">
        <f t="shared" si="52"/>
        <v>0.39118725061416598</v>
      </c>
      <c r="AG93" s="2">
        <f t="shared" si="52"/>
        <v>0.60054332017898604</v>
      </c>
      <c r="AH93" s="109" t="s">
        <v>1492</v>
      </c>
      <c r="AI93" s="123" t="s">
        <v>29</v>
      </c>
      <c r="AJ93" s="605">
        <f t="shared" si="47"/>
        <v>2.5842392742633868</v>
      </c>
      <c r="AK93" s="123" t="s">
        <v>53</v>
      </c>
      <c r="AL93" s="605">
        <f t="shared" si="48"/>
        <v>2.313978619873525</v>
      </c>
      <c r="AM93" s="123" t="s">
        <v>22</v>
      </c>
      <c r="AN93" s="605">
        <f t="shared" si="49"/>
        <v>2.155842006206512</v>
      </c>
      <c r="AO93" s="123" t="s">
        <v>45</v>
      </c>
      <c r="AP93" s="605">
        <f t="shared" si="50"/>
        <v>2.0922855138778651</v>
      </c>
      <c r="AY93" s="2">
        <v>17</v>
      </c>
      <c r="AZ93" s="109" t="str">
        <f t="shared" si="44"/>
        <v>17ème Cos²</v>
      </c>
      <c r="BA93" s="954" t="s">
        <v>23</v>
      </c>
      <c r="BB93" s="643">
        <f t="shared" si="45"/>
        <v>0.78084032610058818</v>
      </c>
      <c r="BC93" s="954" t="s">
        <v>17</v>
      </c>
      <c r="BD93" s="643">
        <f t="shared" si="53"/>
        <v>0.64187896810472</v>
      </c>
      <c r="BE93" s="954" t="s">
        <v>38</v>
      </c>
      <c r="BF93" s="643">
        <f t="shared" si="53"/>
        <v>0.58725625649094593</v>
      </c>
      <c r="BG93" s="954" t="s">
        <v>9</v>
      </c>
      <c r="BH93" s="643">
        <f t="shared" si="53"/>
        <v>0.3900171220302584</v>
      </c>
    </row>
    <row r="94" spans="29:60">
      <c r="AC94" s="2">
        <f t="shared" si="52"/>
        <v>0.41125580668449402</v>
      </c>
      <c r="AD94" s="2">
        <f t="shared" si="52"/>
        <v>0.22578613460063901</v>
      </c>
      <c r="AE94" s="2">
        <f t="shared" si="52"/>
        <v>0.24729327857494399</v>
      </c>
      <c r="AF94" s="2">
        <f t="shared" si="52"/>
        <v>0.35649412870407099</v>
      </c>
      <c r="AG94" s="2">
        <f t="shared" si="52"/>
        <v>0.58714032173156705</v>
      </c>
      <c r="AH94" s="109" t="s">
        <v>1493</v>
      </c>
      <c r="AI94" s="123" t="s">
        <v>35</v>
      </c>
      <c r="AJ94" s="605">
        <f t="shared" si="47"/>
        <v>2.5825049281120287</v>
      </c>
      <c r="AK94" s="123" t="s">
        <v>12</v>
      </c>
      <c r="AL94" s="605">
        <f t="shared" si="48"/>
        <v>2.2211304903030413</v>
      </c>
      <c r="AM94" s="123" t="s">
        <v>31</v>
      </c>
      <c r="AN94" s="605">
        <f t="shared" si="49"/>
        <v>2.0917105674743652</v>
      </c>
      <c r="AO94" s="123" t="s">
        <v>28</v>
      </c>
      <c r="AP94" s="605">
        <f t="shared" si="50"/>
        <v>1.9789033532142599</v>
      </c>
      <c r="AY94" s="2">
        <v>16</v>
      </c>
      <c r="AZ94" s="109" t="str">
        <f t="shared" si="44"/>
        <v>16ème Cos²</v>
      </c>
      <c r="BA94" s="954" t="s">
        <v>45</v>
      </c>
      <c r="BB94" s="643">
        <f t="shared" si="45"/>
        <v>0.78550168685615096</v>
      </c>
      <c r="BC94" s="954" t="s">
        <v>32</v>
      </c>
      <c r="BD94" s="643">
        <f t="shared" si="53"/>
        <v>0.64338965713977803</v>
      </c>
      <c r="BE94" s="954" t="s">
        <v>39</v>
      </c>
      <c r="BF94" s="643">
        <f t="shared" si="53"/>
        <v>0.58780632913112651</v>
      </c>
      <c r="BG94" s="954" t="s">
        <v>12</v>
      </c>
      <c r="BH94" s="643">
        <f t="shared" si="53"/>
        <v>0.40615146607160568</v>
      </c>
    </row>
    <row r="95" spans="29:60">
      <c r="AC95" s="2">
        <f t="shared" si="52"/>
        <v>0.39236256480217002</v>
      </c>
      <c r="AD95" s="2">
        <f t="shared" si="52"/>
        <v>0.21252419054508201</v>
      </c>
      <c r="AE95" s="2">
        <f t="shared" si="52"/>
        <v>0.24635230004787401</v>
      </c>
      <c r="AF95" s="2">
        <f t="shared" si="52"/>
        <v>0.32343789935112</v>
      </c>
      <c r="AG95" s="2">
        <f t="shared" si="52"/>
        <v>0.54392725229263295</v>
      </c>
      <c r="AH95" s="109" t="s">
        <v>1494</v>
      </c>
      <c r="AI95" s="123" t="s">
        <v>20</v>
      </c>
      <c r="AJ95" s="605">
        <f t="shared" si="47"/>
        <v>2.485982209444046</v>
      </c>
      <c r="AK95" s="123" t="s">
        <v>46</v>
      </c>
      <c r="AL95" s="605">
        <f t="shared" si="48"/>
        <v>2.110956579446789</v>
      </c>
      <c r="AM95" s="123" t="s">
        <v>9</v>
      </c>
      <c r="AN95" s="605">
        <f t="shared" si="49"/>
        <v>1.940283596515652</v>
      </c>
      <c r="AO95" s="123" t="s">
        <v>42</v>
      </c>
      <c r="AP95" s="605">
        <f t="shared" si="50"/>
        <v>1.3351324796676631</v>
      </c>
      <c r="AY95" s="2">
        <v>15</v>
      </c>
      <c r="AZ95" s="109" t="str">
        <f t="shared" si="44"/>
        <v>15ème Cos²</v>
      </c>
      <c r="BA95" s="954" t="s">
        <v>26</v>
      </c>
      <c r="BB95" s="643">
        <f t="shared" si="45"/>
        <v>0.7868237812072042</v>
      </c>
      <c r="BC95" s="954" t="s">
        <v>16</v>
      </c>
      <c r="BD95" s="643">
        <f t="shared" si="53"/>
        <v>0.69464721065014623</v>
      </c>
      <c r="BE95" s="954" t="s">
        <v>52</v>
      </c>
      <c r="BF95" s="643">
        <f t="shared" si="53"/>
        <v>0.59028716944158099</v>
      </c>
      <c r="BG95" s="954" t="s">
        <v>55</v>
      </c>
      <c r="BH95" s="643">
        <f t="shared" si="53"/>
        <v>0.46259999275207497</v>
      </c>
    </row>
    <row r="96" spans="29:60">
      <c r="AC96" s="2">
        <f t="shared" si="52"/>
        <v>0.389588892459869</v>
      </c>
      <c r="AD96" s="2">
        <f t="shared" si="52"/>
        <v>0.17883211374282801</v>
      </c>
      <c r="AE96" s="2">
        <f t="shared" si="52"/>
        <v>0.22206753492355299</v>
      </c>
      <c r="AF96" s="2">
        <f t="shared" si="52"/>
        <v>0.30222210288047802</v>
      </c>
      <c r="AG96" s="2">
        <f t="shared" si="52"/>
        <v>0.51465243101119995</v>
      </c>
      <c r="AH96" s="109" t="s">
        <v>1495</v>
      </c>
      <c r="AI96" s="1"/>
      <c r="AJ96" s="605">
        <f t="shared" si="47"/>
        <v>1.7833216823637446</v>
      </c>
      <c r="AK96" s="1"/>
      <c r="AL96" s="605">
        <f t="shared" si="48"/>
        <v>1.6984376311302189</v>
      </c>
      <c r="AM96" s="123" t="s">
        <v>35</v>
      </c>
      <c r="AN96" s="605">
        <f t="shared" si="49"/>
        <v>1.831764876842499</v>
      </c>
      <c r="AO96" s="123" t="s">
        <v>36</v>
      </c>
      <c r="AP96" s="605">
        <f t="shared" si="50"/>
        <v>1.0161822289228439</v>
      </c>
      <c r="AY96" s="2">
        <v>14</v>
      </c>
      <c r="AZ96" s="109" t="str">
        <f t="shared" si="44"/>
        <v>14ème Cos²</v>
      </c>
      <c r="BA96" s="954" t="s">
        <v>43</v>
      </c>
      <c r="BB96" s="643">
        <f t="shared" si="45"/>
        <v>0.79525921866297733</v>
      </c>
      <c r="BC96" s="954" t="s">
        <v>34</v>
      </c>
      <c r="BD96" s="643">
        <f t="shared" si="53"/>
        <v>0.69625028967857305</v>
      </c>
      <c r="BE96" s="954" t="s">
        <v>11</v>
      </c>
      <c r="BF96" s="643">
        <f t="shared" si="53"/>
        <v>0.61933648586273204</v>
      </c>
      <c r="BG96" s="954" t="s">
        <v>46</v>
      </c>
      <c r="BH96" s="643">
        <f t="shared" si="53"/>
        <v>0.46443423628807101</v>
      </c>
    </row>
    <row r="97" spans="29:60">
      <c r="AC97" s="2">
        <f t="shared" si="52"/>
        <v>0.32561227679252602</v>
      </c>
      <c r="AD97" s="2">
        <f t="shared" si="52"/>
        <v>0.149685993790627</v>
      </c>
      <c r="AE97" s="2">
        <f t="shared" si="52"/>
        <v>0.20885907113552099</v>
      </c>
      <c r="AF97" s="2">
        <f t="shared" si="52"/>
        <v>0.218065559864044</v>
      </c>
      <c r="AG97" s="2">
        <f t="shared" si="52"/>
        <v>0.48152095079422003</v>
      </c>
      <c r="AH97" s="109" t="s">
        <v>1496</v>
      </c>
      <c r="AI97" s="1"/>
      <c r="AJ97" s="605">
        <f t="shared" si="47"/>
        <v>1.578120291233059</v>
      </c>
      <c r="AK97" s="1"/>
      <c r="AL97" s="605">
        <f t="shared" si="48"/>
        <v>1.6292184144258499</v>
      </c>
      <c r="AM97" s="123" t="s">
        <v>34</v>
      </c>
      <c r="AN97" s="605">
        <f t="shared" si="49"/>
        <v>1.6658669710159302</v>
      </c>
      <c r="AO97" s="123" t="s">
        <v>32</v>
      </c>
      <c r="AP97" s="605">
        <f t="shared" si="50"/>
        <v>0.944509357213974</v>
      </c>
      <c r="AY97" s="2">
        <v>13</v>
      </c>
      <c r="AZ97" s="109" t="str">
        <f t="shared" si="44"/>
        <v>13ème Cos²</v>
      </c>
      <c r="BA97" s="954" t="s">
        <v>12</v>
      </c>
      <c r="BB97" s="643">
        <f t="shared" si="45"/>
        <v>0.80935791134834301</v>
      </c>
      <c r="BC97" s="954" t="s">
        <v>36</v>
      </c>
      <c r="BD97" s="643">
        <f t="shared" si="53"/>
        <v>0.72154451906681105</v>
      </c>
      <c r="BE97" s="954" t="s">
        <v>17</v>
      </c>
      <c r="BF97" s="643">
        <f t="shared" si="53"/>
        <v>0.64839443191885937</v>
      </c>
      <c r="BG97" s="954" t="s">
        <v>20</v>
      </c>
      <c r="BH97" s="643">
        <f t="shared" si="53"/>
        <v>0.46712666377425177</v>
      </c>
    </row>
    <row r="98" spans="29:60">
      <c r="AC98" s="2">
        <f t="shared" si="52"/>
        <v>0.29261678457260099</v>
      </c>
      <c r="AD98" s="2">
        <f t="shared" si="52"/>
        <v>0.13878448307514199</v>
      </c>
      <c r="AE98" s="2">
        <f t="shared" si="52"/>
        <v>0.17913857102394101</v>
      </c>
      <c r="AF98" s="2">
        <f t="shared" si="52"/>
        <v>0.190370723605156</v>
      </c>
      <c r="AG98" s="2">
        <f t="shared" si="52"/>
        <v>0.47423255443572998</v>
      </c>
      <c r="AH98" s="109" t="s">
        <v>1497</v>
      </c>
      <c r="AI98" s="1"/>
      <c r="AJ98" s="605">
        <f t="shared" si="47"/>
        <v>1.096997082233429</v>
      </c>
      <c r="AK98" s="1"/>
      <c r="AL98" s="605">
        <f t="shared" si="48"/>
        <v>1.469122350215909</v>
      </c>
      <c r="AM98" s="123" t="s">
        <v>26</v>
      </c>
      <c r="AN98" s="605">
        <f t="shared" si="49"/>
        <v>1.6116275265812865</v>
      </c>
      <c r="AO98" s="123" t="s">
        <v>25</v>
      </c>
      <c r="AP98" s="605">
        <f t="shared" si="50"/>
        <v>0.91397249698638894</v>
      </c>
      <c r="AY98" s="2">
        <v>12</v>
      </c>
      <c r="AZ98" s="109" t="str">
        <f t="shared" si="44"/>
        <v>12ème Cos²</v>
      </c>
      <c r="BA98" s="954" t="s">
        <v>54</v>
      </c>
      <c r="BB98" s="643">
        <f t="shared" si="45"/>
        <v>0.81100307218730472</v>
      </c>
      <c r="BC98" s="954" t="s">
        <v>7</v>
      </c>
      <c r="BD98" s="643">
        <f t="shared" si="53"/>
        <v>0.75324162468314149</v>
      </c>
      <c r="BE98" s="954" t="s">
        <v>27</v>
      </c>
      <c r="BF98" s="643">
        <f t="shared" si="53"/>
        <v>0.65807344159111347</v>
      </c>
      <c r="BG98" s="954" t="s">
        <v>50</v>
      </c>
      <c r="BH98" s="643">
        <f t="shared" si="53"/>
        <v>0.49290709383785708</v>
      </c>
    </row>
    <row r="99" spans="29:60">
      <c r="AC99" s="2">
        <f t="shared" ref="AC99:AG109" si="54">LARGE(AC$4:AC$53,LEFT($AH99,2))</f>
        <v>0.27471995353698703</v>
      </c>
      <c r="AD99" s="2">
        <f t="shared" si="54"/>
        <v>0.109197743237019</v>
      </c>
      <c r="AE99" s="2">
        <f t="shared" si="54"/>
        <v>0.101772613823414</v>
      </c>
      <c r="AF99" s="2">
        <f t="shared" si="54"/>
        <v>0.17027804255485501</v>
      </c>
      <c r="AG99" s="2">
        <f t="shared" si="54"/>
        <v>0.42863902449607799</v>
      </c>
      <c r="AH99" s="109" t="s">
        <v>1498</v>
      </c>
      <c r="AI99" s="1"/>
      <c r="AJ99" s="605">
        <f t="shared" si="47"/>
        <v>0.98957608640193906</v>
      </c>
      <c r="AK99" s="1"/>
      <c r="AL99" s="605">
        <f t="shared" si="48"/>
        <v>1.2119176983833311</v>
      </c>
      <c r="AM99" s="123" t="s">
        <v>42</v>
      </c>
      <c r="AN99" s="605">
        <f t="shared" si="49"/>
        <v>1.570481168106197</v>
      </c>
      <c r="AO99" s="123" t="s">
        <v>18</v>
      </c>
      <c r="AP99" s="605">
        <f t="shared" si="50"/>
        <v>0.83191451430320795</v>
      </c>
      <c r="AY99" s="2">
        <v>11</v>
      </c>
      <c r="AZ99" s="109" t="str">
        <f t="shared" si="44"/>
        <v>11ème Cos²</v>
      </c>
      <c r="BA99" s="954" t="s">
        <v>14</v>
      </c>
      <c r="BB99" s="643">
        <f t="shared" si="45"/>
        <v>0.82045997653221991</v>
      </c>
      <c r="BC99" s="954" t="s">
        <v>43</v>
      </c>
      <c r="BD99" s="643">
        <f t="shared" si="53"/>
        <v>0.7618002211675049</v>
      </c>
      <c r="BE99" s="954" t="s">
        <v>10</v>
      </c>
      <c r="BF99" s="643">
        <f t="shared" si="53"/>
        <v>0.65914399921894096</v>
      </c>
      <c r="BG99" s="954" t="s">
        <v>29</v>
      </c>
      <c r="BH99" s="643">
        <f t="shared" si="53"/>
        <v>0.50378679425921247</v>
      </c>
    </row>
    <row r="100" spans="29:60">
      <c r="AC100" s="2">
        <f t="shared" si="54"/>
        <v>0.26740175485611001</v>
      </c>
      <c r="AD100" s="2">
        <f t="shared" si="54"/>
        <v>0.106208354234695</v>
      </c>
      <c r="AE100" s="2">
        <f t="shared" si="54"/>
        <v>8.8394135236740098E-2</v>
      </c>
      <c r="AF100" s="2">
        <f t="shared" si="54"/>
        <v>0.119527347385883</v>
      </c>
      <c r="AG100" s="2">
        <f t="shared" si="54"/>
        <v>0.36306542158126798</v>
      </c>
      <c r="AH100" s="109" t="s">
        <v>1510</v>
      </c>
      <c r="AI100" s="1"/>
      <c r="AJ100" s="605">
        <f t="shared" si="47"/>
        <v>0.93185308575630199</v>
      </c>
      <c r="AK100" s="1"/>
      <c r="AL100" s="605">
        <f t="shared" si="48"/>
        <v>0.96418191120028496</v>
      </c>
      <c r="AM100" s="123" t="s">
        <v>12</v>
      </c>
      <c r="AN100" s="605">
        <f t="shared" si="49"/>
        <v>1.3961474411189569</v>
      </c>
      <c r="AO100" s="123" t="s">
        <v>7</v>
      </c>
      <c r="AP100" s="605">
        <f t="shared" si="50"/>
        <v>0.73522167094051838</v>
      </c>
      <c r="AY100" s="2">
        <v>10</v>
      </c>
      <c r="AZ100" s="109" t="str">
        <f t="shared" si="44"/>
        <v>10ème Cos²</v>
      </c>
      <c r="BA100" s="954" t="s">
        <v>18</v>
      </c>
      <c r="BB100" s="643">
        <f t="shared" si="45"/>
        <v>0.82926449924707413</v>
      </c>
      <c r="BC100" s="954" t="s">
        <v>8</v>
      </c>
      <c r="BD100" s="643">
        <f t="shared" si="53"/>
        <v>0.78175414353609118</v>
      </c>
      <c r="BE100" s="954" t="s">
        <v>16</v>
      </c>
      <c r="BF100" s="643">
        <f t="shared" si="53"/>
        <v>0.70958628877997421</v>
      </c>
      <c r="BG100" s="954" t="s">
        <v>48</v>
      </c>
      <c r="BH100" s="643">
        <f t="shared" si="53"/>
        <v>0.50583586096763655</v>
      </c>
    </row>
    <row r="101" spans="29:60">
      <c r="AC101" s="2">
        <f t="shared" si="54"/>
        <v>0.25212854146957397</v>
      </c>
      <c r="AD101" s="2">
        <f t="shared" si="54"/>
        <v>6.39142245054245E-2</v>
      </c>
      <c r="AE101" s="2">
        <f t="shared" si="54"/>
        <v>8.7352097034454304E-2</v>
      </c>
      <c r="AF101" s="2">
        <f t="shared" si="54"/>
        <v>0.111698850989342</v>
      </c>
      <c r="AG101" s="2">
        <f t="shared" si="54"/>
        <v>0.31819593906402599</v>
      </c>
      <c r="AH101" s="109" t="s">
        <v>1499</v>
      </c>
      <c r="AI101" s="1"/>
      <c r="AJ101" s="605">
        <f t="shared" si="47"/>
        <v>0.80087131261825495</v>
      </c>
      <c r="AK101" s="1"/>
      <c r="AL101" s="605">
        <f t="shared" si="48"/>
        <v>0.84261885285377502</v>
      </c>
      <c r="AM101" s="123" t="s">
        <v>55</v>
      </c>
      <c r="AN101" s="605">
        <f t="shared" si="49"/>
        <v>1.069771289825439</v>
      </c>
      <c r="AO101" s="123" t="s">
        <v>30</v>
      </c>
      <c r="AP101" s="605">
        <f t="shared" si="50"/>
        <v>0.62604604661464702</v>
      </c>
      <c r="AY101" s="2">
        <v>9</v>
      </c>
      <c r="AZ101" s="109" t="str">
        <f t="shared" si="44"/>
        <v>9ème Cos²</v>
      </c>
      <c r="BA101" s="954" t="s">
        <v>19</v>
      </c>
      <c r="BB101" s="643">
        <f>LARGE(BA$4:BA$53,LEFT($AZ101,1))</f>
        <v>0.83246767520904608</v>
      </c>
      <c r="BC101" s="954" t="s">
        <v>54</v>
      </c>
      <c r="BD101" s="643">
        <f t="shared" ref="BD101:BH109" si="55">LARGE(BB$4:BB$53,LEFT($AZ101,1))</f>
        <v>0.78359269723296188</v>
      </c>
      <c r="BE101" s="954" t="s">
        <v>8</v>
      </c>
      <c r="BF101" s="643">
        <f t="shared" si="55"/>
        <v>0.72605735243996639</v>
      </c>
      <c r="BG101" s="954" t="s">
        <v>35</v>
      </c>
      <c r="BH101" s="643">
        <f t="shared" si="55"/>
        <v>0.52992720901966095</v>
      </c>
    </row>
    <row r="102" spans="29:60">
      <c r="AC102" s="2">
        <f t="shared" si="54"/>
        <v>0.234553277492523</v>
      </c>
      <c r="AD102" s="2">
        <f t="shared" si="54"/>
        <v>6.0993950814008699E-2</v>
      </c>
      <c r="AE102" s="2">
        <f t="shared" si="54"/>
        <v>8.1935167312622098E-2</v>
      </c>
      <c r="AF102" s="2">
        <f t="shared" si="54"/>
        <v>0.106328330934048</v>
      </c>
      <c r="AG102" s="2">
        <f t="shared" si="54"/>
        <v>0.27160200476646401</v>
      </c>
      <c r="AH102" s="109" t="s">
        <v>1500</v>
      </c>
      <c r="AI102" s="1"/>
      <c r="AJ102" s="605">
        <f t="shared" si="47"/>
        <v>0.77635339926928293</v>
      </c>
      <c r="AK102" s="1"/>
      <c r="AL102" s="605">
        <f t="shared" si="48"/>
        <v>0.35037623345851898</v>
      </c>
      <c r="AM102" s="123" t="s">
        <v>47</v>
      </c>
      <c r="AN102" s="605">
        <f t="shared" si="49"/>
        <v>0.33761791884899128</v>
      </c>
      <c r="AO102" s="123" t="s">
        <v>44</v>
      </c>
      <c r="AP102" s="605">
        <f t="shared" si="50"/>
        <v>0.61375598609447535</v>
      </c>
      <c r="AY102" s="2">
        <v>8</v>
      </c>
      <c r="AZ102" s="109" t="str">
        <f t="shared" si="44"/>
        <v>8ème Cos²</v>
      </c>
      <c r="BA102" s="954" t="s">
        <v>8</v>
      </c>
      <c r="BB102" s="643">
        <f t="shared" ref="BB102:BB109" si="56">LARGE(BA$4:BA$53,LEFT($AZ102,1))</f>
        <v>0.83548966795206092</v>
      </c>
      <c r="BC102" s="954" t="s">
        <v>18</v>
      </c>
      <c r="BD102" s="643">
        <f t="shared" si="55"/>
        <v>0.8130191657692194</v>
      </c>
      <c r="BE102" s="954" t="s">
        <v>43</v>
      </c>
      <c r="BF102" s="643">
        <f t="shared" si="55"/>
        <v>0.76048055756837141</v>
      </c>
      <c r="BG102" s="954" t="s">
        <v>19</v>
      </c>
      <c r="BH102" s="643">
        <f t="shared" si="55"/>
        <v>0.58091027592308864</v>
      </c>
    </row>
    <row r="103" spans="29:60">
      <c r="AC103" s="2">
        <f t="shared" si="54"/>
        <v>6.98089599609375E-2</v>
      </c>
      <c r="AD103" s="2">
        <f t="shared" si="54"/>
        <v>5.6433621793985402E-2</v>
      </c>
      <c r="AE103" s="2">
        <f t="shared" si="54"/>
        <v>8.10377672314644E-2</v>
      </c>
      <c r="AF103" s="2">
        <f t="shared" si="54"/>
        <v>9.1148115694522899E-2</v>
      </c>
      <c r="AG103" s="2">
        <f t="shared" si="54"/>
        <v>0.209400653839111</v>
      </c>
      <c r="AH103" s="109" t="s">
        <v>1501</v>
      </c>
      <c r="AI103" s="1"/>
      <c r="AJ103" s="605">
        <f t="shared" si="47"/>
        <v>0.68752540275454499</v>
      </c>
      <c r="AK103" s="1"/>
      <c r="AL103" s="605">
        <f t="shared" si="48"/>
        <v>0.23900183034129405</v>
      </c>
      <c r="AM103" s="123" t="s">
        <v>28</v>
      </c>
      <c r="AN103" s="605">
        <f t="shared" si="49"/>
        <v>0.3257413310930129</v>
      </c>
      <c r="AO103" s="123" t="s">
        <v>54</v>
      </c>
      <c r="AP103" s="605">
        <f t="shared" si="50"/>
        <v>0.56994283199310325</v>
      </c>
      <c r="AY103" s="2">
        <v>7</v>
      </c>
      <c r="AZ103" s="109" t="str">
        <f t="shared" si="44"/>
        <v>7ème Cos²</v>
      </c>
      <c r="BA103" s="954" t="s">
        <v>41</v>
      </c>
      <c r="BB103" s="643">
        <f t="shared" si="56"/>
        <v>0.83659795270068549</v>
      </c>
      <c r="BC103" s="954" t="s">
        <v>13</v>
      </c>
      <c r="BD103" s="643">
        <f t="shared" si="55"/>
        <v>0.81664932146668423</v>
      </c>
      <c r="BE103" s="954" t="s">
        <v>45</v>
      </c>
      <c r="BF103" s="643">
        <f t="shared" si="55"/>
        <v>0.77818648237735066</v>
      </c>
      <c r="BG103" s="954" t="s">
        <v>21</v>
      </c>
      <c r="BH103" s="643">
        <f t="shared" si="55"/>
        <v>0.59576876461505901</v>
      </c>
    </row>
    <row r="104" spans="29:60">
      <c r="AC104" s="2">
        <f t="shared" si="54"/>
        <v>6.0054648667573901E-2</v>
      </c>
      <c r="AD104" s="2">
        <f t="shared" si="54"/>
        <v>4.54188585281372E-2</v>
      </c>
      <c r="AE104" s="2">
        <f t="shared" si="54"/>
        <v>7.6907694339752197E-2</v>
      </c>
      <c r="AF104" s="2">
        <f t="shared" si="54"/>
        <v>6.4865835011005402E-2</v>
      </c>
      <c r="AG104" s="2">
        <f t="shared" si="54"/>
        <v>0.20638990402221699</v>
      </c>
      <c r="AH104" s="109" t="s">
        <v>1502</v>
      </c>
      <c r="AI104" s="1"/>
      <c r="AJ104" s="605">
        <f t="shared" si="47"/>
        <v>0.6596886590123181</v>
      </c>
      <c r="AK104" s="1"/>
      <c r="AL104" s="605">
        <f t="shared" si="48"/>
        <v>0.22809719294309649</v>
      </c>
      <c r="AM104" s="123" t="s">
        <v>20</v>
      </c>
      <c r="AN104" s="605">
        <f t="shared" si="49"/>
        <v>0.28916038945317313</v>
      </c>
      <c r="AO104" s="123" t="s">
        <v>37</v>
      </c>
      <c r="AP104" s="605">
        <f t="shared" si="50"/>
        <v>0.53573361784219686</v>
      </c>
      <c r="AY104" s="2">
        <v>6</v>
      </c>
      <c r="AZ104" s="109" t="str">
        <f t="shared" si="44"/>
        <v>6ème Cos²</v>
      </c>
      <c r="BA104" s="954" t="s">
        <v>24</v>
      </c>
      <c r="BB104" s="643">
        <f t="shared" si="56"/>
        <v>0.84552140533924081</v>
      </c>
      <c r="BC104" s="954" t="s">
        <v>44</v>
      </c>
      <c r="BD104" s="643">
        <f t="shared" si="55"/>
        <v>0.85946606445941154</v>
      </c>
      <c r="BE104" s="954" t="s">
        <v>13</v>
      </c>
      <c r="BF104" s="643">
        <f t="shared" si="55"/>
        <v>0.80227514216676343</v>
      </c>
      <c r="BG104" s="954" t="s">
        <v>51</v>
      </c>
      <c r="BH104" s="643">
        <f t="shared" si="55"/>
        <v>0.65014308691024802</v>
      </c>
    </row>
    <row r="105" spans="29:60">
      <c r="AC105" s="2">
        <f t="shared" si="54"/>
        <v>4.5014213770628003E-2</v>
      </c>
      <c r="AD105" s="2">
        <f t="shared" si="54"/>
        <v>2.46799718588591E-2</v>
      </c>
      <c r="AE105" s="2">
        <f t="shared" si="54"/>
        <v>6.0468476265668897E-2</v>
      </c>
      <c r="AF105" s="2">
        <f t="shared" si="54"/>
        <v>5.0192736089229598E-2</v>
      </c>
      <c r="AG105" s="2">
        <f t="shared" si="54"/>
        <v>0.20564095675945299</v>
      </c>
      <c r="AH105" s="109" t="s">
        <v>1503</v>
      </c>
      <c r="AI105" s="1"/>
      <c r="AJ105" s="605">
        <f t="shared" si="47"/>
        <v>0.64057235606014695</v>
      </c>
      <c r="AK105" s="1"/>
      <c r="AL105" s="605">
        <f t="shared" si="48"/>
        <v>0.1964913085103038</v>
      </c>
      <c r="AM105" s="123" t="s">
        <v>23</v>
      </c>
      <c r="AN105" s="605">
        <f t="shared" si="49"/>
        <v>0.17168156802654272</v>
      </c>
      <c r="AO105" s="123" t="s">
        <v>39</v>
      </c>
      <c r="AP105" s="605">
        <f t="shared" si="50"/>
        <v>0.43092134594917297</v>
      </c>
      <c r="AY105" s="2">
        <v>5</v>
      </c>
      <c r="AZ105" s="109" t="str">
        <f t="shared" si="44"/>
        <v>5ème Cos²</v>
      </c>
      <c r="BA105" s="954" t="s">
        <v>44</v>
      </c>
      <c r="BB105" s="643">
        <f t="shared" si="56"/>
        <v>0.8983215056359769</v>
      </c>
      <c r="BC105" s="954" t="s">
        <v>30</v>
      </c>
      <c r="BD105" s="643">
        <f t="shared" si="55"/>
        <v>0.87584036588668801</v>
      </c>
      <c r="BE105" s="954" t="s">
        <v>14</v>
      </c>
      <c r="BF105" s="643">
        <f t="shared" si="55"/>
        <v>0.82056834248214716</v>
      </c>
      <c r="BG105" s="954" t="s">
        <v>49</v>
      </c>
      <c r="BH105" s="643">
        <f t="shared" si="55"/>
        <v>0.70490115135908094</v>
      </c>
    </row>
    <row r="106" spans="29:60">
      <c r="AC106" s="2">
        <f t="shared" si="54"/>
        <v>4.2906716465949998E-2</v>
      </c>
      <c r="AD106" s="2">
        <f t="shared" si="54"/>
        <v>7.00418138876557E-3</v>
      </c>
      <c r="AE106" s="2">
        <f t="shared" si="54"/>
        <v>3.2221313565969502E-2</v>
      </c>
      <c r="AF106" s="2">
        <f t="shared" si="54"/>
        <v>3.8783714175224297E-2</v>
      </c>
      <c r="AG106" s="2">
        <f t="shared" si="54"/>
        <v>9.5073282718658406E-2</v>
      </c>
      <c r="AH106" s="109" t="s">
        <v>1504</v>
      </c>
      <c r="AI106" s="1"/>
      <c r="AJ106" s="605">
        <f t="shared" si="47"/>
        <v>0.43613377213478099</v>
      </c>
      <c r="AK106" s="1"/>
      <c r="AL106" s="605">
        <f t="shared" si="48"/>
        <v>0.17326499009504959</v>
      </c>
      <c r="AM106" s="123" t="s">
        <v>36</v>
      </c>
      <c r="AN106" s="605">
        <f t="shared" si="49"/>
        <v>0.15541534405201637</v>
      </c>
      <c r="AO106" s="123" t="s">
        <v>15</v>
      </c>
      <c r="AP106" s="605">
        <f t="shared" si="50"/>
        <v>0.41490871785208544</v>
      </c>
      <c r="AY106" s="2">
        <v>4</v>
      </c>
      <c r="AZ106" s="109" t="str">
        <f t="shared" si="44"/>
        <v>4ème Cos²</v>
      </c>
      <c r="BA106" s="954" t="s">
        <v>15</v>
      </c>
      <c r="BB106" s="643">
        <f t="shared" si="56"/>
        <v>0.91181111546757121</v>
      </c>
      <c r="BC106" s="954" t="s">
        <v>45</v>
      </c>
      <c r="BD106" s="643">
        <f t="shared" si="55"/>
        <v>0.87797123938798904</v>
      </c>
      <c r="BE106" s="954" t="s">
        <v>18</v>
      </c>
      <c r="BF106" s="643">
        <f t="shared" si="55"/>
        <v>0.84305074065923691</v>
      </c>
      <c r="BG106" s="954" t="s">
        <v>26</v>
      </c>
      <c r="BH106" s="643">
        <f t="shared" si="55"/>
        <v>0.79914834164083037</v>
      </c>
    </row>
    <row r="107" spans="29:60">
      <c r="AC107" s="2">
        <f t="shared" si="54"/>
        <v>1.78800188004971E-2</v>
      </c>
      <c r="AD107" s="2">
        <f t="shared" si="54"/>
        <v>5.9047793038189402E-3</v>
      </c>
      <c r="AE107" s="2">
        <f t="shared" si="54"/>
        <v>1.8124142661690702E-2</v>
      </c>
      <c r="AF107" s="2">
        <f t="shared" si="54"/>
        <v>1.17322504520416E-2</v>
      </c>
      <c r="AG107" s="2">
        <f t="shared" si="54"/>
        <v>7.4359968304634094E-2</v>
      </c>
      <c r="AH107" s="109" t="s">
        <v>1505</v>
      </c>
      <c r="AI107" s="1"/>
      <c r="AJ107" s="605">
        <f t="shared" si="47"/>
        <v>0.37030695378780382</v>
      </c>
      <c r="AK107" s="1"/>
      <c r="AL107" s="605">
        <f t="shared" si="48"/>
        <v>0.165855191648006</v>
      </c>
      <c r="AM107" s="123" t="s">
        <v>29</v>
      </c>
      <c r="AN107" s="605">
        <f t="shared" si="49"/>
        <v>0.13523352053016463</v>
      </c>
      <c r="AO107" s="123" t="s">
        <v>47</v>
      </c>
      <c r="AP107" s="605">
        <f t="shared" si="50"/>
        <v>0.30745906382799149</v>
      </c>
      <c r="AY107" s="2">
        <v>3</v>
      </c>
      <c r="AZ107" s="109" t="str">
        <f t="shared" si="44"/>
        <v>3ème Cos²</v>
      </c>
      <c r="BA107" s="954" t="s">
        <v>16</v>
      </c>
      <c r="BB107" s="643">
        <f t="shared" si="56"/>
        <v>0.91744127869606007</v>
      </c>
      <c r="BC107" s="954" t="s">
        <v>14</v>
      </c>
      <c r="BD107" s="643">
        <f t="shared" si="55"/>
        <v>0.90728484839200962</v>
      </c>
      <c r="BE107" s="954" t="s">
        <v>54</v>
      </c>
      <c r="BF107" s="643">
        <f t="shared" si="55"/>
        <v>0.86683238297700904</v>
      </c>
      <c r="BG107" s="954" t="s">
        <v>23</v>
      </c>
      <c r="BH107" s="643">
        <f t="shared" si="55"/>
        <v>0.83206482976675067</v>
      </c>
    </row>
    <row r="108" spans="29:60">
      <c r="AC108" s="2">
        <f t="shared" si="54"/>
        <v>6.5437075681984399E-3</v>
      </c>
      <c r="AD108" s="2">
        <f t="shared" si="54"/>
        <v>2.9805109370499802E-3</v>
      </c>
      <c r="AE108" s="2">
        <f t="shared" si="54"/>
        <v>6.92277308553457E-3</v>
      </c>
      <c r="AF108" s="2">
        <f t="shared" si="54"/>
        <v>2.0615747198462499E-3</v>
      </c>
      <c r="AG108" s="2">
        <f t="shared" si="54"/>
        <v>1.7499580979347201E-2</v>
      </c>
      <c r="AH108" s="109" t="s">
        <v>1506</v>
      </c>
      <c r="AI108" s="1"/>
      <c r="AJ108" s="605">
        <f t="shared" si="47"/>
        <v>0.35457862913608496</v>
      </c>
      <c r="AK108" s="1"/>
      <c r="AL108" s="605">
        <f t="shared" si="48"/>
        <v>8.2688054069876685E-2</v>
      </c>
      <c r="AM108" s="123" t="s">
        <v>41</v>
      </c>
      <c r="AN108" s="605">
        <f t="shared" si="49"/>
        <v>5.6505883112549782E-2</v>
      </c>
      <c r="AO108" s="123" t="s">
        <v>14</v>
      </c>
      <c r="AP108" s="605">
        <f t="shared" si="50"/>
        <v>0.15653555955213999</v>
      </c>
      <c r="AY108" s="2">
        <v>2</v>
      </c>
      <c r="AZ108" s="109" t="str">
        <f t="shared" si="44"/>
        <v>2ème Cos²</v>
      </c>
      <c r="BA108" s="954" t="s">
        <v>13</v>
      </c>
      <c r="BB108" s="643">
        <f t="shared" si="56"/>
        <v>0.92111812531948112</v>
      </c>
      <c r="BC108" s="954" t="s">
        <v>15</v>
      </c>
      <c r="BD108" s="643">
        <f t="shared" si="55"/>
        <v>0.92725750058889345</v>
      </c>
      <c r="BE108" s="954" t="s">
        <v>44</v>
      </c>
      <c r="BF108" s="643">
        <f t="shared" si="55"/>
        <v>0.8975532427430154</v>
      </c>
      <c r="BG108" s="954" t="s">
        <v>24</v>
      </c>
      <c r="BH108" s="643">
        <f t="shared" si="55"/>
        <v>0.83342238701879956</v>
      </c>
    </row>
    <row r="109" spans="29:60" ht="15" thickBot="1">
      <c r="AC109" s="2">
        <f t="shared" si="54"/>
        <v>6.0300463810563096E-3</v>
      </c>
      <c r="AD109" s="2">
        <f t="shared" si="54"/>
        <v>2.2227615409065E-4</v>
      </c>
      <c r="AE109" s="2">
        <f t="shared" si="54"/>
        <v>5.6928889825940097E-3</v>
      </c>
      <c r="AF109" s="2">
        <f t="shared" si="54"/>
        <v>1.25729315914214E-3</v>
      </c>
      <c r="AG109" s="2">
        <f t="shared" si="54"/>
        <v>4.1150175966322396E-3</v>
      </c>
      <c r="AH109" s="109" t="s">
        <v>1507</v>
      </c>
      <c r="AI109" s="1"/>
      <c r="AJ109" s="605">
        <f t="shared" si="47"/>
        <v>0.26702229678630829</v>
      </c>
      <c r="AK109" s="1"/>
      <c r="AL109" s="605">
        <f t="shared" si="48"/>
        <v>4.9163406714796999E-2</v>
      </c>
      <c r="AM109" s="123" t="s">
        <v>49</v>
      </c>
      <c r="AN109" s="605">
        <f t="shared" si="49"/>
        <v>2.2158278618007881E-2</v>
      </c>
      <c r="AO109" s="123" t="s">
        <v>27</v>
      </c>
      <c r="AP109" s="605">
        <f t="shared" si="50"/>
        <v>7.2442968375980802E-3</v>
      </c>
      <c r="AY109" s="2">
        <v>1</v>
      </c>
      <c r="AZ109" s="109" t="str">
        <f t="shared" si="44"/>
        <v>1ème Cos²</v>
      </c>
      <c r="BA109" s="955" t="s">
        <v>17</v>
      </c>
      <c r="BB109" s="644">
        <f t="shared" si="56"/>
        <v>0.92368507385253906</v>
      </c>
      <c r="BC109" s="955" t="s">
        <v>27</v>
      </c>
      <c r="BD109" s="644">
        <f t="shared" si="55"/>
        <v>0.94327417016029302</v>
      </c>
      <c r="BE109" s="955" t="s">
        <v>15</v>
      </c>
      <c r="BF109" s="644">
        <f t="shared" si="55"/>
        <v>0.9163557118736203</v>
      </c>
      <c r="BG109" s="955" t="s">
        <v>41</v>
      </c>
      <c r="BH109" s="644">
        <f t="shared" si="55"/>
        <v>0.91194234043359734</v>
      </c>
    </row>
    <row r="114" spans="22:23">
      <c r="V114" s="109"/>
      <c r="W114" s="109"/>
    </row>
    <row r="115" spans="22:23">
      <c r="V115" s="109"/>
      <c r="W115" s="109"/>
    </row>
    <row r="116" spans="22:23">
      <c r="V116" s="109"/>
      <c r="W116" s="109"/>
    </row>
    <row r="117" spans="22:23">
      <c r="V117" s="109"/>
      <c r="W117" s="109"/>
    </row>
  </sheetData>
  <autoFilter ref="A3:BJ3">
    <sortState ref="A4:BJ53">
      <sortCondition ref="BF3"/>
    </sortState>
  </autoFilter>
  <mergeCells count="11">
    <mergeCell ref="BA58:BB58"/>
    <mergeCell ref="BC58:BD58"/>
    <mergeCell ref="BE58:BF58"/>
    <mergeCell ref="BG58:BH58"/>
    <mergeCell ref="X2:AL2"/>
    <mergeCell ref="AO2:BJ2"/>
    <mergeCell ref="M2:V2"/>
    <mergeCell ref="AI58:AJ58"/>
    <mergeCell ref="AK58:AL58"/>
    <mergeCell ref="AM58:AN58"/>
    <mergeCell ref="AO58:AP58"/>
  </mergeCells>
  <conditionalFormatting sqref="AO4:AX4">
    <cfRule type="cellIs" dxfId="31" priority="16" operator="equal">
      <formula>$AZ4</formula>
    </cfRule>
    <cfRule type="cellIs" dxfId="30" priority="20" operator="equal">
      <formula>$AY4</formula>
    </cfRule>
  </conditionalFormatting>
  <conditionalFormatting sqref="AO5:AX53">
    <cfRule type="cellIs" dxfId="29" priority="14" operator="equal">
      <formula>$AZ5</formula>
    </cfRule>
    <cfRule type="cellIs" dxfId="28" priority="15" operator="equal">
      <formula>$AY5</formula>
    </cfRule>
  </conditionalFormatting>
  <conditionalFormatting sqref="X4:AG4">
    <cfRule type="cellIs" dxfId="27" priority="12" operator="equal">
      <formula>$AI4</formula>
    </cfRule>
    <cfRule type="cellIs" dxfId="26" priority="13" operator="equal">
      <formula>$AH4</formula>
    </cfRule>
  </conditionalFormatting>
  <conditionalFormatting sqref="X5:AG53">
    <cfRule type="cellIs" dxfId="25" priority="10" operator="equal">
      <formula>$AI5</formula>
    </cfRule>
    <cfRule type="cellIs" dxfId="24" priority="11" operator="equal">
      <formula>$AH5</formula>
    </cfRule>
  </conditionalFormatting>
  <conditionalFormatting sqref="X4:AG53">
    <cfRule type="cellIs" dxfId="23" priority="9" operator="greaterThan">
      <formula>"1.999"</formula>
    </cfRule>
  </conditionalFormatting>
  <conditionalFormatting sqref="X60:AG109 AJ60:AJ109 AL60:AL109 AN60:AN109">
    <cfRule type="cellIs" dxfId="22" priority="8" operator="greaterThanOrEqual">
      <formula>$X$55</formula>
    </cfRule>
  </conditionalFormatting>
  <conditionalFormatting sqref="BB60:BB109 BD60:BD109 BF60:BF109">
    <cfRule type="cellIs" dxfId="16" priority="7" operator="lessThanOrEqual">
      <formula>$AZ$55</formula>
    </cfRule>
  </conditionalFormatting>
  <conditionalFormatting sqref="BA4:BJ53">
    <cfRule type="cellIs" dxfId="21" priority="4" operator="lessThanOrEqual">
      <formula>0.4</formula>
    </cfRule>
    <cfRule type="cellIs" dxfId="20" priority="5" operator="greaterThanOrEqual">
      <formula>0.6</formula>
    </cfRule>
  </conditionalFormatting>
  <conditionalFormatting sqref="AP60:AP109">
    <cfRule type="cellIs" dxfId="19" priority="3" operator="greaterThanOrEqual">
      <formula>$X$55</formula>
    </cfRule>
  </conditionalFormatting>
  <conditionalFormatting sqref="BH60:BH109">
    <cfRule type="cellIs" dxfId="17" priority="2" operator="lessThanOrEqual">
      <formula>$AZ$55</formula>
    </cfRule>
  </conditionalFormatting>
  <conditionalFormatting sqref="BB60:BB109 BD60:BD109 BF60:BF109 BH60:BH109">
    <cfRule type="cellIs" dxfId="18" priority="1" operator="greaterThanOrEqual">
      <formula>0.6</formula>
    </cfRule>
  </conditionalFormatting>
  <hyperlinks>
    <hyperlink ref="A1" location="Sommaire!A1" display="Sommaire"/>
    <hyperlink ref="M1" location="'Projections ACP'!A1" display="Projection sur les plans factoriels"/>
  </hyperlink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sheetPr codeName="Sheet11">
    <tabColor theme="8" tint="0.39997558519241921"/>
    <outlinePr summaryRight="0"/>
  </sheetPr>
  <dimension ref="A1:CB279"/>
  <sheetViews>
    <sheetView showGridLines="0" zoomScale="85" zoomScaleNormal="85" workbookViewId="0">
      <pane ySplit="1" topLeftCell="A2" activePane="bottomLeft" state="frozen"/>
      <selection activeCell="B59" sqref="B59:AC65"/>
      <selection pane="bottomLeft"/>
    </sheetView>
  </sheetViews>
  <sheetFormatPr baseColWidth="10" defaultColWidth="9.109375" defaultRowHeight="14.4" outlineLevelCol="1"/>
  <cols>
    <col min="1" max="1" width="3.88671875" customWidth="1" collapsed="1"/>
    <col min="2" max="2" width="3" style="2" hidden="1" customWidth="1" outlineLevel="1"/>
    <col min="3" max="3" width="14" hidden="1" customWidth="1" outlineLevel="1"/>
    <col min="4" max="4" width="14" style="2" hidden="1" customWidth="1" outlineLevel="1"/>
    <col min="5" max="5" width="11.44140625" style="2" hidden="1" customWidth="1" outlineLevel="1"/>
    <col min="6" max="8" width="11.44140625" hidden="1" customWidth="1" outlineLevel="1"/>
    <col min="9" max="9" width="6.6640625" customWidth="1"/>
    <col min="10" max="10" width="9.109375" customWidth="1"/>
    <col min="11" max="11" width="18" customWidth="1"/>
    <col min="12" max="23" width="9.109375" customWidth="1"/>
    <col min="24" max="24" width="2.109375" customWidth="1"/>
    <col min="25" max="25" width="16.109375" bestFit="1" customWidth="1"/>
    <col min="26" max="26" width="2.5546875" customWidth="1"/>
    <col min="28" max="28" width="27.109375" customWidth="1"/>
    <col min="40" max="40" width="16.109375" customWidth="1" outlineLevel="1"/>
    <col min="41" max="50" width="9.109375" customWidth="1" outlineLevel="1"/>
    <col min="51" max="51" width="12.5546875" customWidth="1" outlineLevel="1"/>
    <col min="52" max="52" width="25.33203125" customWidth="1" outlineLevel="1"/>
    <col min="53" max="53" width="7.6640625" customWidth="1" outlineLevel="1"/>
    <col min="54" max="54" width="7.109375" customWidth="1" outlineLevel="1"/>
    <col min="55" max="55" width="12.88671875" customWidth="1" outlineLevel="1"/>
    <col min="56" max="56" width="8" customWidth="1" outlineLevel="1"/>
    <col min="57" max="57" width="11.5546875" customWidth="1" outlineLevel="1"/>
    <col min="58" max="58" width="7.33203125" customWidth="1" outlineLevel="1"/>
    <col min="59" max="59" width="14.33203125" customWidth="1" outlineLevel="1"/>
    <col min="60" max="60" width="8.6640625" customWidth="1" outlineLevel="1"/>
    <col min="61" max="61" width="9.109375" customWidth="1" outlineLevel="1"/>
    <col min="62" max="80" width="9.109375" outlineLevel="1"/>
  </cols>
  <sheetData>
    <row r="1" spans="1:80" ht="15" thickBot="1">
      <c r="A1" s="155" t="s">
        <v>524</v>
      </c>
    </row>
    <row r="2" spans="1:80" ht="16.2" thickBot="1">
      <c r="A2" s="155"/>
      <c r="AN2" s="2"/>
      <c r="AO2" s="823" t="s">
        <v>508</v>
      </c>
      <c r="AP2" s="824"/>
      <c r="AQ2" s="824"/>
      <c r="AR2" s="824"/>
      <c r="AS2" s="824"/>
      <c r="AT2" s="824"/>
      <c r="AU2" s="824"/>
      <c r="AV2" s="824"/>
      <c r="AW2" s="824"/>
      <c r="AX2" s="825"/>
      <c r="AY2" s="2"/>
      <c r="AZ2" s="2"/>
      <c r="BA2" s="2"/>
      <c r="BB2" s="2"/>
      <c r="BC2" s="2"/>
      <c r="BD2" s="2"/>
      <c r="BE2" s="2"/>
      <c r="BF2" s="2"/>
      <c r="BG2" s="2"/>
      <c r="BH2" s="2"/>
      <c r="BI2" s="829" t="s">
        <v>67</v>
      </c>
      <c r="BJ2" s="830"/>
      <c r="BK2" s="830"/>
      <c r="BL2" s="830"/>
      <c r="BM2" s="830"/>
      <c r="BN2" s="830"/>
      <c r="BO2" s="830"/>
      <c r="BP2" s="830"/>
      <c r="BQ2" s="830"/>
      <c r="BR2" s="831"/>
      <c r="BS2" s="829" t="s">
        <v>192</v>
      </c>
      <c r="BT2" s="830"/>
      <c r="BU2" s="830"/>
      <c r="BV2" s="830"/>
      <c r="BW2" s="830"/>
      <c r="BX2" s="830"/>
      <c r="BY2" s="830"/>
      <c r="BZ2" s="830"/>
      <c r="CA2" s="830"/>
      <c r="CB2" s="831"/>
    </row>
    <row r="3" spans="1:80" ht="16.2" thickBot="1">
      <c r="D3" s="774" t="s">
        <v>1259</v>
      </c>
      <c r="E3" s="774"/>
      <c r="G3" s="774" t="s">
        <v>583</v>
      </c>
      <c r="H3" s="774"/>
      <c r="AN3" s="115" t="s">
        <v>56</v>
      </c>
      <c r="AO3" s="48" t="s">
        <v>62</v>
      </c>
      <c r="AP3" s="49" t="s">
        <v>63</v>
      </c>
      <c r="AQ3" s="49" t="s">
        <v>64</v>
      </c>
      <c r="AR3" s="49" t="s">
        <v>65</v>
      </c>
      <c r="AS3" s="49" t="s">
        <v>66</v>
      </c>
      <c r="AT3" s="49" t="s">
        <v>182</v>
      </c>
      <c r="AU3" s="49" t="s">
        <v>183</v>
      </c>
      <c r="AV3" s="49" t="s">
        <v>184</v>
      </c>
      <c r="AW3" s="49" t="s">
        <v>185</v>
      </c>
      <c r="AX3" s="50" t="s">
        <v>186</v>
      </c>
      <c r="AY3" s="541" t="s">
        <v>57</v>
      </c>
      <c r="AZ3" s="542" t="s">
        <v>58</v>
      </c>
      <c r="BA3" s="542" t="s">
        <v>0</v>
      </c>
      <c r="BB3" s="542" t="s">
        <v>1</v>
      </c>
      <c r="BC3" s="542" t="s">
        <v>2</v>
      </c>
      <c r="BD3" s="542" t="s">
        <v>3</v>
      </c>
      <c r="BE3" s="542" t="s">
        <v>4</v>
      </c>
      <c r="BF3" s="542" t="s">
        <v>59</v>
      </c>
      <c r="BG3" s="542" t="s">
        <v>5</v>
      </c>
      <c r="BH3" s="543" t="s">
        <v>60</v>
      </c>
      <c r="BI3" s="360" t="s">
        <v>67</v>
      </c>
      <c r="BJ3" s="205" t="s">
        <v>68</v>
      </c>
      <c r="BK3" s="205" t="s">
        <v>69</v>
      </c>
      <c r="BL3" s="205" t="s">
        <v>70</v>
      </c>
      <c r="BM3" s="205" t="s">
        <v>71</v>
      </c>
      <c r="BN3" s="205" t="s">
        <v>187</v>
      </c>
      <c r="BO3" s="205" t="s">
        <v>188</v>
      </c>
      <c r="BP3" s="205" t="s">
        <v>189</v>
      </c>
      <c r="BQ3" s="205" t="s">
        <v>190</v>
      </c>
      <c r="BR3" s="361" t="s">
        <v>191</v>
      </c>
      <c r="BS3" s="360" t="s">
        <v>192</v>
      </c>
      <c r="BT3" s="205" t="s">
        <v>193</v>
      </c>
      <c r="BU3" s="205" t="s">
        <v>194</v>
      </c>
      <c r="BV3" s="205" t="s">
        <v>195</v>
      </c>
      <c r="BW3" s="205" t="s">
        <v>196</v>
      </c>
      <c r="BX3" s="205" t="s">
        <v>197</v>
      </c>
      <c r="BY3" s="205" t="s">
        <v>198</v>
      </c>
      <c r="BZ3" s="205" t="s">
        <v>199</v>
      </c>
      <c r="CA3" s="205" t="s">
        <v>200</v>
      </c>
      <c r="CB3" s="361" t="s">
        <v>201</v>
      </c>
    </row>
    <row r="4" spans="1:80" ht="15.6">
      <c r="D4" s="547" t="str">
        <f>"axe "&amp;D8</f>
        <v>axe 2</v>
      </c>
      <c r="E4" s="547" t="str">
        <f>"axe "&amp;E8</f>
        <v>axe 4</v>
      </c>
      <c r="G4" s="559" t="s">
        <v>241</v>
      </c>
      <c r="H4" s="559" t="s">
        <v>242</v>
      </c>
      <c r="AN4" s="116" t="s">
        <v>6</v>
      </c>
      <c r="AO4" s="3">
        <v>-1.8039183616638199</v>
      </c>
      <c r="AP4" s="4">
        <v>2.14127516746521</v>
      </c>
      <c r="AQ4" s="4">
        <v>2.3265955448150599</v>
      </c>
      <c r="AR4" s="4">
        <v>0.124131225049496</v>
      </c>
      <c r="AS4" s="4">
        <v>-1.01383757591248</v>
      </c>
      <c r="AT4" s="4">
        <v>-0.23179993033409099</v>
      </c>
      <c r="AU4" s="4">
        <v>0.33003950119018599</v>
      </c>
      <c r="AV4" s="4">
        <v>0.22505648434162101</v>
      </c>
      <c r="AW4" s="4">
        <v>-0.59362709522247303</v>
      </c>
      <c r="AX4" s="5">
        <v>2.30528563261032E-2</v>
      </c>
      <c r="AY4" s="135">
        <v>18.299999237060501</v>
      </c>
      <c r="AZ4" s="136">
        <v>10.3999996185303</v>
      </c>
      <c r="BA4" s="136">
        <v>12.5</v>
      </c>
      <c r="BB4" s="136">
        <v>15.800000190734901</v>
      </c>
      <c r="BC4" s="136">
        <v>10.300000190734901</v>
      </c>
      <c r="BD4" s="136">
        <v>18.899999618530298</v>
      </c>
      <c r="BE4" s="136">
        <v>2.4000000953674299</v>
      </c>
      <c r="BF4" s="136">
        <v>4.6999998092651403</v>
      </c>
      <c r="BG4" s="136">
        <v>6.5999999046325701</v>
      </c>
      <c r="BH4" s="137">
        <v>3</v>
      </c>
      <c r="BI4" s="393">
        <v>1.58723020553589</v>
      </c>
      <c r="BJ4" s="394">
        <v>4.2725863456726101</v>
      </c>
      <c r="BK4" s="394">
        <v>8.2118768692016602</v>
      </c>
      <c r="BL4" s="394">
        <v>4.2922604829073001E-2</v>
      </c>
      <c r="BM4" s="394">
        <v>3.6027555465698198</v>
      </c>
      <c r="BN4" s="394">
        <v>0.29261678457260099</v>
      </c>
      <c r="BO4" s="394">
        <v>0.63140827417373702</v>
      </c>
      <c r="BP4" s="394">
        <v>0.40756347775459301</v>
      </c>
      <c r="BQ4" s="394">
        <v>5.6438302993774396</v>
      </c>
      <c r="BR4" s="395">
        <v>1.7499580979347201E-2</v>
      </c>
      <c r="BS4" s="393">
        <v>0.21895973384380299</v>
      </c>
      <c r="BT4" s="394">
        <v>0.30851441621780401</v>
      </c>
      <c r="BU4" s="394">
        <v>0.36422711610794101</v>
      </c>
      <c r="BV4" s="394">
        <v>1.0367942741140699E-3</v>
      </c>
      <c r="BW4" s="394">
        <v>6.9161958992481204E-2</v>
      </c>
      <c r="BX4" s="394">
        <v>3.6154063418507602E-3</v>
      </c>
      <c r="BY4" s="394">
        <v>7.3292972519993799E-3</v>
      </c>
      <c r="BZ4" s="394">
        <v>3.4081097692251201E-3</v>
      </c>
      <c r="CA4" s="394">
        <v>2.3711441084742501E-2</v>
      </c>
      <c r="CB4" s="395">
        <v>3.57585558958817E-5</v>
      </c>
    </row>
    <row r="5" spans="1:80">
      <c r="D5" s="1">
        <f>INDEX($AN$70:$AN$79,D8)</f>
        <v>2.1462690000000002</v>
      </c>
      <c r="E5" s="1">
        <f>INDEX($AN$70:$AN$79,E8)</f>
        <v>0.71797</v>
      </c>
      <c r="G5" s="1">
        <v>0.4</v>
      </c>
      <c r="H5" s="544">
        <f>100/COUNTIF(C10:C59,"&lt;&gt;"&amp;"")</f>
        <v>2</v>
      </c>
      <c r="AN5" s="116" t="s">
        <v>7</v>
      </c>
      <c r="AO5" s="3">
        <v>0.64096421003341697</v>
      </c>
      <c r="AP5" s="4">
        <v>0.88597929477691695</v>
      </c>
      <c r="AQ5" s="4">
        <v>2.378084897995</v>
      </c>
      <c r="AR5" s="4">
        <v>-3.6727286875247997E-2</v>
      </c>
      <c r="AS5" s="4">
        <v>1.01660180091858</v>
      </c>
      <c r="AT5" s="4">
        <v>-0.30174565315246599</v>
      </c>
      <c r="AU5" s="4">
        <v>-0.13725166022777599</v>
      </c>
      <c r="AV5" s="4">
        <v>-0.100354678928852</v>
      </c>
      <c r="AW5" s="4">
        <v>-8.6389385163783999E-2</v>
      </c>
      <c r="AX5" s="5">
        <v>0.20005774497985801</v>
      </c>
      <c r="AY5" s="3">
        <v>14.5</v>
      </c>
      <c r="AZ5" s="4">
        <v>13.199999809265099</v>
      </c>
      <c r="BA5" s="4">
        <v>8.1999998092651403</v>
      </c>
      <c r="BB5" s="4">
        <v>12.3999996185303</v>
      </c>
      <c r="BC5" s="4">
        <v>9.8999996185302699</v>
      </c>
      <c r="BD5" s="4">
        <v>10.1000003814697</v>
      </c>
      <c r="BE5" s="4">
        <v>14.6000003814697</v>
      </c>
      <c r="BF5" s="4">
        <v>4.6999998092651403</v>
      </c>
      <c r="BG5" s="4">
        <v>2</v>
      </c>
      <c r="BH5" s="5">
        <v>5.4000000953674299</v>
      </c>
      <c r="BI5" s="393">
        <v>0.200388938188553</v>
      </c>
      <c r="BJ5" s="394">
        <v>0.73146414756774902</v>
      </c>
      <c r="BK5" s="394">
        <v>8.5793695449829102</v>
      </c>
      <c r="BL5" s="394">
        <v>3.7575233727693601E-3</v>
      </c>
      <c r="BM5" s="394">
        <v>3.6224281787872301</v>
      </c>
      <c r="BN5" s="394">
        <v>0.49585500359535201</v>
      </c>
      <c r="BO5" s="394">
        <v>0.109197743237019</v>
      </c>
      <c r="BP5" s="394">
        <v>8.10377672314644E-2</v>
      </c>
      <c r="BQ5" s="394">
        <v>0.119527347385883</v>
      </c>
      <c r="BR5" s="395">
        <v>1.3179194927215601</v>
      </c>
      <c r="BS5" s="393">
        <v>5.1014151424169499E-2</v>
      </c>
      <c r="BT5" s="394">
        <v>9.7469836473464994E-2</v>
      </c>
      <c r="BU5" s="394">
        <v>0.70222747325897195</v>
      </c>
      <c r="BV5" s="394">
        <v>1.6749459609854999E-4</v>
      </c>
      <c r="BW5" s="394">
        <v>0.12832900881767301</v>
      </c>
      <c r="BX5" s="394">
        <v>1.1305900290608401E-2</v>
      </c>
      <c r="BY5" s="394">
        <v>2.3391512222588101E-3</v>
      </c>
      <c r="BZ5" s="394">
        <v>1.25054223462939E-3</v>
      </c>
      <c r="CA5" s="394">
        <v>9.2671002494171305E-4</v>
      </c>
      <c r="CB5" s="395">
        <v>4.9697416834533197E-3</v>
      </c>
    </row>
    <row r="6" spans="1:80" ht="15.6">
      <c r="G6" s="1">
        <v>0.6</v>
      </c>
      <c r="H6" s="41"/>
      <c r="Y6" s="537" t="s">
        <v>1134</v>
      </c>
      <c r="AN6" s="116" t="s">
        <v>8</v>
      </c>
      <c r="AO6" s="3">
        <v>-3.4597468376159699</v>
      </c>
      <c r="AP6" s="4">
        <v>1.34876072406769</v>
      </c>
      <c r="AQ6" s="4">
        <v>0.96555632352829002</v>
      </c>
      <c r="AR6" s="4">
        <v>-0.93539273738861095</v>
      </c>
      <c r="AS6" s="4">
        <v>0.11434020102024101</v>
      </c>
      <c r="AT6" s="4">
        <v>0.49423000216484098</v>
      </c>
      <c r="AU6" s="4">
        <v>0.76657313108444203</v>
      </c>
      <c r="AV6" s="4">
        <v>0.100908808410168</v>
      </c>
      <c r="AW6" s="4">
        <v>0.21544414758682301</v>
      </c>
      <c r="AX6" s="5">
        <v>7.9168997704982799E-2</v>
      </c>
      <c r="AY6" s="3">
        <v>14.3999996185303</v>
      </c>
      <c r="AZ6" s="4">
        <v>12.8999996185303</v>
      </c>
      <c r="BA6" s="4">
        <v>18.5</v>
      </c>
      <c r="BB6" s="4">
        <v>20</v>
      </c>
      <c r="BC6" s="4">
        <v>8.3000001907348597</v>
      </c>
      <c r="BD6" s="4">
        <v>19.799999237060501</v>
      </c>
      <c r="BE6" s="4">
        <v>3.2000000476837198</v>
      </c>
      <c r="BF6" s="4">
        <v>14.699999809265099</v>
      </c>
      <c r="BG6" s="4">
        <v>10.1000003814697</v>
      </c>
      <c r="BH6" s="5">
        <v>2.5999999046325701</v>
      </c>
      <c r="BI6" s="393">
        <v>5.8384132385253897</v>
      </c>
      <c r="BJ6" s="394">
        <v>1.69517958164215</v>
      </c>
      <c r="BK6" s="394">
        <v>1.41434669494629</v>
      </c>
      <c r="BL6" s="394">
        <v>2.43731665611267</v>
      </c>
      <c r="BM6" s="394">
        <v>4.5824311673641198E-2</v>
      </c>
      <c r="BN6" s="394">
        <v>1.3302426338195801</v>
      </c>
      <c r="BO6" s="394">
        <v>3.40632152557373</v>
      </c>
      <c r="BP6" s="394">
        <v>8.1935167312622098E-2</v>
      </c>
      <c r="BQ6" s="394">
        <v>0.743388652801514</v>
      </c>
      <c r="BR6" s="395">
        <v>0.20638990402221699</v>
      </c>
      <c r="BS6" s="393">
        <v>0.72526520490646396</v>
      </c>
      <c r="BT6" s="394">
        <v>0.11022446304559699</v>
      </c>
      <c r="BU6" s="394">
        <v>5.64889386296272E-2</v>
      </c>
      <c r="BV6" s="394">
        <v>5.3014684468507801E-2</v>
      </c>
      <c r="BW6" s="394">
        <v>7.9214753350243005E-4</v>
      </c>
      <c r="BX6" s="394">
        <v>1.4800159260630601E-2</v>
      </c>
      <c r="BY6" s="394">
        <v>3.5605359822511701E-2</v>
      </c>
      <c r="BZ6" s="394">
        <v>6.1697326600551605E-4</v>
      </c>
      <c r="CA6" s="394">
        <v>2.8124032542109498E-3</v>
      </c>
      <c r="CB6" s="395">
        <v>3.7976808380335602E-4</v>
      </c>
    </row>
    <row r="7" spans="1:80">
      <c r="D7" s="1" t="s">
        <v>590</v>
      </c>
      <c r="E7" s="1" t="s">
        <v>591</v>
      </c>
      <c r="AN7" s="116" t="s">
        <v>9</v>
      </c>
      <c r="AO7" s="3">
        <v>-1.5112284421920801</v>
      </c>
      <c r="AP7" s="4">
        <v>1.6296843290328999</v>
      </c>
      <c r="AQ7" s="4">
        <v>1.45919406414032</v>
      </c>
      <c r="AR7" s="4">
        <v>0.92172122001647905</v>
      </c>
      <c r="AS7" s="4">
        <v>-0.48554357886314398</v>
      </c>
      <c r="AT7" s="4">
        <v>-0.31990519165992698</v>
      </c>
      <c r="AU7" s="4">
        <v>0.10500489175319699</v>
      </c>
      <c r="AV7" s="4">
        <v>-0.72370862960815396</v>
      </c>
      <c r="AW7" s="4">
        <v>-0.310506582260132</v>
      </c>
      <c r="AX7" s="5">
        <v>0.31643384695053101</v>
      </c>
      <c r="AY7" s="3">
        <v>14</v>
      </c>
      <c r="AZ7" s="4">
        <v>10.800000190734901</v>
      </c>
      <c r="BA7" s="4">
        <v>12.699999809265099</v>
      </c>
      <c r="BB7" s="4">
        <v>17.600000381469702</v>
      </c>
      <c r="BC7" s="4">
        <v>11</v>
      </c>
      <c r="BD7" s="4">
        <v>16.600000381469702</v>
      </c>
      <c r="BE7" s="4">
        <v>5.1999998092651403</v>
      </c>
      <c r="BF7" s="4">
        <v>1.70000004768372</v>
      </c>
      <c r="BG7" s="4">
        <v>9.3999996185302699</v>
      </c>
      <c r="BH7" s="5">
        <v>5.6999998092651403</v>
      </c>
      <c r="BI7" s="393">
        <v>1.11395180225372</v>
      </c>
      <c r="BJ7" s="394">
        <v>2.4748728275299099</v>
      </c>
      <c r="BK7" s="394">
        <v>3.2301802635192902</v>
      </c>
      <c r="BL7" s="394">
        <v>2.3665907382965101</v>
      </c>
      <c r="BM7" s="394">
        <v>0.82633179426193204</v>
      </c>
      <c r="BN7" s="394">
        <v>0.55733358860015902</v>
      </c>
      <c r="BO7" s="394">
        <v>6.39142245054245E-2</v>
      </c>
      <c r="BP7" s="394">
        <v>4.21443843841553</v>
      </c>
      <c r="BQ7" s="394">
        <v>1.54414522647858</v>
      </c>
      <c r="BR7" s="395">
        <v>3.29719042778015</v>
      </c>
      <c r="BS7" s="393">
        <v>0.25409799814224199</v>
      </c>
      <c r="BT7" s="394">
        <v>0.29549354314804099</v>
      </c>
      <c r="BU7" s="394">
        <v>0.236901119351387</v>
      </c>
      <c r="BV7" s="394">
        <v>9.4523578882217393E-2</v>
      </c>
      <c r="BW7" s="394">
        <v>2.6229947805404701E-2</v>
      </c>
      <c r="BX7" s="394">
        <v>1.13863246515393E-2</v>
      </c>
      <c r="BY7" s="394">
        <v>1.2267612619325499E-3</v>
      </c>
      <c r="BZ7" s="394">
        <v>5.8273151516914402E-2</v>
      </c>
      <c r="CA7" s="394">
        <v>1.07271075248718E-2</v>
      </c>
      <c r="CB7" s="395">
        <v>1.11405560746789E-2</v>
      </c>
    </row>
    <row r="8" spans="1:80" ht="15" thickBot="1">
      <c r="C8" t="str">
        <f>"Projection des villes sur les axes "&amp;D8&amp;" et "&amp;E8</f>
        <v>Projection des villes sur les axes 2 et 4</v>
      </c>
      <c r="D8" s="540">
        <v>2</v>
      </c>
      <c r="E8" s="540">
        <v>4</v>
      </c>
      <c r="Y8" s="1" t="s">
        <v>590</v>
      </c>
      <c r="AN8" s="116" t="s">
        <v>10</v>
      </c>
      <c r="AO8" s="3">
        <v>-2.36976099014282</v>
      </c>
      <c r="AP8" s="4">
        <v>1.0271897315978999</v>
      </c>
      <c r="AQ8" s="4">
        <v>0.85448533296585105</v>
      </c>
      <c r="AR8" s="4">
        <v>0.97694599628448497</v>
      </c>
      <c r="AS8" s="4">
        <v>1.0714311599731401</v>
      </c>
      <c r="AT8" s="4">
        <v>5.7299081236123997E-2</v>
      </c>
      <c r="AU8" s="4">
        <v>3.4760776907205602E-2</v>
      </c>
      <c r="AV8" s="4">
        <v>0.71117818355560303</v>
      </c>
      <c r="AW8" s="4">
        <v>0.216607466340065</v>
      </c>
      <c r="AX8" s="5">
        <v>-0.44808629155159002</v>
      </c>
      <c r="AY8" s="3">
        <v>13.8999996185303</v>
      </c>
      <c r="AZ8" s="4">
        <v>16.5</v>
      </c>
      <c r="BA8" s="4">
        <v>17.899999618530298</v>
      </c>
      <c r="BB8" s="4">
        <v>15</v>
      </c>
      <c r="BC8" s="4">
        <v>11.199999809265099</v>
      </c>
      <c r="BD8" s="4">
        <v>16.600000381469702</v>
      </c>
      <c r="BE8" s="4">
        <v>5.9000000953674299</v>
      </c>
      <c r="BF8" s="4">
        <v>7.5999999046325701</v>
      </c>
      <c r="BG8" s="4">
        <v>9.8000001907348597</v>
      </c>
      <c r="BH8" s="5">
        <v>9.8000001907348597</v>
      </c>
      <c r="BI8" s="393">
        <v>2.73914647102356</v>
      </c>
      <c r="BJ8" s="394">
        <v>0.98321211338043202</v>
      </c>
      <c r="BK8" s="394">
        <v>1.1076687574386599</v>
      </c>
      <c r="BL8" s="394">
        <v>2.65867400169373</v>
      </c>
      <c r="BM8" s="394">
        <v>4.0237092971801802</v>
      </c>
      <c r="BN8" s="394">
        <v>1.78800188004971E-2</v>
      </c>
      <c r="BO8" s="394">
        <v>7.00418138876557E-3</v>
      </c>
      <c r="BP8" s="394">
        <v>4.06976222991943</v>
      </c>
      <c r="BQ8" s="394">
        <v>0.75143837928771995</v>
      </c>
      <c r="BR8" s="395">
        <v>6.6115221977233896</v>
      </c>
      <c r="BS8" s="393">
        <v>0.547271728515625</v>
      </c>
      <c r="BT8" s="394">
        <v>0.102824173867702</v>
      </c>
      <c r="BU8" s="394">
        <v>7.1154624223709106E-2</v>
      </c>
      <c r="BV8" s="394">
        <v>9.3011148273944896E-2</v>
      </c>
      <c r="BW8" s="394">
        <v>0.111872270703316</v>
      </c>
      <c r="BX8" s="394">
        <v>3.1995523022487798E-4</v>
      </c>
      <c r="BY8" s="394">
        <v>1.17753232188988E-4</v>
      </c>
      <c r="BZ8" s="394">
        <v>4.9289084970951101E-2</v>
      </c>
      <c r="CA8" s="394">
        <v>4.5723635703325298E-3</v>
      </c>
      <c r="CB8" s="395">
        <v>1.95666830986738E-2</v>
      </c>
    </row>
    <row r="9" spans="1:80" ht="16.2" thickBot="1">
      <c r="B9" s="2" t="s">
        <v>1248</v>
      </c>
      <c r="C9" s="115" t="s">
        <v>56</v>
      </c>
      <c r="D9" s="541" t="str">
        <f>"Coord "&amp;D8</f>
        <v>Coord 2</v>
      </c>
      <c r="E9" s="139" t="str">
        <f>"Coord "&amp;E8</f>
        <v>Coord 4</v>
      </c>
      <c r="F9" s="139" t="str">
        <f>"Cos² "&amp;D8&amp;"-"&amp;E8</f>
        <v>Cos² 2-4</v>
      </c>
      <c r="G9" s="139" t="str">
        <f>"CTR "&amp;D8&amp;"-"&amp;E8</f>
        <v>CTR 2-4</v>
      </c>
      <c r="Y9" s="312"/>
      <c r="AN9" s="116" t="s">
        <v>11</v>
      </c>
      <c r="AO9" s="3">
        <v>-2.7210171222686799</v>
      </c>
      <c r="AP9" s="4">
        <v>1.4347167015075699</v>
      </c>
      <c r="AQ9" s="4">
        <v>-0.81383854150772095</v>
      </c>
      <c r="AR9" s="4">
        <v>1.2369190454482999</v>
      </c>
      <c r="AS9" s="4">
        <v>0.63574564456939697</v>
      </c>
      <c r="AT9" s="4">
        <v>-0.20753169059753401</v>
      </c>
      <c r="AU9" s="4">
        <v>-0.63302767276763905</v>
      </c>
      <c r="AV9" s="4">
        <v>0.31019416451454201</v>
      </c>
      <c r="AW9" s="4">
        <v>1.13455690443516E-2</v>
      </c>
      <c r="AX9" s="5">
        <v>-9.0819142758846297E-2</v>
      </c>
      <c r="AY9" s="3">
        <v>13.199999809265099</v>
      </c>
      <c r="AZ9" s="4">
        <v>14.8999996185303</v>
      </c>
      <c r="BA9" s="4">
        <v>17.899999618530298</v>
      </c>
      <c r="BB9" s="4">
        <v>18.200000762939499</v>
      </c>
      <c r="BC9" s="4">
        <v>10.1000003814697</v>
      </c>
      <c r="BD9" s="4">
        <v>17.100000381469702</v>
      </c>
      <c r="BE9" s="4">
        <v>5.4000000953674299</v>
      </c>
      <c r="BF9" s="4">
        <v>6.8000001907348597</v>
      </c>
      <c r="BG9" s="4">
        <v>17.799999237060501</v>
      </c>
      <c r="BH9" s="5">
        <v>14.8999996185303</v>
      </c>
      <c r="BI9" s="393">
        <v>3.6113429069518999</v>
      </c>
      <c r="BJ9" s="394">
        <v>1.9181307554245</v>
      </c>
      <c r="BK9" s="394">
        <v>1.00479435920715</v>
      </c>
      <c r="BL9" s="394">
        <v>4.2619323730468803</v>
      </c>
      <c r="BM9" s="394">
        <v>1.4166573286056501</v>
      </c>
      <c r="BN9" s="394">
        <v>0.234553277492523</v>
      </c>
      <c r="BO9" s="394">
        <v>2.32286429405212</v>
      </c>
      <c r="BP9" s="394">
        <v>0.77424687147140503</v>
      </c>
      <c r="BQ9" s="394">
        <v>2.0615747198462499E-3</v>
      </c>
      <c r="BR9" s="395">
        <v>0.27160200476646401</v>
      </c>
      <c r="BS9" s="393">
        <v>0.58727765083312999</v>
      </c>
      <c r="BT9" s="394">
        <v>0.163272574543953</v>
      </c>
      <c r="BU9" s="394">
        <v>5.2536055445671102E-2</v>
      </c>
      <c r="BV9" s="394">
        <v>0.121356628835201</v>
      </c>
      <c r="BW9" s="394">
        <v>3.2058835029602099E-2</v>
      </c>
      <c r="BX9" s="394">
        <v>3.4162511583417702E-3</v>
      </c>
      <c r="BY9" s="394">
        <v>3.17853018641472E-2</v>
      </c>
      <c r="BZ9" s="394">
        <v>7.6321726664900797E-3</v>
      </c>
      <c r="CA9" s="394">
        <v>1.0210182153969101E-5</v>
      </c>
      <c r="CB9" s="395">
        <v>6.5423798514530095E-4</v>
      </c>
    </row>
    <row r="10" spans="1:80">
      <c r="B10" s="2">
        <v>1</v>
      </c>
      <c r="C10" s="116" t="s">
        <v>6</v>
      </c>
      <c r="D10" s="124">
        <f t="shared" ref="D10:E29" si="0">INDEX($AO$4:$AX$53,$B10,D$8)</f>
        <v>2.14127516746521</v>
      </c>
      <c r="E10" s="555">
        <f t="shared" si="0"/>
        <v>0.124131225049496</v>
      </c>
      <c r="F10" s="558">
        <f>INDEX($BS$4:$CB$53,$B10,D$8)+INDEX($BS$4:$CB$53,$B10,E$8)</f>
        <v>0.30955121049191808</v>
      </c>
      <c r="G10" s="47">
        <f>INDEX($BI$4:$BR$53,$B10,D$8)+INDEX($BI$4:$BR$53,$B10,E$8)</f>
        <v>4.315508950501683</v>
      </c>
      <c r="Y10" s="313"/>
      <c r="AN10" s="116" t="s">
        <v>12</v>
      </c>
      <c r="AO10" s="3">
        <v>-1.6869417428970299</v>
      </c>
      <c r="AP10" s="4">
        <v>1.67537677288055</v>
      </c>
      <c r="AQ10" s="4">
        <v>-0.74104082584381104</v>
      </c>
      <c r="AR10" s="4">
        <v>0.172414496541023</v>
      </c>
      <c r="AS10" s="4">
        <v>-4.8052992671728099E-2</v>
      </c>
      <c r="AT10" s="4">
        <v>0.64973419904708896</v>
      </c>
      <c r="AU10" s="4">
        <v>-0.154732391238213</v>
      </c>
      <c r="AV10" s="4">
        <v>-0.21116654574871099</v>
      </c>
      <c r="AW10" s="4">
        <v>-0.493036419153214</v>
      </c>
      <c r="AX10" s="5">
        <v>-0.12852314114570601</v>
      </c>
      <c r="AY10" s="3">
        <v>12.300000190734901</v>
      </c>
      <c r="AZ10" s="4">
        <v>11.300000190734901</v>
      </c>
      <c r="BA10" s="4">
        <v>14.5</v>
      </c>
      <c r="BB10" s="4">
        <v>15.6000003814697</v>
      </c>
      <c r="BC10" s="4">
        <v>5.4000000953674299</v>
      </c>
      <c r="BD10" s="4">
        <v>17.299999237060501</v>
      </c>
      <c r="BE10" s="4">
        <v>5.5999999046325701</v>
      </c>
      <c r="BF10" s="4">
        <v>8.5</v>
      </c>
      <c r="BG10" s="4">
        <v>15.5</v>
      </c>
      <c r="BH10" s="5">
        <v>12.1000003814697</v>
      </c>
      <c r="BI10" s="393">
        <v>1.3880538940429701</v>
      </c>
      <c r="BJ10" s="394">
        <v>2.6155972480773899</v>
      </c>
      <c r="BK10" s="394">
        <v>0.83307659626007102</v>
      </c>
      <c r="BL10" s="394">
        <v>8.28078538179398E-2</v>
      </c>
      <c r="BM10" s="394">
        <v>8.0935470759868604E-3</v>
      </c>
      <c r="BN10" s="394">
        <v>2.2990272045135498</v>
      </c>
      <c r="BO10" s="394">
        <v>0.13878448307514199</v>
      </c>
      <c r="BP10" s="394">
        <v>0.35880827903747597</v>
      </c>
      <c r="BQ10" s="394">
        <v>3.8931803703308101</v>
      </c>
      <c r="BR10" s="395">
        <v>0.54392725229263295</v>
      </c>
      <c r="BS10" s="393">
        <v>0.40746277570724498</v>
      </c>
      <c r="BT10" s="394">
        <v>0.40189513564109802</v>
      </c>
      <c r="BU10" s="394">
        <v>7.8627064824104295E-2</v>
      </c>
      <c r="BV10" s="394">
        <v>4.2563304305076599E-3</v>
      </c>
      <c r="BW10" s="394">
        <v>3.3061965950764699E-4</v>
      </c>
      <c r="BX10" s="394">
        <v>6.04448392987251E-2</v>
      </c>
      <c r="BY10" s="394">
        <v>3.42807453125715E-3</v>
      </c>
      <c r="BZ10" s="394">
        <v>6.3846632838249198E-3</v>
      </c>
      <c r="CA10" s="394">
        <v>3.48053313791752E-2</v>
      </c>
      <c r="CB10" s="395">
        <v>2.3651050869375502E-3</v>
      </c>
    </row>
    <row r="11" spans="1:80">
      <c r="B11" s="2">
        <v>2</v>
      </c>
      <c r="C11" s="116" t="s">
        <v>7</v>
      </c>
      <c r="D11" s="124">
        <f t="shared" si="0"/>
        <v>0.88597929477691695</v>
      </c>
      <c r="E11" s="555">
        <f t="shared" si="0"/>
        <v>-3.6727286875247997E-2</v>
      </c>
      <c r="F11" s="558">
        <f t="shared" ref="F11:F59" si="1">INDEX($BS$4:$CB$53,$B11,D$8)+INDEX($BS$4:$CB$53,$B11,E$8)</f>
        <v>9.7637331069563543E-2</v>
      </c>
      <c r="G11" s="47">
        <f t="shared" ref="G11:G59" si="2">INDEX($BI$4:$BR$53,$B11,D$8)+INDEX($BI$4:$BR$53,$B11,E$8)</f>
        <v>0.73522167094051838</v>
      </c>
      <c r="AN11" s="116" t="s">
        <v>13</v>
      </c>
      <c r="AO11" s="3">
        <v>-4.3491473197937003</v>
      </c>
      <c r="AP11" s="4">
        <v>-1.7262277603149401</v>
      </c>
      <c r="AQ11" s="4">
        <v>0.704728603363037</v>
      </c>
      <c r="AR11" s="4">
        <v>-0.67377340793609597</v>
      </c>
      <c r="AS11" s="4">
        <v>-0.39366063475608798</v>
      </c>
      <c r="AT11" s="4">
        <v>-0.77557486295700095</v>
      </c>
      <c r="AU11" s="4">
        <v>0.16069462895393399</v>
      </c>
      <c r="AV11" s="4">
        <v>8.6687885224819197E-2</v>
      </c>
      <c r="AW11" s="4">
        <v>-0.15628564357757599</v>
      </c>
      <c r="AX11" s="5">
        <v>0.33189705014228799</v>
      </c>
      <c r="AY11" s="3">
        <v>10.699999809265099</v>
      </c>
      <c r="AZ11" s="4">
        <v>15.1000003814697</v>
      </c>
      <c r="BA11" s="4">
        <v>13.800000190734901</v>
      </c>
      <c r="BB11" s="4">
        <v>19.799999237060501</v>
      </c>
      <c r="BC11" s="4">
        <v>18.899999618530298</v>
      </c>
      <c r="BD11" s="4">
        <v>19.700000762939499</v>
      </c>
      <c r="BE11" s="4">
        <v>2</v>
      </c>
      <c r="BF11" s="4">
        <v>20</v>
      </c>
      <c r="BG11" s="4">
        <v>17.100000381469702</v>
      </c>
      <c r="BH11" s="5">
        <v>0.40000000596046398</v>
      </c>
      <c r="BI11" s="393">
        <v>9.2260208129882795</v>
      </c>
      <c r="BJ11" s="394">
        <v>2.77678394317627</v>
      </c>
      <c r="BK11" s="394">
        <v>0.75343269109725997</v>
      </c>
      <c r="BL11" s="394">
        <v>1.2645957469940201</v>
      </c>
      <c r="BM11" s="394">
        <v>0.54317778348922696</v>
      </c>
      <c r="BN11" s="394">
        <v>3.2758204936981201</v>
      </c>
      <c r="BO11" s="394">
        <v>0.149685993790627</v>
      </c>
      <c r="BP11" s="394">
        <v>6.0468476265668897E-2</v>
      </c>
      <c r="BQ11" s="394">
        <v>0.39118725061416598</v>
      </c>
      <c r="BR11" s="395">
        <v>3.6273121833801301</v>
      </c>
      <c r="BS11" s="393">
        <v>0.79575562477111805</v>
      </c>
      <c r="BT11" s="394">
        <v>0.12536250054836301</v>
      </c>
      <c r="BU11" s="394">
        <v>2.0893696695566202E-2</v>
      </c>
      <c r="BV11" s="394">
        <v>1.9098497927188901E-2</v>
      </c>
      <c r="BW11" s="394">
        <v>6.51951739564538E-3</v>
      </c>
      <c r="BX11" s="394">
        <v>2.5305733084678601E-2</v>
      </c>
      <c r="BY11" s="394">
        <v>1.0863611241802599E-3</v>
      </c>
      <c r="BZ11" s="394">
        <v>3.1614644103683499E-4</v>
      </c>
      <c r="CA11" s="394">
        <v>1.0275657987222099E-3</v>
      </c>
      <c r="CB11" s="395">
        <v>4.6342373825609701E-3</v>
      </c>
    </row>
    <row r="12" spans="1:80">
      <c r="B12" s="2">
        <v>3</v>
      </c>
      <c r="C12" s="116" t="s">
        <v>8</v>
      </c>
      <c r="D12" s="124">
        <f t="shared" si="0"/>
        <v>1.34876072406769</v>
      </c>
      <c r="E12" s="555">
        <f t="shared" si="0"/>
        <v>-0.93539273738861095</v>
      </c>
      <c r="F12" s="558">
        <f t="shared" si="1"/>
        <v>0.16323914751410479</v>
      </c>
      <c r="G12" s="47">
        <f t="shared" si="2"/>
        <v>4.13249623775482</v>
      </c>
      <c r="Y12" s="1" t="s">
        <v>591</v>
      </c>
      <c r="AN12" s="116" t="s">
        <v>14</v>
      </c>
      <c r="AO12" s="3">
        <v>-2.5094301700592001</v>
      </c>
      <c r="AP12" s="4">
        <v>-6.9717802107334102E-3</v>
      </c>
      <c r="AQ12" s="4">
        <v>-0.81636804342269897</v>
      </c>
      <c r="AR12" s="4">
        <v>-0.237018182873726</v>
      </c>
      <c r="AS12" s="4">
        <v>2.9670666903257401E-2</v>
      </c>
      <c r="AT12" s="4">
        <v>0.43557009100914001</v>
      </c>
      <c r="AU12" s="4">
        <v>0.46743723750114402</v>
      </c>
      <c r="AV12" s="4">
        <v>0.17530731856823001</v>
      </c>
      <c r="AW12" s="4">
        <v>0.37476533651351901</v>
      </c>
      <c r="AX12" s="5">
        <v>-0.27406325936317399</v>
      </c>
      <c r="AY12" s="3">
        <v>9.8999996185302699</v>
      </c>
      <c r="AZ12" s="4">
        <v>12.5</v>
      </c>
      <c r="BA12" s="4">
        <v>17.5</v>
      </c>
      <c r="BB12" s="4">
        <v>14.800000190734901</v>
      </c>
      <c r="BC12" s="4">
        <v>10.300000190734901</v>
      </c>
      <c r="BD12" s="4">
        <v>15.8999996185303</v>
      </c>
      <c r="BE12" s="4">
        <v>4.8000001907348597</v>
      </c>
      <c r="BF12" s="4">
        <v>15.8999996185303</v>
      </c>
      <c r="BG12" s="4">
        <v>15.800000190734901</v>
      </c>
      <c r="BH12" s="5">
        <v>9.1999998092651403</v>
      </c>
      <c r="BI12" s="393">
        <v>3.0715415477752699</v>
      </c>
      <c r="BJ12" s="394">
        <v>4.5293229050002999E-5</v>
      </c>
      <c r="BK12" s="394">
        <v>1.0110501050949099</v>
      </c>
      <c r="BL12" s="394">
        <v>0.15649026632308999</v>
      </c>
      <c r="BM12" s="394">
        <v>3.08569264598191E-3</v>
      </c>
      <c r="BN12" s="394">
        <v>1.0332103967666599</v>
      </c>
      <c r="BO12" s="394">
        <v>1.26655793190002</v>
      </c>
      <c r="BP12" s="394">
        <v>0.24729327857494399</v>
      </c>
      <c r="BQ12" s="394">
        <v>2.2493929862976101</v>
      </c>
      <c r="BR12" s="395">
        <v>2.47331714630127</v>
      </c>
      <c r="BS12" s="393">
        <v>0.82045364379882801</v>
      </c>
      <c r="BT12" s="394">
        <v>6.3327333919005502E-6</v>
      </c>
      <c r="BU12" s="394">
        <v>8.6831204593181596E-2</v>
      </c>
      <c r="BV12" s="394">
        <v>7.31925945729017E-3</v>
      </c>
      <c r="BW12" s="394">
        <v>1.14698683319148E-4</v>
      </c>
      <c r="BX12" s="394">
        <v>2.4718375876545899E-2</v>
      </c>
      <c r="BY12" s="394">
        <v>2.8467573225498199E-2</v>
      </c>
      <c r="BZ12" s="394">
        <v>4.0040910243988002E-3</v>
      </c>
      <c r="CA12" s="394">
        <v>1.8298801034688901E-2</v>
      </c>
      <c r="CB12" s="395">
        <v>9.7860060632228903E-3</v>
      </c>
    </row>
    <row r="13" spans="1:80">
      <c r="B13" s="2">
        <v>4</v>
      </c>
      <c r="C13" s="116" t="s">
        <v>9</v>
      </c>
      <c r="D13" s="124">
        <f t="shared" si="0"/>
        <v>1.6296843290328999</v>
      </c>
      <c r="E13" s="555">
        <f t="shared" si="0"/>
        <v>0.92172122001647905</v>
      </c>
      <c r="F13" s="558">
        <f t="shared" si="1"/>
        <v>0.3900171220302584</v>
      </c>
      <c r="G13" s="47">
        <f t="shared" si="2"/>
        <v>4.8414635658264196</v>
      </c>
      <c r="Y13" s="312"/>
      <c r="AN13" s="116" t="s">
        <v>15</v>
      </c>
      <c r="AO13" s="3">
        <v>-3.1337091922760001</v>
      </c>
      <c r="AP13" s="4">
        <v>4.0136113762855502E-2</v>
      </c>
      <c r="AQ13" s="4">
        <v>-0.40987136960029602</v>
      </c>
      <c r="AR13" s="4">
        <v>0.38523632287979098</v>
      </c>
      <c r="AS13" s="4">
        <v>0.22486414015293099</v>
      </c>
      <c r="AT13" s="4">
        <v>0.29217076301574701</v>
      </c>
      <c r="AU13" s="4">
        <v>-0.36305984854698198</v>
      </c>
      <c r="AV13" s="4">
        <v>-0.57933145761489901</v>
      </c>
      <c r="AW13" s="4">
        <v>0.103111252188683</v>
      </c>
      <c r="AX13" s="5">
        <v>0.13980348408222201</v>
      </c>
      <c r="AY13" s="3">
        <v>9.5</v>
      </c>
      <c r="AZ13" s="4">
        <v>14.5</v>
      </c>
      <c r="BA13" s="4">
        <v>15.8999996185303</v>
      </c>
      <c r="BB13" s="4">
        <v>19.200000762939499</v>
      </c>
      <c r="BC13" s="4">
        <v>11</v>
      </c>
      <c r="BD13" s="4">
        <v>16.600000381469702</v>
      </c>
      <c r="BE13" s="4">
        <v>3.9000000953674299</v>
      </c>
      <c r="BF13" s="4">
        <v>11.300000190734901</v>
      </c>
      <c r="BG13" s="4">
        <v>18.100000381469702</v>
      </c>
      <c r="BH13" s="5">
        <v>7.4000000953674299</v>
      </c>
      <c r="BI13" s="393">
        <v>4.7898683547973597</v>
      </c>
      <c r="BJ13" s="394">
        <v>1.50112388655543E-3</v>
      </c>
      <c r="BK13" s="394">
        <v>0.254856556653976</v>
      </c>
      <c r="BL13" s="394">
        <v>0.41340759396553001</v>
      </c>
      <c r="BM13" s="394">
        <v>0.17723049223423001</v>
      </c>
      <c r="BN13" s="394">
        <v>0.46488568186759899</v>
      </c>
      <c r="BO13" s="394">
        <v>0.76407307386398304</v>
      </c>
      <c r="BP13" s="394">
        <v>2.7006382942199698</v>
      </c>
      <c r="BQ13" s="394">
        <v>0.17027804255485501</v>
      </c>
      <c r="BR13" s="395">
        <v>0.64359718561172496</v>
      </c>
      <c r="BS13" s="393">
        <v>0.91166156530380205</v>
      </c>
      <c r="BT13" s="394">
        <v>1.49550163769163E-4</v>
      </c>
      <c r="BU13" s="394">
        <v>1.55959352850914E-2</v>
      </c>
      <c r="BV13" s="394">
        <v>1.37775093317032E-2</v>
      </c>
      <c r="BW13" s="394">
        <v>4.69414656981826E-3</v>
      </c>
      <c r="BX13" s="394">
        <v>7.9248268157243694E-3</v>
      </c>
      <c r="BY13" s="394">
        <v>1.22369360178709E-2</v>
      </c>
      <c r="BZ13" s="394">
        <v>3.1158065423369401E-2</v>
      </c>
      <c r="CA13" s="394">
        <v>9.8702555987983899E-4</v>
      </c>
      <c r="CB13" s="395">
        <v>1.8144802888855299E-3</v>
      </c>
    </row>
    <row r="14" spans="1:80">
      <c r="B14" s="2">
        <v>5</v>
      </c>
      <c r="C14" s="116" t="s">
        <v>10</v>
      </c>
      <c r="D14" s="124">
        <f t="shared" si="0"/>
        <v>1.0271897315978999</v>
      </c>
      <c r="E14" s="555">
        <f t="shared" si="0"/>
        <v>0.97694599628448497</v>
      </c>
      <c r="F14" s="558">
        <f t="shared" si="1"/>
        <v>0.19583532214164689</v>
      </c>
      <c r="G14" s="47">
        <f t="shared" si="2"/>
        <v>3.6418861150741622</v>
      </c>
      <c r="Y14" s="313"/>
      <c r="AN14" s="116" t="s">
        <v>16</v>
      </c>
      <c r="AO14" s="3">
        <v>-3.1227107048034699</v>
      </c>
      <c r="AP14" s="4">
        <v>-1.7867842912673999</v>
      </c>
      <c r="AQ14" s="4">
        <v>-0.221944704651833</v>
      </c>
      <c r="AR14" s="4">
        <v>-0.60796773433685303</v>
      </c>
      <c r="AS14" s="4">
        <v>-0.509932041168213</v>
      </c>
      <c r="AT14" s="4">
        <v>3.3275455236434902E-2</v>
      </c>
      <c r="AU14" s="4">
        <v>-0.51069867610931396</v>
      </c>
      <c r="AV14" s="4">
        <v>-0.17497347295284299</v>
      </c>
      <c r="AW14" s="4">
        <v>-0.42698827385902399</v>
      </c>
      <c r="AX14" s="5">
        <v>0.105003401637077</v>
      </c>
      <c r="AY14" s="3">
        <v>8.6999998092651403</v>
      </c>
      <c r="AZ14" s="4">
        <v>14.3999996185303</v>
      </c>
      <c r="BA14" s="4">
        <v>10.699999809265099</v>
      </c>
      <c r="BB14" s="4">
        <v>16</v>
      </c>
      <c r="BC14" s="4">
        <v>14.800000190734901</v>
      </c>
      <c r="BD14" s="4">
        <v>16.5</v>
      </c>
      <c r="BE14" s="4">
        <v>2.7999999523162802</v>
      </c>
      <c r="BF14" s="4">
        <v>18.700000762939499</v>
      </c>
      <c r="BG14" s="4">
        <v>20</v>
      </c>
      <c r="BH14" s="5">
        <v>3.7000000476837198</v>
      </c>
      <c r="BI14" s="393">
        <v>4.7563047409057599</v>
      </c>
      <c r="BJ14" s="394">
        <v>2.9750218391418501</v>
      </c>
      <c r="BK14" s="394">
        <v>7.4729181826114696E-2</v>
      </c>
      <c r="BL14" s="394">
        <v>1.0296391248703001</v>
      </c>
      <c r="BM14" s="394">
        <v>0.91142857074737504</v>
      </c>
      <c r="BN14" s="394">
        <v>6.0300463810563096E-3</v>
      </c>
      <c r="BO14" s="394">
        <v>1.51184725761414</v>
      </c>
      <c r="BP14" s="394">
        <v>0.24635230004787401</v>
      </c>
      <c r="BQ14" s="394">
        <v>2.9199702739715598</v>
      </c>
      <c r="BR14" s="395">
        <v>0.36306542158126798</v>
      </c>
      <c r="BS14" s="393">
        <v>0.69115579128265403</v>
      </c>
      <c r="BT14" s="394">
        <v>0.22628548741340601</v>
      </c>
      <c r="BU14" s="394">
        <v>3.4914193674921998E-3</v>
      </c>
      <c r="BV14" s="394">
        <v>2.6198323816060999E-2</v>
      </c>
      <c r="BW14" s="394">
        <v>1.8430497497320199E-2</v>
      </c>
      <c r="BX14" s="394">
        <v>7.8480261436197907E-5</v>
      </c>
      <c r="BY14" s="394">
        <v>1.8485955893993399E-2</v>
      </c>
      <c r="BZ14" s="394">
        <v>2.1699857898056498E-3</v>
      </c>
      <c r="CA14" s="394">
        <v>1.29224350675941E-2</v>
      </c>
      <c r="CB14" s="395">
        <v>7.8148237662389896E-4</v>
      </c>
    </row>
    <row r="15" spans="1:80">
      <c r="B15" s="2">
        <v>6</v>
      </c>
      <c r="C15" s="116" t="s">
        <v>11</v>
      </c>
      <c r="D15" s="124">
        <f t="shared" si="0"/>
        <v>1.4347167015075699</v>
      </c>
      <c r="E15" s="555">
        <f t="shared" si="0"/>
        <v>1.2369190454482999</v>
      </c>
      <c r="F15" s="558">
        <f t="shared" si="1"/>
        <v>0.28462920337915398</v>
      </c>
      <c r="G15" s="47">
        <f t="shared" si="2"/>
        <v>6.1800631284713798</v>
      </c>
      <c r="AN15" s="116" t="s">
        <v>17</v>
      </c>
      <c r="AO15" s="3">
        <v>-3.5967772006988499</v>
      </c>
      <c r="AP15" s="4">
        <v>-2.4598679542541499</v>
      </c>
      <c r="AQ15" s="4">
        <v>0.50793254375457797</v>
      </c>
      <c r="AR15" s="4">
        <v>4.8272926360368701E-2</v>
      </c>
      <c r="AS15" s="4">
        <v>-0.62604373693466198</v>
      </c>
      <c r="AT15" s="4">
        <v>-0.10501153022050901</v>
      </c>
      <c r="AU15" s="4">
        <v>0.83540421724319502</v>
      </c>
      <c r="AV15" s="4">
        <v>-0.104191087186337</v>
      </c>
      <c r="AW15" s="4">
        <v>0.42296284437179599</v>
      </c>
      <c r="AX15" s="5">
        <v>-0.133530929684639</v>
      </c>
      <c r="AY15" s="3">
        <v>6.8000001907348597</v>
      </c>
      <c r="AZ15" s="4">
        <v>14.199999809265099</v>
      </c>
      <c r="BA15" s="4">
        <v>15.5</v>
      </c>
      <c r="BB15" s="4">
        <v>14.800000190734901</v>
      </c>
      <c r="BC15" s="4">
        <v>19.5</v>
      </c>
      <c r="BD15" s="4">
        <v>16.700000762939499</v>
      </c>
      <c r="BE15" s="4">
        <v>0.40000000596046398</v>
      </c>
      <c r="BF15" s="4">
        <v>18.700000762939499</v>
      </c>
      <c r="BG15" s="4">
        <v>15.199999809265099</v>
      </c>
      <c r="BH15" s="5">
        <v>0.80000001192092896</v>
      </c>
      <c r="BI15" s="393">
        <v>6.3100566864013699</v>
      </c>
      <c r="BJ15" s="394">
        <v>5.6385765075683603</v>
      </c>
      <c r="BK15" s="394">
        <v>0.39139270782470698</v>
      </c>
      <c r="BL15" s="394">
        <v>6.4912936650216597E-3</v>
      </c>
      <c r="BM15" s="394">
        <v>1.3737490177154501</v>
      </c>
      <c r="BN15" s="394">
        <v>6.0054648667573901E-2</v>
      </c>
      <c r="BO15" s="394">
        <v>4.0454959869384801</v>
      </c>
      <c r="BP15" s="394">
        <v>8.7352097034454304E-2</v>
      </c>
      <c r="BQ15" s="394">
        <v>2.86517381668091</v>
      </c>
      <c r="BR15" s="395">
        <v>0.58714032173156705</v>
      </c>
      <c r="BS15" s="393">
        <v>0.62932842969894398</v>
      </c>
      <c r="BT15" s="394">
        <v>0.29435664415359503</v>
      </c>
      <c r="BU15" s="394">
        <v>1.2550538405776E-2</v>
      </c>
      <c r="BV15" s="394">
        <v>1.13359397801105E-4</v>
      </c>
      <c r="BW15" s="394">
        <v>1.90660022199154E-2</v>
      </c>
      <c r="BX15" s="394">
        <v>5.3644384024664803E-4</v>
      </c>
      <c r="BY15" s="394">
        <v>3.3950299024581902E-2</v>
      </c>
      <c r="BZ15" s="394">
        <v>5.2809424232691505E-4</v>
      </c>
      <c r="CA15" s="394">
        <v>8.7027139961719496E-3</v>
      </c>
      <c r="CB15" s="395">
        <v>8.6738920072093595E-4</v>
      </c>
    </row>
    <row r="16" spans="1:80">
      <c r="B16" s="2">
        <v>7</v>
      </c>
      <c r="C16" s="116" t="s">
        <v>12</v>
      </c>
      <c r="D16" s="124">
        <f t="shared" si="0"/>
        <v>1.67537677288055</v>
      </c>
      <c r="E16" s="555">
        <f t="shared" si="0"/>
        <v>0.172414496541023</v>
      </c>
      <c r="F16" s="558">
        <f t="shared" si="1"/>
        <v>0.40615146607160568</v>
      </c>
      <c r="G16" s="47">
        <f t="shared" si="2"/>
        <v>2.6984051018953297</v>
      </c>
      <c r="AN16" s="116" t="s">
        <v>18</v>
      </c>
      <c r="AO16" s="3">
        <v>-3.6753914356231698</v>
      </c>
      <c r="AP16" s="4">
        <v>-0.79006886482238803</v>
      </c>
      <c r="AQ16" s="4">
        <v>-0.58936262130737305</v>
      </c>
      <c r="AR16" s="4">
        <v>-0.29972386360168501</v>
      </c>
      <c r="AS16" s="4">
        <v>0.92690902948379505</v>
      </c>
      <c r="AT16" s="4">
        <v>0.83991223573684703</v>
      </c>
      <c r="AU16" s="4">
        <v>-9.8668776452541407E-2</v>
      </c>
      <c r="AV16" s="4">
        <v>-0.941367328166962</v>
      </c>
      <c r="AW16" s="4">
        <v>-7.5439810752868694E-2</v>
      </c>
      <c r="AX16" s="5">
        <v>-7.9744353890419006E-2</v>
      </c>
      <c r="AY16" s="3">
        <v>6.5</v>
      </c>
      <c r="AZ16" s="4">
        <v>16.399999618530298</v>
      </c>
      <c r="BA16" s="4">
        <v>16.200000762939499</v>
      </c>
      <c r="BB16" s="4">
        <v>19.399999618530298</v>
      </c>
      <c r="BC16" s="4">
        <v>9.8000001907348597</v>
      </c>
      <c r="BD16" s="4">
        <v>18.600000381469702</v>
      </c>
      <c r="BE16" s="4">
        <v>5.3000001907348597</v>
      </c>
      <c r="BF16" s="4">
        <v>16</v>
      </c>
      <c r="BG16" s="4">
        <v>18.399999618530298</v>
      </c>
      <c r="BH16" s="5">
        <v>4.6999998092651403</v>
      </c>
      <c r="BI16" s="393">
        <v>6.58890676498413</v>
      </c>
      <c r="BJ16" s="394">
        <v>0.58166879415512096</v>
      </c>
      <c r="BK16" s="394">
        <v>0.52694565057754505</v>
      </c>
      <c r="BL16" s="394">
        <v>0.25024572014808699</v>
      </c>
      <c r="BM16" s="394">
        <v>3.0114264488220202</v>
      </c>
      <c r="BN16" s="394">
        <v>3.8418505191803001</v>
      </c>
      <c r="BO16" s="394">
        <v>5.6433621793985402E-2</v>
      </c>
      <c r="BP16" s="394">
        <v>7.1306719779968297</v>
      </c>
      <c r="BQ16" s="394">
        <v>9.1148115694522899E-2</v>
      </c>
      <c r="BR16" s="395">
        <v>0.209400653839111</v>
      </c>
      <c r="BS16" s="393">
        <v>0.79263782501220703</v>
      </c>
      <c r="BT16" s="394">
        <v>3.6626674234867103E-2</v>
      </c>
      <c r="BU16" s="394">
        <v>2.0381340757012398E-2</v>
      </c>
      <c r="BV16" s="394">
        <v>5.2712089382112E-3</v>
      </c>
      <c r="BW16" s="394">
        <v>5.0412915647029898E-2</v>
      </c>
      <c r="BX16" s="394">
        <v>4.1393809020519298E-2</v>
      </c>
      <c r="BY16" s="394">
        <v>5.7125114835798697E-4</v>
      </c>
      <c r="BZ16" s="394">
        <v>5.19979037344456E-2</v>
      </c>
      <c r="CA16" s="394">
        <v>3.3394026104360803E-4</v>
      </c>
      <c r="CB16" s="395">
        <v>3.7313628126867099E-4</v>
      </c>
    </row>
    <row r="17" spans="2:80">
      <c r="B17" s="2">
        <v>8</v>
      </c>
      <c r="C17" s="116" t="s">
        <v>13</v>
      </c>
      <c r="D17" s="124">
        <f t="shared" si="0"/>
        <v>-1.7262277603149401</v>
      </c>
      <c r="E17" s="555">
        <f t="shared" si="0"/>
        <v>-0.67377340793609597</v>
      </c>
      <c r="F17" s="558">
        <f t="shared" si="1"/>
        <v>0.14446099847555191</v>
      </c>
      <c r="G17" s="47">
        <f t="shared" si="2"/>
        <v>4.0413796901702899</v>
      </c>
      <c r="AN17" s="116" t="s">
        <v>19</v>
      </c>
      <c r="AO17" s="3">
        <v>-1.7001595497131301</v>
      </c>
      <c r="AP17" s="4">
        <v>-2.5632891654968302</v>
      </c>
      <c r="AQ17" s="4">
        <v>0.38022977113723799</v>
      </c>
      <c r="AR17" s="4">
        <v>-0.17774423956870999</v>
      </c>
      <c r="AS17" s="4">
        <v>0.634113609790802</v>
      </c>
      <c r="AT17" s="4">
        <v>-0.380629122257233</v>
      </c>
      <c r="AU17" s="4">
        <v>0.99512970447540305</v>
      </c>
      <c r="AV17" s="4">
        <v>0.27559942007064803</v>
      </c>
      <c r="AW17" s="4">
        <v>0.16342397034168199</v>
      </c>
      <c r="AX17" s="5">
        <v>0.29649999737739602</v>
      </c>
      <c r="AY17" s="3">
        <v>6.3000001907348597</v>
      </c>
      <c r="AZ17" s="4">
        <v>14.5</v>
      </c>
      <c r="BA17" s="4">
        <v>11.800000190734901</v>
      </c>
      <c r="BB17" s="4">
        <v>12.800000190734901</v>
      </c>
      <c r="BC17" s="4">
        <v>18.5</v>
      </c>
      <c r="BD17" s="4">
        <v>13.5</v>
      </c>
      <c r="BE17" s="4">
        <v>8.6000003814697301</v>
      </c>
      <c r="BF17" s="4">
        <v>19.299999237060501</v>
      </c>
      <c r="BG17" s="4">
        <v>9.6999998092651403</v>
      </c>
      <c r="BH17" s="5">
        <v>6.3000001907348597</v>
      </c>
      <c r="BI17" s="393">
        <v>1.40989100933075</v>
      </c>
      <c r="BJ17" s="394">
        <v>6.1226735115051296</v>
      </c>
      <c r="BK17" s="394">
        <v>0.21932740509509999</v>
      </c>
      <c r="BL17" s="394">
        <v>8.8006563484668704E-2</v>
      </c>
      <c r="BM17" s="394">
        <v>1.4093933105468801</v>
      </c>
      <c r="BN17" s="394">
        <v>0.78899937868118297</v>
      </c>
      <c r="BO17" s="394">
        <v>5.7403426170349103</v>
      </c>
      <c r="BP17" s="394">
        <v>0.61117953062057495</v>
      </c>
      <c r="BQ17" s="394">
        <v>0.42773818969726601</v>
      </c>
      <c r="BR17" s="395">
        <v>2.8948597908020002</v>
      </c>
      <c r="BS17" s="393">
        <v>0.25433725118637102</v>
      </c>
      <c r="BT17" s="394">
        <v>0.578130424022675</v>
      </c>
      <c r="BU17" s="394">
        <v>1.2721046805381799E-2</v>
      </c>
      <c r="BV17" s="394">
        <v>2.7798519004136298E-3</v>
      </c>
      <c r="BW17" s="394">
        <v>3.53805646300316E-2</v>
      </c>
      <c r="BX17" s="394">
        <v>1.27477822825313E-2</v>
      </c>
      <c r="BY17" s="394">
        <v>8.7134465575218201E-2</v>
      </c>
      <c r="BZ17" s="394">
        <v>6.6832420416176302E-3</v>
      </c>
      <c r="CA17" s="394">
        <v>2.3499689996242502E-3</v>
      </c>
      <c r="CB17" s="395">
        <v>7.73535063490272E-3</v>
      </c>
    </row>
    <row r="18" spans="2:80">
      <c r="B18" s="2">
        <v>9</v>
      </c>
      <c r="C18" s="116" t="s">
        <v>14</v>
      </c>
      <c r="D18" s="124">
        <f t="shared" si="0"/>
        <v>-6.9717802107334102E-3</v>
      </c>
      <c r="E18" s="555">
        <f t="shared" si="0"/>
        <v>-0.237018182873726</v>
      </c>
      <c r="F18" s="558">
        <f t="shared" si="1"/>
        <v>7.3255921906820705E-3</v>
      </c>
      <c r="G18" s="47">
        <f t="shared" si="2"/>
        <v>0.15653555955213999</v>
      </c>
      <c r="AN18" s="116" t="s">
        <v>20</v>
      </c>
      <c r="AO18" s="3">
        <v>-0.727528035640717</v>
      </c>
      <c r="AP18" s="4">
        <v>1.5462024211883501</v>
      </c>
      <c r="AQ18" s="4">
        <v>-0.62068742513656605</v>
      </c>
      <c r="AR18" s="4">
        <v>-0.35881990194320701</v>
      </c>
      <c r="AS18" s="4">
        <v>9.4029702246189104E-2</v>
      </c>
      <c r="AT18" s="4">
        <v>-0.26746499538421598</v>
      </c>
      <c r="AU18" s="4">
        <v>-0.428457081317902</v>
      </c>
      <c r="AV18" s="4">
        <v>1.2043203115463299</v>
      </c>
      <c r="AW18" s="4">
        <v>0.109025180339813</v>
      </c>
      <c r="AX18" s="5">
        <v>-0.48303815722465498</v>
      </c>
      <c r="AY18" s="3">
        <v>16.399999618530298</v>
      </c>
      <c r="AZ18" s="4">
        <v>11.3999996185303</v>
      </c>
      <c r="BA18" s="4">
        <v>14.3999996185303</v>
      </c>
      <c r="BB18" s="4">
        <v>11.199999809265099</v>
      </c>
      <c r="BC18" s="4">
        <v>7.8000001907348597</v>
      </c>
      <c r="BD18" s="4">
        <v>12.800000190734901</v>
      </c>
      <c r="BE18" s="4">
        <v>9.8000001907348597</v>
      </c>
      <c r="BF18" s="4">
        <v>11.8999996185303</v>
      </c>
      <c r="BG18" s="4">
        <v>14.199999809265099</v>
      </c>
      <c r="BH18" s="5">
        <v>14.6000003814697</v>
      </c>
      <c r="BI18" s="393">
        <v>0.25816991925239602</v>
      </c>
      <c r="BJ18" s="394">
        <v>2.2278122901916499</v>
      </c>
      <c r="BK18" s="394">
        <v>0.58444893360137895</v>
      </c>
      <c r="BL18" s="394">
        <v>0.358655124902725</v>
      </c>
      <c r="BM18" s="394">
        <v>3.0990470200777099E-2</v>
      </c>
      <c r="BN18" s="394">
        <v>0.389588892459869</v>
      </c>
      <c r="BO18" s="394">
        <v>1.06412613391876</v>
      </c>
      <c r="BP18" s="394">
        <v>11.670681953430201</v>
      </c>
      <c r="BQ18" s="394">
        <v>0.190370723605156</v>
      </c>
      <c r="BR18" s="395">
        <v>7.6831803321838397</v>
      </c>
      <c r="BS18" s="393">
        <v>9.8134301602840396E-2</v>
      </c>
      <c r="BT18" s="394">
        <v>0.443255454301834</v>
      </c>
      <c r="BU18" s="394">
        <v>7.1427799761295305E-2</v>
      </c>
      <c r="BV18" s="394">
        <v>2.38712094724178E-2</v>
      </c>
      <c r="BW18" s="394">
        <v>1.63927383255213E-3</v>
      </c>
      <c r="BX18" s="394">
        <v>1.3263412751257401E-2</v>
      </c>
      <c r="BY18" s="394">
        <v>3.4035805612802499E-2</v>
      </c>
      <c r="BZ18" s="394">
        <v>0.26890903711318997</v>
      </c>
      <c r="CA18" s="394">
        <v>2.2038144525140498E-3</v>
      </c>
      <c r="CB18" s="395">
        <v>4.3259773403406102E-2</v>
      </c>
    </row>
    <row r="19" spans="2:80">
      <c r="B19" s="2">
        <v>10</v>
      </c>
      <c r="C19" s="116" t="s">
        <v>15</v>
      </c>
      <c r="D19" s="124">
        <f t="shared" si="0"/>
        <v>4.0136113762855502E-2</v>
      </c>
      <c r="E19" s="555">
        <f t="shared" si="0"/>
        <v>0.38523632287979098</v>
      </c>
      <c r="F19" s="558">
        <f t="shared" si="1"/>
        <v>1.3927059495472363E-2</v>
      </c>
      <c r="G19" s="47">
        <f t="shared" si="2"/>
        <v>0.41490871785208544</v>
      </c>
      <c r="AN19" s="116" t="s">
        <v>21</v>
      </c>
      <c r="AO19" s="3">
        <v>5.5381648242473602E-2</v>
      </c>
      <c r="AP19" s="4">
        <v>1.7379115819930999</v>
      </c>
      <c r="AQ19" s="4">
        <v>0.39567333459854098</v>
      </c>
      <c r="AR19" s="4">
        <v>-1.1484019756317101</v>
      </c>
      <c r="AS19" s="4">
        <v>-1.5613260269164999</v>
      </c>
      <c r="AT19" s="4">
        <v>-0.349409550428391</v>
      </c>
      <c r="AU19" s="4">
        <v>0.135359928011894</v>
      </c>
      <c r="AV19" s="4">
        <v>-0.35666644573211698</v>
      </c>
      <c r="AW19" s="4">
        <v>0.116686411201954</v>
      </c>
      <c r="AX19" s="5">
        <v>-0.25600680708885198</v>
      </c>
      <c r="AY19" s="3">
        <v>15.8999996185303</v>
      </c>
      <c r="AZ19" s="4">
        <v>5.3000001907348597</v>
      </c>
      <c r="BA19" s="4">
        <v>11.1000003814697</v>
      </c>
      <c r="BB19" s="4">
        <v>11.6000003814697</v>
      </c>
      <c r="BC19" s="4">
        <v>7.3000001907348597</v>
      </c>
      <c r="BD19" s="4">
        <v>12.1000003814697</v>
      </c>
      <c r="BE19" s="4">
        <v>9.6000003814697301</v>
      </c>
      <c r="BF19" s="4">
        <v>9.1999998092651403</v>
      </c>
      <c r="BG19" s="4">
        <v>12.300000190734901</v>
      </c>
      <c r="BH19" s="5">
        <v>5.5</v>
      </c>
      <c r="BI19" s="393">
        <v>1.4960218686610499E-3</v>
      </c>
      <c r="BJ19" s="394">
        <v>2.8144998550414999</v>
      </c>
      <c r="BK19" s="394">
        <v>0.237505808472633</v>
      </c>
      <c r="BL19" s="394">
        <v>3.6737689971923801</v>
      </c>
      <c r="BM19" s="394">
        <v>8.5444717407226598</v>
      </c>
      <c r="BN19" s="394">
        <v>0.66487836837768599</v>
      </c>
      <c r="BO19" s="394">
        <v>0.106208354234695</v>
      </c>
      <c r="BP19" s="394">
        <v>1.02361512184143</v>
      </c>
      <c r="BQ19" s="394">
        <v>0.218065559864044</v>
      </c>
      <c r="BR19" s="395">
        <v>2.1581478118896502</v>
      </c>
      <c r="BS19" s="393">
        <v>4.21117641963065E-4</v>
      </c>
      <c r="BT19" s="394">
        <v>0.41469332575798001</v>
      </c>
      <c r="BU19" s="394">
        <v>2.1495386958122299E-2</v>
      </c>
      <c r="BV19" s="394">
        <v>0.181075438857079</v>
      </c>
      <c r="BW19" s="394">
        <v>0.33470246195793202</v>
      </c>
      <c r="BX19" s="394">
        <v>1.6762593761086499E-2</v>
      </c>
      <c r="BY19" s="394">
        <v>2.5156599003821598E-3</v>
      </c>
      <c r="BZ19" s="394">
        <v>1.7466111108660701E-2</v>
      </c>
      <c r="CA19" s="394">
        <v>1.8694431055337199E-3</v>
      </c>
      <c r="CB19" s="395">
        <v>8.9985951781272906E-3</v>
      </c>
    </row>
    <row r="20" spans="2:80">
      <c r="B20" s="2">
        <v>11</v>
      </c>
      <c r="C20" s="116" t="s">
        <v>16</v>
      </c>
      <c r="D20" s="124">
        <f t="shared" si="0"/>
        <v>-1.7867842912673999</v>
      </c>
      <c r="E20" s="555">
        <f t="shared" si="0"/>
        <v>-0.60796773433685303</v>
      </c>
      <c r="F20" s="558">
        <f t="shared" si="1"/>
        <v>0.252483811229467</v>
      </c>
      <c r="G20" s="47">
        <f t="shared" si="2"/>
        <v>4.0046609640121504</v>
      </c>
      <c r="AN20" s="116" t="s">
        <v>22</v>
      </c>
      <c r="AO20" s="3">
        <v>2.0293135643005402</v>
      </c>
      <c r="AP20" s="4">
        <v>1.7185074090957599</v>
      </c>
      <c r="AQ20" s="4">
        <v>-0.78047561645507801</v>
      </c>
      <c r="AR20" s="4">
        <v>-0.70813506841659501</v>
      </c>
      <c r="AS20" s="4">
        <v>-0.204923421144485</v>
      </c>
      <c r="AT20" s="4">
        <v>-0.89235013723373402</v>
      </c>
      <c r="AU20" s="4">
        <v>2.26754620671272E-2</v>
      </c>
      <c r="AV20" s="4">
        <v>0.65423804521560702</v>
      </c>
      <c r="AW20" s="4">
        <v>0.68542164564132702</v>
      </c>
      <c r="AX20" s="5">
        <v>0.19364751875400499</v>
      </c>
      <c r="AY20" s="3">
        <v>15.6000003814697</v>
      </c>
      <c r="AZ20" s="4">
        <v>5.8000001907348597</v>
      </c>
      <c r="BA20" s="4">
        <v>10.699999809265099</v>
      </c>
      <c r="BB20" s="4">
        <v>9.1999998092651403</v>
      </c>
      <c r="BC20" s="4">
        <v>7.5</v>
      </c>
      <c r="BD20" s="4">
        <v>5.1999998092651403</v>
      </c>
      <c r="BE20" s="4">
        <v>17.600000381469702</v>
      </c>
      <c r="BF20" s="4">
        <v>9.6999998092651403</v>
      </c>
      <c r="BG20" s="4">
        <v>9.6999998092651403</v>
      </c>
      <c r="BH20" s="5">
        <v>17</v>
      </c>
      <c r="BI20" s="393">
        <v>2.0086510181427002</v>
      </c>
      <c r="BJ20" s="394">
        <v>2.7520017623901398</v>
      </c>
      <c r="BK20" s="394">
        <v>0.92410081624984697</v>
      </c>
      <c r="BL20" s="394">
        <v>1.3968706130981401</v>
      </c>
      <c r="BM20" s="394">
        <v>0.14719098806381201</v>
      </c>
      <c r="BN20" s="394">
        <v>4.3365387916564897</v>
      </c>
      <c r="BO20" s="394">
        <v>2.9805109370499802E-3</v>
      </c>
      <c r="BP20" s="394">
        <v>3.44416379928589</v>
      </c>
      <c r="BQ20" s="394">
        <v>7.52423143386841</v>
      </c>
      <c r="BR20" s="395">
        <v>1.2348153591155999</v>
      </c>
      <c r="BS20" s="393">
        <v>0.413626909255981</v>
      </c>
      <c r="BT20" s="394">
        <v>0.29662880301475503</v>
      </c>
      <c r="BU20" s="394">
        <v>6.11827746033669E-2</v>
      </c>
      <c r="BV20" s="394">
        <v>5.0366606563329697E-2</v>
      </c>
      <c r="BW20" s="394">
        <v>4.2178747244179197E-3</v>
      </c>
      <c r="BX20" s="394">
        <v>7.9979941248893696E-2</v>
      </c>
      <c r="BY20" s="394">
        <v>5.1644343329826397E-5</v>
      </c>
      <c r="BZ20" s="394">
        <v>4.2991448193788501E-2</v>
      </c>
      <c r="CA20" s="394">
        <v>4.7187406569719301E-2</v>
      </c>
      <c r="CB20" s="395">
        <v>3.76646872609854E-3</v>
      </c>
    </row>
    <row r="21" spans="2:80">
      <c r="B21" s="2">
        <v>12</v>
      </c>
      <c r="C21" s="116" t="s">
        <v>17</v>
      </c>
      <c r="D21" s="124">
        <f t="shared" si="0"/>
        <v>-2.4598679542541499</v>
      </c>
      <c r="E21" s="555">
        <f t="shared" si="0"/>
        <v>4.8272926360368701E-2</v>
      </c>
      <c r="F21" s="558">
        <f t="shared" si="1"/>
        <v>0.29447000355139613</v>
      </c>
      <c r="G21" s="47">
        <f t="shared" si="2"/>
        <v>5.6450678012333819</v>
      </c>
      <c r="AN21" s="116" t="s">
        <v>23</v>
      </c>
      <c r="AO21" s="3">
        <v>-0.42371088266372697</v>
      </c>
      <c r="AP21" s="4">
        <v>2.0079116821289098</v>
      </c>
      <c r="AQ21" s="4">
        <v>0.41621637344360402</v>
      </c>
      <c r="AR21" s="4">
        <v>-0.675126433372498</v>
      </c>
      <c r="AS21" s="4">
        <v>-0.15491162240505199</v>
      </c>
      <c r="AT21" s="4">
        <v>9.0915620326995794E-2</v>
      </c>
      <c r="AU21" s="4">
        <v>0.49043247103691101</v>
      </c>
      <c r="AV21" s="4">
        <v>6.32798597216606E-2</v>
      </c>
      <c r="AW21" s="4">
        <v>0.50776618719100997</v>
      </c>
      <c r="AX21" s="5">
        <v>0.135372519493103</v>
      </c>
      <c r="AY21" s="3">
        <v>15.1000003814697</v>
      </c>
      <c r="AZ21" s="4">
        <v>8.6000003814697301</v>
      </c>
      <c r="BA21" s="4">
        <v>14.699999809265099</v>
      </c>
      <c r="BB21" s="4">
        <v>14.6000003814697</v>
      </c>
      <c r="BC21" s="4">
        <v>6.3000001907348597</v>
      </c>
      <c r="BD21" s="4">
        <v>12.1000003814697</v>
      </c>
      <c r="BE21" s="4">
        <v>10</v>
      </c>
      <c r="BF21" s="4">
        <v>9.5</v>
      </c>
      <c r="BG21" s="4">
        <v>8.1999998092651403</v>
      </c>
      <c r="BH21" s="5">
        <v>8.8000001907348597</v>
      </c>
      <c r="BI21" s="393">
        <v>8.7567999958992004E-2</v>
      </c>
      <c r="BJ21" s="394">
        <v>3.75694727897644</v>
      </c>
      <c r="BK21" s="394">
        <v>0.26280823349952698</v>
      </c>
      <c r="BL21" s="394">
        <v>1.2696797847747801</v>
      </c>
      <c r="BM21" s="394">
        <v>8.4113568067550701E-2</v>
      </c>
      <c r="BN21" s="394">
        <v>4.5014213770628003E-2</v>
      </c>
      <c r="BO21" s="394">
        <v>1.39423787593842</v>
      </c>
      <c r="BP21" s="394">
        <v>3.2221313565969502E-2</v>
      </c>
      <c r="BQ21" s="394">
        <v>4.1292777061462402</v>
      </c>
      <c r="BR21" s="395">
        <v>0.60344707965850797</v>
      </c>
      <c r="BS21" s="393">
        <v>3.3288288861513103E-2</v>
      </c>
      <c r="BT21" s="394">
        <v>0.74755203723907504</v>
      </c>
      <c r="BU21" s="394">
        <v>3.2121110707521397E-2</v>
      </c>
      <c r="BV21" s="394">
        <v>8.4512792527675601E-2</v>
      </c>
      <c r="BW21" s="394">
        <v>4.4495924375951299E-3</v>
      </c>
      <c r="BX21" s="394">
        <v>1.5326014254242199E-3</v>
      </c>
      <c r="BY21" s="394">
        <v>4.45975139737129E-2</v>
      </c>
      <c r="BZ21" s="394">
        <v>7.42477364838123E-4</v>
      </c>
      <c r="CA21" s="394">
        <v>4.7805707901716198E-2</v>
      </c>
      <c r="CB21" s="395">
        <v>3.3979206345975399E-3</v>
      </c>
    </row>
    <row r="22" spans="2:80">
      <c r="B22" s="2">
        <v>13</v>
      </c>
      <c r="C22" s="116" t="s">
        <v>18</v>
      </c>
      <c r="D22" s="124">
        <f t="shared" si="0"/>
        <v>-0.79006886482238803</v>
      </c>
      <c r="E22" s="555">
        <f t="shared" si="0"/>
        <v>-0.29972386360168501</v>
      </c>
      <c r="F22" s="558">
        <f t="shared" si="1"/>
        <v>4.1897883173078306E-2</v>
      </c>
      <c r="G22" s="47">
        <f t="shared" si="2"/>
        <v>0.83191451430320795</v>
      </c>
      <c r="AN22" s="116" t="s">
        <v>24</v>
      </c>
      <c r="AO22" s="3">
        <v>0.35468572378158603</v>
      </c>
      <c r="AP22" s="4">
        <v>2.4802083969116202</v>
      </c>
      <c r="AQ22" s="4">
        <v>0.26244929432869002</v>
      </c>
      <c r="AR22" s="4">
        <v>0.189677730202675</v>
      </c>
      <c r="AS22" s="4">
        <v>0.83352905511856101</v>
      </c>
      <c r="AT22" s="4">
        <v>-0.34921559691429099</v>
      </c>
      <c r="AU22" s="4">
        <v>-6.5250389277935E-2</v>
      </c>
      <c r="AV22" s="4">
        <v>-0.112462922930717</v>
      </c>
      <c r="AW22" s="4">
        <v>-2.7065584436059002E-2</v>
      </c>
      <c r="AX22" s="5">
        <v>0.455683052539825</v>
      </c>
      <c r="AY22" s="3">
        <v>15.1000003814697</v>
      </c>
      <c r="AZ22" s="4">
        <v>10.199999809265099</v>
      </c>
      <c r="BA22" s="4">
        <v>12.300000190734901</v>
      </c>
      <c r="BB22" s="4">
        <v>15.800000190734901</v>
      </c>
      <c r="BC22" s="4">
        <v>5.9000000953674299</v>
      </c>
      <c r="BD22" s="4">
        <v>11.8999996185303</v>
      </c>
      <c r="BE22" s="4">
        <v>14.6000003814697</v>
      </c>
      <c r="BF22" s="4">
        <v>3.9000000953674299</v>
      </c>
      <c r="BG22" s="4">
        <v>7.5</v>
      </c>
      <c r="BH22" s="5">
        <v>14.1000003814697</v>
      </c>
      <c r="BI22" s="393">
        <v>6.1361163854598999E-2</v>
      </c>
      <c r="BJ22" s="394">
        <v>5.7322120666503897</v>
      </c>
      <c r="BK22" s="394">
        <v>0.104494027793407</v>
      </c>
      <c r="BL22" s="394">
        <v>0.100220523774624</v>
      </c>
      <c r="BM22" s="394">
        <v>2.4352273941039999</v>
      </c>
      <c r="BN22" s="394">
        <v>0.66414040327072099</v>
      </c>
      <c r="BO22" s="394">
        <v>2.46799718588591E-2</v>
      </c>
      <c r="BP22" s="394">
        <v>0.101772613823414</v>
      </c>
      <c r="BQ22" s="394">
        <v>1.17322504520416E-2</v>
      </c>
      <c r="BR22" s="395">
        <v>6.8376035690307599</v>
      </c>
      <c r="BS22" s="393">
        <v>1.6945078969001801E-2</v>
      </c>
      <c r="BT22" s="394">
        <v>0.82857632637023904</v>
      </c>
      <c r="BU22" s="394">
        <v>9.2778420075774193E-3</v>
      </c>
      <c r="BV22" s="394">
        <v>4.8460606485605197E-3</v>
      </c>
      <c r="BW22" s="394">
        <v>9.3583144247531905E-2</v>
      </c>
      <c r="BX22" s="394">
        <v>1.64264384657145E-2</v>
      </c>
      <c r="BY22" s="394">
        <v>5.7348539121449005E-4</v>
      </c>
      <c r="BZ22" s="394">
        <v>1.7036284552887099E-3</v>
      </c>
      <c r="CA22" s="394">
        <v>9.8671327577903894E-5</v>
      </c>
      <c r="CB22" s="395">
        <v>2.7969321236014401E-2</v>
      </c>
    </row>
    <row r="23" spans="2:80">
      <c r="B23" s="2">
        <v>14</v>
      </c>
      <c r="C23" s="116" t="s">
        <v>19</v>
      </c>
      <c r="D23" s="124">
        <f t="shared" si="0"/>
        <v>-2.5632891654968302</v>
      </c>
      <c r="E23" s="555">
        <f t="shared" si="0"/>
        <v>-0.17774423956870999</v>
      </c>
      <c r="F23" s="558">
        <f t="shared" si="1"/>
        <v>0.58091027592308864</v>
      </c>
      <c r="G23" s="47">
        <f t="shared" si="2"/>
        <v>6.2106800749897983</v>
      </c>
      <c r="AN23" s="116" t="s">
        <v>25</v>
      </c>
      <c r="AO23" s="3">
        <v>0.30625027418136602</v>
      </c>
      <c r="AP23" s="4">
        <v>0.82988846302032504</v>
      </c>
      <c r="AQ23" s="4">
        <v>0.77807945013046298</v>
      </c>
      <c r="AR23" s="4">
        <v>0.31259143352508501</v>
      </c>
      <c r="AS23" s="4">
        <v>-1.06996726989746</v>
      </c>
      <c r="AT23" s="4">
        <v>-0.32881808280944802</v>
      </c>
      <c r="AU23" s="4">
        <v>-0.97807079553604104</v>
      </c>
      <c r="AV23" s="4">
        <v>-0.23054960370063801</v>
      </c>
      <c r="AW23" s="4">
        <v>-5.5981840938329697E-2</v>
      </c>
      <c r="AX23" s="5">
        <v>0.37112754583358798</v>
      </c>
      <c r="AY23" s="3">
        <v>14.300000190734901</v>
      </c>
      <c r="AZ23" s="4">
        <v>9.3000001907348597</v>
      </c>
      <c r="BA23" s="4">
        <v>7.1999998092651403</v>
      </c>
      <c r="BB23" s="4">
        <v>12.3999996185303</v>
      </c>
      <c r="BC23" s="4">
        <v>10.5</v>
      </c>
      <c r="BD23" s="4">
        <v>8.3999996185302699</v>
      </c>
      <c r="BE23" s="4">
        <v>7.5999999046325701</v>
      </c>
      <c r="BF23" s="4">
        <v>4.5</v>
      </c>
      <c r="BG23" s="4">
        <v>12.6000003814697</v>
      </c>
      <c r="BH23" s="5">
        <v>8.3000001907348597</v>
      </c>
      <c r="BI23" s="393">
        <v>4.5746635645628003E-2</v>
      </c>
      <c r="BJ23" s="394">
        <v>0.64177876710891701</v>
      </c>
      <c r="BK23" s="394">
        <v>0.91843527555465698</v>
      </c>
      <c r="BL23" s="394">
        <v>0.27219372987747198</v>
      </c>
      <c r="BM23" s="394">
        <v>4.0127215385437003</v>
      </c>
      <c r="BN23" s="394">
        <v>0.58882200717926003</v>
      </c>
      <c r="BO23" s="394">
        <v>5.5452232360839799</v>
      </c>
      <c r="BP23" s="394">
        <v>0.42770168185234098</v>
      </c>
      <c r="BQ23" s="394">
        <v>5.0192736089229598E-2</v>
      </c>
      <c r="BR23" s="395">
        <v>4.5354933738708496</v>
      </c>
      <c r="BS23" s="393">
        <v>2.4115169420838401E-2</v>
      </c>
      <c r="BT23" s="394">
        <v>0.17708297073841101</v>
      </c>
      <c r="BU23" s="394">
        <v>0.15566293895244601</v>
      </c>
      <c r="BV23" s="394">
        <v>2.5124154984950998E-2</v>
      </c>
      <c r="BW23" s="394">
        <v>0.29435968399047902</v>
      </c>
      <c r="BX23" s="394">
        <v>2.7800250798463801E-2</v>
      </c>
      <c r="BY23" s="394">
        <v>0.245967611670494</v>
      </c>
      <c r="BZ23" s="394">
        <v>1.3666776008903999E-2</v>
      </c>
      <c r="CA23" s="394">
        <v>8.0580817302689E-4</v>
      </c>
      <c r="CB23" s="395">
        <v>3.5414710640907301E-2</v>
      </c>
    </row>
    <row r="24" spans="2:80">
      <c r="B24" s="2">
        <v>15</v>
      </c>
      <c r="C24" s="116" t="s">
        <v>20</v>
      </c>
      <c r="D24" s="124">
        <f t="shared" si="0"/>
        <v>1.5462024211883501</v>
      </c>
      <c r="E24" s="555">
        <f t="shared" si="0"/>
        <v>-0.35881990194320701</v>
      </c>
      <c r="F24" s="558">
        <f t="shared" si="1"/>
        <v>0.46712666377425177</v>
      </c>
      <c r="G24" s="47">
        <f t="shared" si="2"/>
        <v>2.5864674150943747</v>
      </c>
      <c r="AN24" s="116" t="s">
        <v>26</v>
      </c>
      <c r="AO24" s="3">
        <v>-0.28093805909156799</v>
      </c>
      <c r="AP24" s="4">
        <v>2.3027551174163801</v>
      </c>
      <c r="AQ24" s="4">
        <v>-0.35352408885955799</v>
      </c>
      <c r="AR24" s="4">
        <v>-0.40400743484497098</v>
      </c>
      <c r="AS24" s="4">
        <v>-0.66993606090545699</v>
      </c>
      <c r="AT24" s="4">
        <v>-0.11321898549795199</v>
      </c>
      <c r="AU24" s="4">
        <v>0.33459371328353898</v>
      </c>
      <c r="AV24" s="4">
        <v>-0.55981528759002697</v>
      </c>
      <c r="AW24" s="4">
        <v>-0.24283306300640101</v>
      </c>
      <c r="AX24" s="5">
        <v>-0.47318542003631597</v>
      </c>
      <c r="AY24" s="3">
        <v>14.300000190734901</v>
      </c>
      <c r="AZ24" s="4">
        <v>6.8000001907348597</v>
      </c>
      <c r="BA24" s="4">
        <v>13.699999809265099</v>
      </c>
      <c r="BB24" s="4">
        <v>12.6000003814697</v>
      </c>
      <c r="BC24" s="4">
        <v>5.3000001907348597</v>
      </c>
      <c r="BD24" s="4">
        <v>15.6000003814697</v>
      </c>
      <c r="BE24" s="4">
        <v>10.800000190734901</v>
      </c>
      <c r="BF24" s="4">
        <v>6.5</v>
      </c>
      <c r="BG24" s="4">
        <v>13</v>
      </c>
      <c r="BH24" s="5">
        <v>10.1000003814697</v>
      </c>
      <c r="BI24" s="393">
        <v>3.8497038185596501E-2</v>
      </c>
      <c r="BJ24" s="394">
        <v>4.9413022994995099</v>
      </c>
      <c r="BK24" s="394">
        <v>0.1896001547575</v>
      </c>
      <c r="BL24" s="394">
        <v>0.45467671751976002</v>
      </c>
      <c r="BM24" s="394">
        <v>1.57313048839569</v>
      </c>
      <c r="BN24" s="394">
        <v>6.98089599609375E-2</v>
      </c>
      <c r="BO24" s="394">
        <v>0.64895415306091297</v>
      </c>
      <c r="BP24" s="394">
        <v>2.5217480659484899</v>
      </c>
      <c r="BQ24" s="394">
        <v>0.94441342353820801</v>
      </c>
      <c r="BR24" s="395">
        <v>7.3729429244995099</v>
      </c>
      <c r="BS24" s="393">
        <v>1.15394908934832E-2</v>
      </c>
      <c r="BT24" s="394">
        <v>0.77528429031372104</v>
      </c>
      <c r="BU24" s="394">
        <v>1.8272733315825501E-2</v>
      </c>
      <c r="BV24" s="394">
        <v>2.3864051327109299E-2</v>
      </c>
      <c r="BW24" s="394">
        <v>6.5619386732578305E-2</v>
      </c>
      <c r="BX24" s="394">
        <v>1.87414849642664E-3</v>
      </c>
      <c r="BY24" s="394">
        <v>1.6368204727768901E-2</v>
      </c>
      <c r="BZ24" s="394">
        <v>4.5819990336895003E-2</v>
      </c>
      <c r="CA24" s="394">
        <v>8.6214654147625004E-3</v>
      </c>
      <c r="CB24" s="395">
        <v>3.2736193388700499E-2</v>
      </c>
    </row>
    <row r="25" spans="2:80">
      <c r="B25" s="2">
        <v>16</v>
      </c>
      <c r="C25" s="116" t="s">
        <v>21</v>
      </c>
      <c r="D25" s="124">
        <f t="shared" si="0"/>
        <v>1.7379115819930999</v>
      </c>
      <c r="E25" s="555">
        <f t="shared" si="0"/>
        <v>-1.1484019756317101</v>
      </c>
      <c r="F25" s="558">
        <f t="shared" si="1"/>
        <v>0.59576876461505901</v>
      </c>
      <c r="G25" s="47">
        <f t="shared" si="2"/>
        <v>6.4882688522338796</v>
      </c>
      <c r="AN25" s="116" t="s">
        <v>27</v>
      </c>
      <c r="AO25" s="3">
        <v>2.8966970443725599</v>
      </c>
      <c r="AP25" s="4">
        <v>6.1231143772602102E-2</v>
      </c>
      <c r="AQ25" s="4">
        <v>1.9431854486465501</v>
      </c>
      <c r="AR25" s="4">
        <v>-3.6693222820758799E-2</v>
      </c>
      <c r="AS25" s="4">
        <v>0.31194198131561302</v>
      </c>
      <c r="AT25" s="4">
        <v>-0.47648724913597101</v>
      </c>
      <c r="AU25" s="4">
        <v>-0.54596358537673995</v>
      </c>
      <c r="AV25" s="4">
        <v>0.22036641836166401</v>
      </c>
      <c r="AW25" s="4">
        <v>0.17899893224239299</v>
      </c>
      <c r="AX25" s="5">
        <v>0.15348301827907601</v>
      </c>
      <c r="AY25" s="3">
        <v>13.699999809265099</v>
      </c>
      <c r="AZ25" s="4">
        <v>10.5</v>
      </c>
      <c r="BA25" s="4">
        <v>3.2999999523162802</v>
      </c>
      <c r="BB25" s="4">
        <v>5.5999999046325701</v>
      </c>
      <c r="BC25" s="4">
        <v>11</v>
      </c>
      <c r="BD25" s="4">
        <v>2.4000000953674299</v>
      </c>
      <c r="BE25" s="4">
        <v>17.200000762939499</v>
      </c>
      <c r="BF25" s="4">
        <v>4.6999998092651403</v>
      </c>
      <c r="BG25" s="4">
        <v>2.2999999523162802</v>
      </c>
      <c r="BH25" s="5">
        <v>8.5</v>
      </c>
      <c r="BI25" s="393">
        <v>4.0927228927612296</v>
      </c>
      <c r="BJ25" s="394">
        <v>3.49374045617878E-3</v>
      </c>
      <c r="BK25" s="394">
        <v>5.7283449172973597</v>
      </c>
      <c r="BL25" s="394">
        <v>3.7505563814193002E-3</v>
      </c>
      <c r="BM25" s="394">
        <v>0.34107169508933999</v>
      </c>
      <c r="BN25" s="394">
        <v>1.2364461421966599</v>
      </c>
      <c r="BO25" s="394">
        <v>1.72784900665283</v>
      </c>
      <c r="BP25" s="394">
        <v>0.39075365662574801</v>
      </c>
      <c r="BQ25" s="394">
        <v>0.51315361261367798</v>
      </c>
      <c r="BR25" s="395">
        <v>0.77570897340774503</v>
      </c>
      <c r="BS25" s="393">
        <v>0.650529325008392</v>
      </c>
      <c r="BT25" s="394">
        <v>2.9067354626022301E-4</v>
      </c>
      <c r="BU25" s="394">
        <v>0.29274484515190102</v>
      </c>
      <c r="BV25" s="394">
        <v>1.04383645521011E-4</v>
      </c>
      <c r="BW25" s="394">
        <v>7.5441165827214701E-3</v>
      </c>
      <c r="BX25" s="394">
        <v>1.7602052539587E-2</v>
      </c>
      <c r="BY25" s="394">
        <v>2.3109368979930899E-2</v>
      </c>
      <c r="BZ25" s="394">
        <v>3.7648838479071899E-3</v>
      </c>
      <c r="CA25" s="394">
        <v>2.4840573314577302E-3</v>
      </c>
      <c r="CB25" s="395">
        <v>1.82633905205876E-3</v>
      </c>
    </row>
    <row r="26" spans="2:80">
      <c r="B26" s="2">
        <v>17</v>
      </c>
      <c r="C26" s="116" t="s">
        <v>22</v>
      </c>
      <c r="D26" s="124">
        <f t="shared" si="0"/>
        <v>1.7185074090957599</v>
      </c>
      <c r="E26" s="555">
        <f t="shared" si="0"/>
        <v>-0.70813506841659501</v>
      </c>
      <c r="F26" s="558">
        <f t="shared" si="1"/>
        <v>0.34699540957808472</v>
      </c>
      <c r="G26" s="47">
        <f t="shared" si="2"/>
        <v>4.1488723754882795</v>
      </c>
      <c r="AN26" s="116" t="s">
        <v>28</v>
      </c>
      <c r="AO26" s="3">
        <v>-8.4367707371711703E-2</v>
      </c>
      <c r="AP26" s="4">
        <v>0.91071718931198098</v>
      </c>
      <c r="AQ26" s="4">
        <v>-1.3604823350906401</v>
      </c>
      <c r="AR26" s="4">
        <v>0.65798437595367398</v>
      </c>
      <c r="AS26" s="4">
        <v>0.30322191119193997</v>
      </c>
      <c r="AT26" s="4">
        <v>-8.8761843740940094E-2</v>
      </c>
      <c r="AU26" s="4">
        <v>-0.53188270330429099</v>
      </c>
      <c r="AV26" s="4">
        <v>0.82081544399261497</v>
      </c>
      <c r="AW26" s="4">
        <v>-6.3640668988227803E-2</v>
      </c>
      <c r="AX26" s="5">
        <v>0.120925672352314</v>
      </c>
      <c r="AY26" s="3">
        <v>12.3999996185303</v>
      </c>
      <c r="AZ26" s="4">
        <v>11.5</v>
      </c>
      <c r="BA26" s="4">
        <v>12.199999809265099</v>
      </c>
      <c r="BB26" s="4">
        <v>11.6000003814697</v>
      </c>
      <c r="BC26" s="4">
        <v>8.8000001907348597</v>
      </c>
      <c r="BD26" s="4">
        <v>10.6000003814697</v>
      </c>
      <c r="BE26" s="4">
        <v>9.6999998092651403</v>
      </c>
      <c r="BF26" s="4">
        <v>9.3000001907348597</v>
      </c>
      <c r="BG26" s="4">
        <v>14.8999996185303</v>
      </c>
      <c r="BH26" s="5">
        <v>19.5</v>
      </c>
      <c r="BI26" s="393">
        <v>3.4718317911028901E-3</v>
      </c>
      <c r="BJ26" s="394">
        <v>0.77288156747818004</v>
      </c>
      <c r="BK26" s="394">
        <v>2.8079311847686799</v>
      </c>
      <c r="BL26" s="394">
        <v>1.20602178573608</v>
      </c>
      <c r="BM26" s="394">
        <v>0.32226949930191001</v>
      </c>
      <c r="BN26" s="394">
        <v>4.2906716465949998E-2</v>
      </c>
      <c r="BO26" s="394">
        <v>1.6398729085922199</v>
      </c>
      <c r="BP26" s="394">
        <v>5.4212975502014196</v>
      </c>
      <c r="BQ26" s="394">
        <v>6.4865835011005402E-2</v>
      </c>
      <c r="BR26" s="395">
        <v>0.48152095079422003</v>
      </c>
      <c r="BS26" s="393">
        <v>1.69655343052E-3</v>
      </c>
      <c r="BT26" s="394">
        <v>0.197688817977905</v>
      </c>
      <c r="BU26" s="394">
        <v>0.441164821386337</v>
      </c>
      <c r="BV26" s="394">
        <v>0.103192046284676</v>
      </c>
      <c r="BW26" s="394">
        <v>2.19147335737944E-2</v>
      </c>
      <c r="BX26" s="394">
        <v>1.87787937466055E-3</v>
      </c>
      <c r="BY26" s="394">
        <v>6.7429013550281497E-2</v>
      </c>
      <c r="BZ26" s="394">
        <v>0.16058541834354401</v>
      </c>
      <c r="CA26" s="394">
        <v>9.6534937620162996E-4</v>
      </c>
      <c r="CB26" s="395">
        <v>3.4853955730795899E-3</v>
      </c>
    </row>
    <row r="27" spans="2:80">
      <c r="B27" s="2">
        <v>18</v>
      </c>
      <c r="C27" s="116" t="s">
        <v>23</v>
      </c>
      <c r="D27" s="124">
        <f t="shared" si="0"/>
        <v>2.0079116821289098</v>
      </c>
      <c r="E27" s="555">
        <f t="shared" si="0"/>
        <v>-0.675126433372498</v>
      </c>
      <c r="F27" s="558">
        <f t="shared" si="1"/>
        <v>0.83206482976675067</v>
      </c>
      <c r="G27" s="47">
        <f t="shared" si="2"/>
        <v>5.0266270637512198</v>
      </c>
      <c r="AN27" s="116" t="s">
        <v>29</v>
      </c>
      <c r="AO27" s="3">
        <v>-0.51488000154495195</v>
      </c>
      <c r="AP27" s="4">
        <v>1.6231061220169101</v>
      </c>
      <c r="AQ27" s="4">
        <v>-1.2904299497604399</v>
      </c>
      <c r="AR27" s="4">
        <v>-6.7217588424682603E-2</v>
      </c>
      <c r="AS27" s="4">
        <v>-4.1123710572719602E-2</v>
      </c>
      <c r="AT27" s="4">
        <v>0.68351948261260997</v>
      </c>
      <c r="AU27" s="4">
        <v>-3.1916305422782898E-2</v>
      </c>
      <c r="AV27" s="4">
        <v>0.21091926097869901</v>
      </c>
      <c r="AW27" s="4">
        <v>0.29706048965454102</v>
      </c>
      <c r="AX27" s="5">
        <v>0.25761944055557301</v>
      </c>
      <c r="AY27" s="3">
        <v>12.1000003814697</v>
      </c>
      <c r="AZ27" s="4">
        <v>9.5</v>
      </c>
      <c r="BA27" s="4">
        <v>14.6000003814697</v>
      </c>
      <c r="BB27" s="4">
        <v>14.199999809265099</v>
      </c>
      <c r="BC27" s="4">
        <v>4.8000001907348597</v>
      </c>
      <c r="BD27" s="4">
        <v>11.300000190734901</v>
      </c>
      <c r="BE27" s="4">
        <v>7.8000001907348597</v>
      </c>
      <c r="BF27" s="4">
        <v>10.5</v>
      </c>
      <c r="BG27" s="4">
        <v>13.8999996185303</v>
      </c>
      <c r="BH27" s="5">
        <v>15.699999809265099</v>
      </c>
      <c r="BI27" s="393">
        <v>0.129305869340897</v>
      </c>
      <c r="BJ27" s="394">
        <v>2.4549334049224898</v>
      </c>
      <c r="BK27" s="394">
        <v>2.5262105464935298</v>
      </c>
      <c r="BL27" s="394">
        <v>1.2586060911417001E-2</v>
      </c>
      <c r="BM27" s="394">
        <v>5.9276511892676397E-3</v>
      </c>
      <c r="BN27" s="394">
        <v>2.5443358421325701</v>
      </c>
      <c r="BO27" s="394">
        <v>5.9047793038189402E-3</v>
      </c>
      <c r="BP27" s="394">
        <v>0.357968389987946</v>
      </c>
      <c r="BQ27" s="394">
        <v>1.4133063554763801</v>
      </c>
      <c r="BR27" s="395">
        <v>2.1854226589202899</v>
      </c>
      <c r="BS27" s="393">
        <v>5.0608187913894702E-2</v>
      </c>
      <c r="BT27" s="394">
        <v>0.502924263477325</v>
      </c>
      <c r="BU27" s="394">
        <v>0.317890554666519</v>
      </c>
      <c r="BV27" s="394">
        <v>8.62530781887472E-4</v>
      </c>
      <c r="BW27" s="394">
        <v>3.2284445478580898E-4</v>
      </c>
      <c r="BX27" s="394">
        <v>8.9188843965530396E-2</v>
      </c>
      <c r="BY27" s="394">
        <v>1.9446165242698E-4</v>
      </c>
      <c r="BZ27" s="394">
        <v>8.4926104173064197E-3</v>
      </c>
      <c r="CA27" s="394">
        <v>1.68460663408041E-2</v>
      </c>
      <c r="CB27" s="395">
        <v>1.26696899533272E-2</v>
      </c>
    </row>
    <row r="28" spans="2:80">
      <c r="B28" s="2">
        <v>19</v>
      </c>
      <c r="C28" s="116" t="s">
        <v>24</v>
      </c>
      <c r="D28" s="124">
        <f t="shared" si="0"/>
        <v>2.4802083969116202</v>
      </c>
      <c r="E28" s="555">
        <f t="shared" si="0"/>
        <v>0.189677730202675</v>
      </c>
      <c r="F28" s="558">
        <f t="shared" si="1"/>
        <v>0.83342238701879956</v>
      </c>
      <c r="G28" s="47">
        <f t="shared" si="2"/>
        <v>5.8324325904250136</v>
      </c>
      <c r="AN28" s="116" t="s">
        <v>30</v>
      </c>
      <c r="AO28" s="3">
        <v>2.1035778522491499</v>
      </c>
      <c r="AP28" s="4">
        <v>-0.72941625118255604</v>
      </c>
      <c r="AQ28" s="4">
        <v>2.4462254047393799</v>
      </c>
      <c r="AR28" s="4">
        <v>0.216241389513016</v>
      </c>
      <c r="AS28" s="4">
        <v>-0.60604500770568803</v>
      </c>
      <c r="AT28" s="4">
        <v>-0.52441698312759399</v>
      </c>
      <c r="AU28" s="4">
        <v>-6.1923745088279204E-3</v>
      </c>
      <c r="AV28" s="4">
        <v>-0.27210777997970598</v>
      </c>
      <c r="AW28" s="4">
        <v>0.41320323944091802</v>
      </c>
      <c r="AX28" s="5">
        <v>-9.8301067948341397E-2</v>
      </c>
      <c r="AY28" s="3">
        <v>11.8999996185303</v>
      </c>
      <c r="AZ28" s="4">
        <v>9.5</v>
      </c>
      <c r="BA28" s="4">
        <v>4.6999998092651403</v>
      </c>
      <c r="BB28" s="4">
        <v>5.1999998092651403</v>
      </c>
      <c r="BC28" s="4">
        <v>14.6000003814697</v>
      </c>
      <c r="BD28" s="4">
        <v>3.9000000953674299</v>
      </c>
      <c r="BE28" s="4">
        <v>12.8999996185303</v>
      </c>
      <c r="BF28" s="4">
        <v>4.6999998092651403</v>
      </c>
      <c r="BG28" s="4">
        <v>3</v>
      </c>
      <c r="BH28" s="5">
        <v>3</v>
      </c>
      <c r="BI28" s="393">
        <v>2.15835738182068</v>
      </c>
      <c r="BJ28" s="394">
        <v>0.49578887224197399</v>
      </c>
      <c r="BK28" s="394">
        <v>9.0780715942382795</v>
      </c>
      <c r="BL28" s="394">
        <v>0.13025717437267301</v>
      </c>
      <c r="BM28" s="394">
        <v>1.2873830795288099</v>
      </c>
      <c r="BN28" s="394">
        <v>1.4977045059204099</v>
      </c>
      <c r="BO28" s="394">
        <v>2.2227615409065E-4</v>
      </c>
      <c r="BP28" s="394">
        <v>0.59579128026962302</v>
      </c>
      <c r="BQ28" s="394">
        <v>2.73447489738464</v>
      </c>
      <c r="BR28" s="395">
        <v>0.31819593906402599</v>
      </c>
      <c r="BS28" s="393">
        <v>0.37233227491378801</v>
      </c>
      <c r="BT28" s="394">
        <v>4.4767655432224301E-2</v>
      </c>
      <c r="BU28" s="394">
        <v>0.50350809097289995</v>
      </c>
      <c r="BV28" s="394">
        <v>3.9345142431557196E-3</v>
      </c>
      <c r="BW28" s="394">
        <v>3.0904607847333E-2</v>
      </c>
      <c r="BX28" s="394">
        <v>2.3140193894505501E-2</v>
      </c>
      <c r="BY28" s="394">
        <v>3.2264722449326701E-6</v>
      </c>
      <c r="BZ28" s="394">
        <v>6.2301056459546098E-3</v>
      </c>
      <c r="CA28" s="394">
        <v>1.4366167597472701E-2</v>
      </c>
      <c r="CB28" s="395">
        <v>8.1307376967742996E-4</v>
      </c>
    </row>
    <row r="29" spans="2:80">
      <c r="B29" s="2">
        <v>20</v>
      </c>
      <c r="C29" s="116" t="s">
        <v>25</v>
      </c>
      <c r="D29" s="124">
        <f t="shared" si="0"/>
        <v>0.82988846302032504</v>
      </c>
      <c r="E29" s="555">
        <f t="shared" si="0"/>
        <v>0.31259143352508501</v>
      </c>
      <c r="F29" s="558">
        <f t="shared" si="1"/>
        <v>0.202207125723362</v>
      </c>
      <c r="G29" s="47">
        <f t="shared" si="2"/>
        <v>0.91397249698638894</v>
      </c>
      <c r="AN29" s="116" t="s">
        <v>31</v>
      </c>
      <c r="AO29" s="3">
        <v>-1.18989777565002</v>
      </c>
      <c r="AP29" s="4">
        <v>0.66039425134658802</v>
      </c>
      <c r="AQ29" s="4">
        <v>-0.58620786666870095</v>
      </c>
      <c r="AR29" s="4">
        <v>1.15923464298248</v>
      </c>
      <c r="AS29" s="4">
        <v>-0.63224798440933205</v>
      </c>
      <c r="AT29" s="4">
        <v>-0.22459949553012801</v>
      </c>
      <c r="AU29" s="4">
        <v>-0.68090724945068404</v>
      </c>
      <c r="AV29" s="4">
        <v>-0.16612555086612699</v>
      </c>
      <c r="AW29" s="4">
        <v>-0.26575326919555697</v>
      </c>
      <c r="AX29" s="5">
        <v>-0.15672072768211401</v>
      </c>
      <c r="AY29" s="3">
        <v>11.699999809265099</v>
      </c>
      <c r="AZ29" s="4">
        <v>11.300000190734901</v>
      </c>
      <c r="BA29" s="4">
        <v>12.300000190734901</v>
      </c>
      <c r="BB29" s="4">
        <v>13.199999809265099</v>
      </c>
      <c r="BC29" s="4">
        <v>11.300000190734901</v>
      </c>
      <c r="BD29" s="4">
        <v>13.800000190734901</v>
      </c>
      <c r="BE29" s="4">
        <v>5.1999998092651403</v>
      </c>
      <c r="BF29" s="4">
        <v>5.3000001907348597</v>
      </c>
      <c r="BG29" s="4">
        <v>17.799999237060501</v>
      </c>
      <c r="BH29" s="5">
        <v>12.699999809265099</v>
      </c>
      <c r="BI29" s="393">
        <v>0.69059824943542503</v>
      </c>
      <c r="BJ29" s="394">
        <v>0.40639883279800398</v>
      </c>
      <c r="BK29" s="394">
        <v>0.52131944894790605</v>
      </c>
      <c r="BL29" s="394">
        <v>3.7434039115905802</v>
      </c>
      <c r="BM29" s="394">
        <v>1.40111231803894</v>
      </c>
      <c r="BN29" s="394">
        <v>0.27471995353698703</v>
      </c>
      <c r="BO29" s="394">
        <v>2.6875364780425999</v>
      </c>
      <c r="BP29" s="394">
        <v>0.22206753492355299</v>
      </c>
      <c r="BQ29" s="394">
        <v>1.1311072111129801</v>
      </c>
      <c r="BR29" s="395">
        <v>0.80878114700317405</v>
      </c>
      <c r="BS29" s="393">
        <v>0.30940636992454501</v>
      </c>
      <c r="BT29" s="394">
        <v>9.5305182039737701E-2</v>
      </c>
      <c r="BU29" s="394">
        <v>7.5095377862453502E-2</v>
      </c>
      <c r="BV29" s="394">
        <v>0.29366528987884499</v>
      </c>
      <c r="BW29" s="394">
        <v>8.7354414165020003E-2</v>
      </c>
      <c r="BX29" s="394">
        <v>1.1023703031241901E-2</v>
      </c>
      <c r="BY29" s="394">
        <v>0.10131782293319699</v>
      </c>
      <c r="BZ29" s="394">
        <v>6.03090925142169E-3</v>
      </c>
      <c r="CA29" s="394">
        <v>1.5433597378432799E-2</v>
      </c>
      <c r="CB29" s="395">
        <v>5.3673856891691702E-3</v>
      </c>
    </row>
    <row r="30" spans="2:80">
      <c r="B30" s="2">
        <v>21</v>
      </c>
      <c r="C30" s="116" t="s">
        <v>26</v>
      </c>
      <c r="D30" s="124">
        <f t="shared" ref="D30:E49" si="3">INDEX($AO$4:$AX$53,$B30,D$8)</f>
        <v>2.3027551174163801</v>
      </c>
      <c r="E30" s="555">
        <f t="shared" si="3"/>
        <v>-0.40400743484497098</v>
      </c>
      <c r="F30" s="558">
        <f t="shared" si="1"/>
        <v>0.79914834164083037</v>
      </c>
      <c r="G30" s="47">
        <f t="shared" si="2"/>
        <v>5.3959790170192701</v>
      </c>
      <c r="AN30" s="116" t="s">
        <v>32</v>
      </c>
      <c r="AO30" s="3">
        <v>0.75386697053909302</v>
      </c>
      <c r="AP30" s="4">
        <v>-0.41298383474349998</v>
      </c>
      <c r="AQ30" s="4">
        <v>2.7864906787872301</v>
      </c>
      <c r="AR30" s="4">
        <v>0.53104633092880205</v>
      </c>
      <c r="AS30" s="4">
        <v>1.1211117506027199</v>
      </c>
      <c r="AT30" s="4">
        <v>1.20978915691376</v>
      </c>
      <c r="AU30" s="4">
        <v>-1.0796190500259399</v>
      </c>
      <c r="AV30" s="4">
        <v>9.77639630436897E-2</v>
      </c>
      <c r="AW30" s="4">
        <v>0.51400655508041404</v>
      </c>
      <c r="AX30" s="5">
        <v>-7.9025223851203905E-2</v>
      </c>
      <c r="AY30" s="3">
        <v>11.6000003814697</v>
      </c>
      <c r="AZ30" s="4">
        <v>17.299999237060501</v>
      </c>
      <c r="BA30" s="4">
        <v>7.0999999046325701</v>
      </c>
      <c r="BB30" s="4">
        <v>8.6000003814697301</v>
      </c>
      <c r="BC30" s="4">
        <v>9.1000003814697301</v>
      </c>
      <c r="BD30" s="4">
        <v>3.9000000953674299</v>
      </c>
      <c r="BE30" s="4">
        <v>9.1000003814697301</v>
      </c>
      <c r="BF30" s="4">
        <v>4.6999998092651403</v>
      </c>
      <c r="BG30" s="4">
        <v>2.5999999046325701</v>
      </c>
      <c r="BH30" s="5">
        <v>3</v>
      </c>
      <c r="BI30" s="393">
        <v>0.27720153331756597</v>
      </c>
      <c r="BJ30" s="394">
        <v>0.15893223881721499</v>
      </c>
      <c r="BK30" s="394">
        <v>11.7792015075684</v>
      </c>
      <c r="BL30" s="394">
        <v>0.78557711839675903</v>
      </c>
      <c r="BM30" s="394">
        <v>4.4055066108703604</v>
      </c>
      <c r="BN30" s="394">
        <v>7.9706187248229998</v>
      </c>
      <c r="BO30" s="394">
        <v>6.7564649581909197</v>
      </c>
      <c r="BP30" s="394">
        <v>7.6907694339752197E-2</v>
      </c>
      <c r="BQ30" s="394">
        <v>4.2313976287841797</v>
      </c>
      <c r="BR30" s="395">
        <v>0.20564095675945299</v>
      </c>
      <c r="BS30" s="393">
        <v>4.3880358338355997E-2</v>
      </c>
      <c r="BT30" s="394">
        <v>1.31688192486763E-2</v>
      </c>
      <c r="BU30" s="394">
        <v>0.59950929880142201</v>
      </c>
      <c r="BV30" s="394">
        <v>2.1774368360638601E-2</v>
      </c>
      <c r="BW30" s="394">
        <v>9.7046203911304502E-2</v>
      </c>
      <c r="BX30" s="394">
        <v>0.113005638122559</v>
      </c>
      <c r="BY30" s="394">
        <v>8.99957120418549E-2</v>
      </c>
      <c r="BZ30" s="394">
        <v>7.3796935612335801E-4</v>
      </c>
      <c r="CA30" s="394">
        <v>2.0399430766701698E-2</v>
      </c>
      <c r="CB30" s="395">
        <v>4.82183328131214E-4</v>
      </c>
    </row>
    <row r="31" spans="2:80">
      <c r="B31" s="2">
        <v>22</v>
      </c>
      <c r="C31" s="116" t="s">
        <v>27</v>
      </c>
      <c r="D31" s="124">
        <f t="shared" si="3"/>
        <v>6.1231143772602102E-2</v>
      </c>
      <c r="E31" s="555">
        <f t="shared" si="3"/>
        <v>-3.6693222820758799E-2</v>
      </c>
      <c r="F31" s="558">
        <f t="shared" si="1"/>
        <v>3.95057191781234E-4</v>
      </c>
      <c r="G31" s="47">
        <f t="shared" si="2"/>
        <v>7.2442968375980802E-3</v>
      </c>
      <c r="AN31" s="116" t="s">
        <v>33</v>
      </c>
      <c r="AO31" s="3">
        <v>2.6593682765960698</v>
      </c>
      <c r="AP31" s="4">
        <v>1.1525306701660201</v>
      </c>
      <c r="AQ31" s="4">
        <v>-0.37651574611663802</v>
      </c>
      <c r="AR31" s="4">
        <v>-1.2973119020462001</v>
      </c>
      <c r="AS31" s="4">
        <v>3.0602857470512401E-2</v>
      </c>
      <c r="AT31" s="4">
        <v>0.48069033026695301</v>
      </c>
      <c r="AU31" s="4">
        <v>1.1169004440307599</v>
      </c>
      <c r="AV31" s="4">
        <v>-0.53758752346038796</v>
      </c>
      <c r="AW31" s="4">
        <v>-0.57967162132263195</v>
      </c>
      <c r="AX31" s="5">
        <v>-0.15559338033199299</v>
      </c>
      <c r="AY31" s="3">
        <v>10.300000190734901</v>
      </c>
      <c r="AZ31" s="4">
        <v>4.9000000953674299</v>
      </c>
      <c r="BA31" s="4">
        <v>6.9000000953674299</v>
      </c>
      <c r="BB31" s="4">
        <v>6</v>
      </c>
      <c r="BC31" s="4">
        <v>3.0999999046325701</v>
      </c>
      <c r="BD31" s="4">
        <v>10.199999809265099</v>
      </c>
      <c r="BE31" s="4">
        <v>18.399999618530298</v>
      </c>
      <c r="BF31" s="4">
        <v>10.5</v>
      </c>
      <c r="BG31" s="4">
        <v>4.9000000953674299</v>
      </c>
      <c r="BH31" s="5">
        <v>12.3999996185303</v>
      </c>
      <c r="BI31" s="393">
        <v>3.4495556354522701</v>
      </c>
      <c r="BJ31" s="394">
        <v>1.2378010749816899</v>
      </c>
      <c r="BK31" s="394">
        <v>0.215063616633415</v>
      </c>
      <c r="BL31" s="394">
        <v>4.68827199935913</v>
      </c>
      <c r="BM31" s="394">
        <v>3.2826305832713799E-3</v>
      </c>
      <c r="BN31" s="394">
        <v>1.25835573673248</v>
      </c>
      <c r="BO31" s="394">
        <v>7.2311501502990696</v>
      </c>
      <c r="BP31" s="394">
        <v>2.3254690170288099</v>
      </c>
      <c r="BQ31" s="394">
        <v>5.3815898895263699</v>
      </c>
      <c r="BR31" s="395">
        <v>0.79718732833862305</v>
      </c>
      <c r="BS31" s="393">
        <v>0.57246351242065396</v>
      </c>
      <c r="BT31" s="394">
        <v>0.107521630823612</v>
      </c>
      <c r="BU31" s="394">
        <v>1.14751178771257E-2</v>
      </c>
      <c r="BV31" s="394">
        <v>0.13623216748237599</v>
      </c>
      <c r="BW31" s="394">
        <v>7.5807962275575806E-5</v>
      </c>
      <c r="BX31" s="394">
        <v>1.8703445792198198E-2</v>
      </c>
      <c r="BY31" s="394">
        <v>0.100976377725601</v>
      </c>
      <c r="BZ31" s="394">
        <v>2.3393178358674001E-2</v>
      </c>
      <c r="CA31" s="394">
        <v>2.7199124917388001E-2</v>
      </c>
      <c r="CB31" s="395">
        <v>1.9596256315708199E-3</v>
      </c>
    </row>
    <row r="32" spans="2:80">
      <c r="B32" s="2">
        <v>23</v>
      </c>
      <c r="C32" s="116" t="s">
        <v>28</v>
      </c>
      <c r="D32" s="124">
        <f t="shared" si="3"/>
        <v>0.91071718931198098</v>
      </c>
      <c r="E32" s="555">
        <f t="shared" si="3"/>
        <v>0.65798437595367398</v>
      </c>
      <c r="F32" s="558">
        <f t="shared" si="1"/>
        <v>0.30088086426258098</v>
      </c>
      <c r="G32" s="47">
        <f t="shared" si="2"/>
        <v>1.9789033532142599</v>
      </c>
      <c r="AN32" s="116" t="s">
        <v>34</v>
      </c>
      <c r="AO32" s="3">
        <v>1.3289829492569001</v>
      </c>
      <c r="AP32" s="4">
        <v>-0.37076240777969399</v>
      </c>
      <c r="AQ32" s="4">
        <v>1.9834293127059901</v>
      </c>
      <c r="AR32" s="4">
        <v>1.1676437854766799</v>
      </c>
      <c r="AS32" s="4">
        <v>-0.47905305027961698</v>
      </c>
      <c r="AT32" s="4">
        <v>-0.452353864908218</v>
      </c>
      <c r="AU32" s="4">
        <v>0.46934661269187899</v>
      </c>
      <c r="AV32" s="4">
        <v>-0.54777693748474099</v>
      </c>
      <c r="AW32" s="4">
        <v>8.8602304458618199E-3</v>
      </c>
      <c r="AX32" s="5">
        <v>-0.177190586924553</v>
      </c>
      <c r="AY32" s="3">
        <v>10.300000190734901</v>
      </c>
      <c r="AZ32" s="4">
        <v>9.8000001907348597</v>
      </c>
      <c r="BA32" s="4">
        <v>7.3000001907348597</v>
      </c>
      <c r="BB32" s="4">
        <v>6.8000001907348597</v>
      </c>
      <c r="BC32" s="4">
        <v>14.8999996185303</v>
      </c>
      <c r="BD32" s="4">
        <v>8.6000003814697301</v>
      </c>
      <c r="BE32" s="4">
        <v>10.6000003814697</v>
      </c>
      <c r="BF32" s="4">
        <v>1.70000004768372</v>
      </c>
      <c r="BG32" s="4">
        <v>3.9000000953674299</v>
      </c>
      <c r="BH32" s="5">
        <v>5.6999998092651403</v>
      </c>
      <c r="BI32" s="393">
        <v>0.86147958040237405</v>
      </c>
      <c r="BJ32" s="394">
        <v>0.12809650599956501</v>
      </c>
      <c r="BK32" s="394">
        <v>5.9680728912353498</v>
      </c>
      <c r="BL32" s="394">
        <v>3.7979104518890399</v>
      </c>
      <c r="BM32" s="394">
        <v>0.80438739061355602</v>
      </c>
      <c r="BN32" s="394">
        <v>1.1143696308136</v>
      </c>
      <c r="BO32" s="394">
        <v>1.2769262790679901</v>
      </c>
      <c r="BP32" s="394">
        <v>2.4144582748413099</v>
      </c>
      <c r="BQ32" s="394">
        <v>1.25729315914214E-3</v>
      </c>
      <c r="BR32" s="395">
        <v>1.0338546037673999</v>
      </c>
      <c r="BS32" s="393">
        <v>0.215732246637344</v>
      </c>
      <c r="BT32" s="394">
        <v>1.6790654510259601E-2</v>
      </c>
      <c r="BU32" s="394">
        <v>0.48051804304122903</v>
      </c>
      <c r="BV32" s="394">
        <v>0.166531726717949</v>
      </c>
      <c r="BW32" s="394">
        <v>2.8031315654516199E-2</v>
      </c>
      <c r="BX32" s="394">
        <v>2.4993833154439898E-2</v>
      </c>
      <c r="BY32" s="394">
        <v>2.6906898245215399E-2</v>
      </c>
      <c r="BZ32" s="394">
        <v>3.6650825291871997E-2</v>
      </c>
      <c r="CA32" s="394">
        <v>9.5888444775482606E-6</v>
      </c>
      <c r="CB32" s="395">
        <v>3.8349309470504501E-3</v>
      </c>
    </row>
    <row r="33" spans="2:80" ht="15" thickBot="1">
      <c r="B33" s="2">
        <v>24</v>
      </c>
      <c r="C33" s="116" t="s">
        <v>29</v>
      </c>
      <c r="D33" s="124">
        <f t="shared" si="3"/>
        <v>1.6231061220169101</v>
      </c>
      <c r="E33" s="555">
        <f t="shared" si="3"/>
        <v>-6.7217588424682603E-2</v>
      </c>
      <c r="F33" s="558">
        <f t="shared" si="1"/>
        <v>0.50378679425921247</v>
      </c>
      <c r="G33" s="47">
        <f t="shared" si="2"/>
        <v>2.4675194658339068</v>
      </c>
      <c r="AA33" s="2"/>
      <c r="AB33" t="str">
        <f>"Projection des variables sur les axes "&amp;D8&amp;" et "&amp;E8</f>
        <v>Projection des variables sur les axes 2 et 4</v>
      </c>
      <c r="AC33" s="2"/>
      <c r="AD33" s="2"/>
      <c r="AN33" s="116" t="s">
        <v>35</v>
      </c>
      <c r="AO33" s="3">
        <v>-0.90803337097168002</v>
      </c>
      <c r="AP33" s="4">
        <v>-1.5296379327773999</v>
      </c>
      <c r="AQ33" s="4">
        <v>0.83863341808319103</v>
      </c>
      <c r="AR33" s="4">
        <v>-0.999228835105896</v>
      </c>
      <c r="AS33" s="4">
        <v>0.63864195346832298</v>
      </c>
      <c r="AT33" s="4">
        <v>0.48788970708847001</v>
      </c>
      <c r="AU33" s="4">
        <v>0.24637924134731301</v>
      </c>
      <c r="AV33" s="4">
        <v>0.59465646743774403</v>
      </c>
      <c r="AW33" s="4">
        <v>-0.61075836420059204</v>
      </c>
      <c r="AX33" s="5">
        <v>-1.11788408830762E-2</v>
      </c>
      <c r="AY33" s="3">
        <v>9.6000003814697301</v>
      </c>
      <c r="AZ33" s="4">
        <v>14.800000190734901</v>
      </c>
      <c r="BA33" s="4">
        <v>7.9000000953674299</v>
      </c>
      <c r="BB33" s="4">
        <v>10.199999809265099</v>
      </c>
      <c r="BC33" s="4">
        <v>12</v>
      </c>
      <c r="BD33" s="4">
        <v>13.699999809265099</v>
      </c>
      <c r="BE33" s="4">
        <v>8.8000001907348597</v>
      </c>
      <c r="BF33" s="4">
        <v>18.700000762939499</v>
      </c>
      <c r="BG33" s="4">
        <v>8.3999996185302699</v>
      </c>
      <c r="BH33" s="5">
        <v>5.5999999046325701</v>
      </c>
      <c r="BI33" s="393">
        <v>0.40217012166976901</v>
      </c>
      <c r="BJ33" s="394">
        <v>2.1803348064422599</v>
      </c>
      <c r="BK33" s="394">
        <v>1.0669522285461399</v>
      </c>
      <c r="BL33" s="394">
        <v>2.78133893013</v>
      </c>
      <c r="BM33" s="394">
        <v>1.4295947551727299</v>
      </c>
      <c r="BN33" s="394">
        <v>1.29633116722107</v>
      </c>
      <c r="BO33" s="394">
        <v>0.35187357664108299</v>
      </c>
      <c r="BP33" s="394">
        <v>2.8454077243804901</v>
      </c>
      <c r="BQ33" s="394">
        <v>5.9742770195007298</v>
      </c>
      <c r="BR33" s="395">
        <v>4.1150175966322396E-3</v>
      </c>
      <c r="BS33" s="393">
        <v>0.13088832795620001</v>
      </c>
      <c r="BT33" s="394">
        <v>0.371427953243256</v>
      </c>
      <c r="BU33" s="394">
        <v>0.11164560914039599</v>
      </c>
      <c r="BV33" s="394">
        <v>0.158499255776405</v>
      </c>
      <c r="BW33" s="394">
        <v>6.4745888113975497E-2</v>
      </c>
      <c r="BX33" s="394">
        <v>3.7786845117807402E-2</v>
      </c>
      <c r="BY33" s="394">
        <v>9.6361935138702393E-3</v>
      </c>
      <c r="BZ33" s="394">
        <v>5.6134466081857702E-2</v>
      </c>
      <c r="CA33" s="394">
        <v>5.9215601533651401E-2</v>
      </c>
      <c r="CB33" s="395">
        <v>1.9837678337353299E-5</v>
      </c>
    </row>
    <row r="34" spans="2:80" ht="16.2" thickBot="1">
      <c r="B34" s="2">
        <v>25</v>
      </c>
      <c r="C34" s="116" t="s">
        <v>30</v>
      </c>
      <c r="D34" s="124">
        <f t="shared" si="3"/>
        <v>-0.72941625118255604</v>
      </c>
      <c r="E34" s="555">
        <f t="shared" si="3"/>
        <v>0.216241389513016</v>
      </c>
      <c r="F34" s="558">
        <f t="shared" si="1"/>
        <v>4.8702169675380019E-2</v>
      </c>
      <c r="G34" s="47">
        <f t="shared" si="2"/>
        <v>0.62604604661464702</v>
      </c>
      <c r="AA34" s="47"/>
      <c r="AB34" s="73" t="s">
        <v>509</v>
      </c>
      <c r="AC34" s="541" t="str">
        <f>"Coord "&amp;D8</f>
        <v>Coord 2</v>
      </c>
      <c r="AD34" s="542" t="str">
        <f>"Coord "&amp;E8</f>
        <v>Coord 4</v>
      </c>
      <c r="AE34" s="541" t="str">
        <f>"Cos² "&amp;D8</f>
        <v>Cos² 2</v>
      </c>
      <c r="AF34" s="542" t="str">
        <f>"Cos² "&amp;E8</f>
        <v>Cos² 4</v>
      </c>
      <c r="AG34" s="543" t="str">
        <f>"Cos² "&amp;D8&amp;"-"&amp;E8</f>
        <v>Cos² 2-4</v>
      </c>
      <c r="AH34" s="542" t="s">
        <v>1235</v>
      </c>
      <c r="AI34" s="543" t="s">
        <v>1236</v>
      </c>
      <c r="AN34" s="116" t="s">
        <v>36</v>
      </c>
      <c r="AO34" s="3">
        <v>-0.54559993743896495</v>
      </c>
      <c r="AP34" s="4">
        <v>0.47402071952819802</v>
      </c>
      <c r="AQ34" s="4">
        <v>-2.10994219779968</v>
      </c>
      <c r="AR34" s="4">
        <v>-0.53817170858383201</v>
      </c>
      <c r="AS34" s="4">
        <v>5.3995978087186799E-2</v>
      </c>
      <c r="AT34" s="4">
        <v>-0.48311993479728699</v>
      </c>
      <c r="AU34" s="4">
        <v>0.41048756241798401</v>
      </c>
      <c r="AV34" s="4">
        <v>-0.25231915712356601</v>
      </c>
      <c r="AW34" s="4">
        <v>0.80063450336456299</v>
      </c>
      <c r="AX34" s="5">
        <v>0.45727014541625999</v>
      </c>
      <c r="AY34" s="3">
        <v>9.5</v>
      </c>
      <c r="AZ34" s="4">
        <v>7.9000000953674299</v>
      </c>
      <c r="BA34" s="4">
        <v>15.3999996185303</v>
      </c>
      <c r="BB34" s="4">
        <v>15.6000003814697</v>
      </c>
      <c r="BC34" s="4">
        <v>9.3999996185302699</v>
      </c>
      <c r="BD34" s="4">
        <v>10.199999809265099</v>
      </c>
      <c r="BE34" s="4">
        <v>13.199999809265099</v>
      </c>
      <c r="BF34" s="4">
        <v>14.8999996185303</v>
      </c>
      <c r="BG34" s="4">
        <v>16.799999237060501</v>
      </c>
      <c r="BH34" s="5">
        <v>15.6000003814697</v>
      </c>
      <c r="BI34" s="393">
        <v>0.14519605040550199</v>
      </c>
      <c r="BJ34" s="394">
        <v>0.209382578730583</v>
      </c>
      <c r="BK34" s="394">
        <v>6.7537002563476598</v>
      </c>
      <c r="BL34" s="394">
        <v>0.80679965019226096</v>
      </c>
      <c r="BM34" s="394">
        <v>1.02192936465144E-2</v>
      </c>
      <c r="BN34" s="394">
        <v>1.2711083889007599</v>
      </c>
      <c r="BO34" s="394">
        <v>0.97673881053924605</v>
      </c>
      <c r="BP34" s="394">
        <v>0.51228618621826205</v>
      </c>
      <c r="BQ34" s="394">
        <v>10.2663278579712</v>
      </c>
      <c r="BR34" s="395">
        <v>6.88531541824341</v>
      </c>
      <c r="BS34" s="393">
        <v>4.5223131775855997E-2</v>
      </c>
      <c r="BT34" s="394">
        <v>3.4135527908801998E-2</v>
      </c>
      <c r="BU34" s="394">
        <v>0.67632138729095503</v>
      </c>
      <c r="BV34" s="394">
        <v>4.4000107795000097E-2</v>
      </c>
      <c r="BW34" s="394">
        <v>4.42929711425677E-4</v>
      </c>
      <c r="BX34" s="394">
        <v>3.5458628088235897E-2</v>
      </c>
      <c r="BY34" s="394">
        <v>2.55983509123325E-2</v>
      </c>
      <c r="BZ34" s="394">
        <v>9.6719143912196194E-3</v>
      </c>
      <c r="CA34" s="394">
        <v>9.7382426261901897E-2</v>
      </c>
      <c r="CB34" s="395">
        <v>3.1765647232532501E-2</v>
      </c>
    </row>
    <row r="35" spans="2:80">
      <c r="B35" s="2">
        <v>26</v>
      </c>
      <c r="C35" s="116" t="s">
        <v>31</v>
      </c>
      <c r="D35" s="124">
        <f t="shared" si="3"/>
        <v>0.66039425134658802</v>
      </c>
      <c r="E35" s="555">
        <f t="shared" si="3"/>
        <v>1.15923464298248</v>
      </c>
      <c r="F35" s="558">
        <f t="shared" si="1"/>
        <v>0.38897047191858269</v>
      </c>
      <c r="G35" s="47">
        <f t="shared" si="2"/>
        <v>4.1498027443885839</v>
      </c>
      <c r="AA35" s="47">
        <v>1</v>
      </c>
      <c r="AB35" s="551" t="s">
        <v>57</v>
      </c>
      <c r="AC35" s="549">
        <f t="shared" ref="AC35:AC44" si="4">INDEX($AO$57:$AX$66,$AA35,D$8)</f>
        <v>0.80625000000000002</v>
      </c>
      <c r="AD35" s="549">
        <f t="shared" ref="AD35:AD44" si="5">INDEX($AO$57:$AX$66,$AA35,E$8)</f>
        <v>-0.20502999999999999</v>
      </c>
      <c r="AE35" s="147">
        <f>AC35^2</f>
        <v>0.65003906249999999</v>
      </c>
      <c r="AF35" s="549">
        <f>AD35^2</f>
        <v>4.2037300899999998E-2</v>
      </c>
      <c r="AG35" s="354">
        <f t="shared" ref="AG35:AG44" si="6">AC35^2+AD35^2</f>
        <v>0.69207636340000001</v>
      </c>
      <c r="AH35" s="147">
        <f t="shared" ref="AH35:AH44" si="7">AF35/D$5</f>
        <v>1.9586221904150873E-2</v>
      </c>
      <c r="AI35" s="354">
        <f t="shared" ref="AI35:AI44" si="8">AG35/E$5</f>
        <v>0.96393493237879024</v>
      </c>
      <c r="AN35" s="116" t="s">
        <v>37</v>
      </c>
      <c r="AO35" s="3">
        <v>0.83920681476592995</v>
      </c>
      <c r="AP35" s="4">
        <v>0.70057553052902199</v>
      </c>
      <c r="AQ35" s="4">
        <v>-1.3615680932998699</v>
      </c>
      <c r="AR35" s="4">
        <v>0.16773736476898199</v>
      </c>
      <c r="AS35" s="4">
        <v>1.2352454662323</v>
      </c>
      <c r="AT35" s="4">
        <v>-0.26841542124748202</v>
      </c>
      <c r="AU35" s="4">
        <v>0.19147627055645</v>
      </c>
      <c r="AV35" s="4">
        <v>-0.24787436425685899</v>
      </c>
      <c r="AW35" s="4">
        <v>-0.44363102316856401</v>
      </c>
      <c r="AX35" s="5">
        <v>0.21851088106632199</v>
      </c>
      <c r="AY35" s="3">
        <v>9.1999998092651403</v>
      </c>
      <c r="AZ35" s="4">
        <v>10.5</v>
      </c>
      <c r="BA35" s="4">
        <v>10.3999996185303</v>
      </c>
      <c r="BB35" s="4">
        <v>12</v>
      </c>
      <c r="BC35" s="4">
        <v>7.5</v>
      </c>
      <c r="BD35" s="4">
        <v>11.8999996185303</v>
      </c>
      <c r="BE35" s="4">
        <v>17.600000381469702</v>
      </c>
      <c r="BF35" s="4">
        <v>9.1000003814697301</v>
      </c>
      <c r="BG35" s="4">
        <v>11.3999996185303</v>
      </c>
      <c r="BH35" s="5">
        <v>18.5</v>
      </c>
      <c r="BI35" s="393">
        <v>0.34351378679275502</v>
      </c>
      <c r="BJ35" s="394">
        <v>0.45735752582549999</v>
      </c>
      <c r="BK35" s="394">
        <v>2.8124148845672599</v>
      </c>
      <c r="BL35" s="394">
        <v>7.8376092016696902E-2</v>
      </c>
      <c r="BM35" s="394">
        <v>5.34816217422485</v>
      </c>
      <c r="BN35" s="394">
        <v>0.39236256480217002</v>
      </c>
      <c r="BO35" s="394">
        <v>0.21252419054508201</v>
      </c>
      <c r="BP35" s="394">
        <v>0.49439656734466603</v>
      </c>
      <c r="BQ35" s="394">
        <v>3.1520299911499001</v>
      </c>
      <c r="BR35" s="395">
        <v>1.57225978374481</v>
      </c>
      <c r="BS35" s="393">
        <v>0.14035910367965701</v>
      </c>
      <c r="BT35" s="394">
        <v>9.7816593945026398E-2</v>
      </c>
      <c r="BU35" s="394">
        <v>0.36947181820869401</v>
      </c>
      <c r="BV35" s="394">
        <v>5.60740893706679E-3</v>
      </c>
      <c r="BW35" s="394">
        <v>0.30409491062164301</v>
      </c>
      <c r="BX35" s="394">
        <v>1.43587794154882E-2</v>
      </c>
      <c r="BY35" s="394">
        <v>7.3068891651928399E-3</v>
      </c>
      <c r="BZ35" s="394">
        <v>1.22451987117529E-2</v>
      </c>
      <c r="CA35" s="394">
        <v>3.9223507046699503E-2</v>
      </c>
      <c r="CB35" s="395">
        <v>9.5158750191330892E-3</v>
      </c>
    </row>
    <row r="36" spans="2:80">
      <c r="B36" s="2">
        <v>27</v>
      </c>
      <c r="C36" s="116" t="s">
        <v>32</v>
      </c>
      <c r="D36" s="124">
        <f t="shared" si="3"/>
        <v>-0.41298383474349998</v>
      </c>
      <c r="E36" s="555">
        <f t="shared" si="3"/>
        <v>0.53104633092880205</v>
      </c>
      <c r="F36" s="558">
        <f t="shared" si="1"/>
        <v>3.4943187609314905E-2</v>
      </c>
      <c r="G36" s="47">
        <f t="shared" si="2"/>
        <v>0.944509357213974</v>
      </c>
      <c r="AA36" s="47">
        <v>2</v>
      </c>
      <c r="AB36" s="552" t="s">
        <v>58</v>
      </c>
      <c r="AC36" s="146">
        <f t="shared" si="4"/>
        <v>-0.36828</v>
      </c>
      <c r="AD36" s="146">
        <f t="shared" si="5"/>
        <v>0.16733999999999999</v>
      </c>
      <c r="AE36" s="148">
        <f t="shared" ref="AE36:AE44" si="9">AC36^2</f>
        <v>0.13563015840000001</v>
      </c>
      <c r="AF36" s="146">
        <f t="shared" ref="AF36:AF44" si="10">AD36^2</f>
        <v>2.8002675599999995E-2</v>
      </c>
      <c r="AG36" s="356">
        <f t="shared" si="6"/>
        <v>0.163632834</v>
      </c>
      <c r="AH36" s="148">
        <f t="shared" si="7"/>
        <v>1.3047141621110864E-2</v>
      </c>
      <c r="AI36" s="356">
        <f t="shared" si="8"/>
        <v>0.22791040572725882</v>
      </c>
      <c r="AN36" s="116" t="s">
        <v>38</v>
      </c>
      <c r="AO36" s="3">
        <v>0.420725107192993</v>
      </c>
      <c r="AP36" s="4">
        <v>-0.55202955007553101</v>
      </c>
      <c r="AQ36" s="4">
        <v>-0.26946231722831698</v>
      </c>
      <c r="AR36" s="4">
        <v>-1.0549741983413701</v>
      </c>
      <c r="AS36" s="4">
        <v>1.6260793209075901</v>
      </c>
      <c r="AT36" s="4">
        <v>-0.21516650915145899</v>
      </c>
      <c r="AU36" s="4">
        <v>0.54052346944809004</v>
      </c>
      <c r="AV36" s="4">
        <v>2.9331477358937302E-2</v>
      </c>
      <c r="AW36" s="4">
        <v>-0.21635492146015201</v>
      </c>
      <c r="AX36" s="5">
        <v>-0.32610890269279502</v>
      </c>
      <c r="AY36" s="3">
        <v>9.1000003814697301</v>
      </c>
      <c r="AZ36" s="4">
        <v>12.699999809265099</v>
      </c>
      <c r="BA36" s="4">
        <v>10.300000190734901</v>
      </c>
      <c r="BB36" s="4">
        <v>9.6000003814697301</v>
      </c>
      <c r="BC36" s="4">
        <v>9.3999996185302699</v>
      </c>
      <c r="BD36" s="4">
        <v>12.199999809265099</v>
      </c>
      <c r="BE36" s="4">
        <v>19.200000762939499</v>
      </c>
      <c r="BF36" s="4">
        <v>15.8999996185303</v>
      </c>
      <c r="BG36" s="4">
        <v>8.5</v>
      </c>
      <c r="BH36" s="5">
        <v>10.8999996185303</v>
      </c>
      <c r="BI36" s="393">
        <v>8.6338207125663799E-2</v>
      </c>
      <c r="BJ36" s="394">
        <v>0.28396874666214</v>
      </c>
      <c r="BK36" s="394">
        <v>0.11015310138464</v>
      </c>
      <c r="BL36" s="394">
        <v>3.1003282070159899</v>
      </c>
      <c r="BM36" s="394">
        <v>9.2679033279418892</v>
      </c>
      <c r="BN36" s="394">
        <v>0.25212854146957397</v>
      </c>
      <c r="BO36" s="394">
        <v>1.69358718395233</v>
      </c>
      <c r="BP36" s="394">
        <v>6.92277308553457E-3</v>
      </c>
      <c r="BQ36" s="394">
        <v>0.74968719482421897</v>
      </c>
      <c r="BR36" s="395">
        <v>3.5018978118896502</v>
      </c>
      <c r="BS36" s="393">
        <v>3.68467606604099E-2</v>
      </c>
      <c r="BT36" s="394">
        <v>6.34347274899483E-2</v>
      </c>
      <c r="BU36" s="394">
        <v>1.51146650314331E-2</v>
      </c>
      <c r="BV36" s="394">
        <v>0.23167870938777901</v>
      </c>
      <c r="BW36" s="394">
        <v>0.550409495830536</v>
      </c>
      <c r="BX36" s="394">
        <v>9.6372207626700401E-3</v>
      </c>
      <c r="BY36" s="394">
        <v>6.0817919671535499E-2</v>
      </c>
      <c r="BZ36" s="394">
        <v>1.7908957670442801E-4</v>
      </c>
      <c r="CA36" s="394">
        <v>9.7439717501401901E-3</v>
      </c>
      <c r="CB36" s="395">
        <v>2.21374575048685E-2</v>
      </c>
    </row>
    <row r="37" spans="2:80">
      <c r="B37" s="2">
        <v>28</v>
      </c>
      <c r="C37" s="116" t="s">
        <v>33</v>
      </c>
      <c r="D37" s="124">
        <f t="shared" si="3"/>
        <v>1.1525306701660201</v>
      </c>
      <c r="E37" s="555">
        <f t="shared" si="3"/>
        <v>-1.2973119020462001</v>
      </c>
      <c r="F37" s="558">
        <f t="shared" si="1"/>
        <v>0.24375379830598798</v>
      </c>
      <c r="G37" s="47">
        <f t="shared" si="2"/>
        <v>5.9260730743408203</v>
      </c>
      <c r="AA37" s="47">
        <v>3</v>
      </c>
      <c r="AB37" s="552" t="s">
        <v>0</v>
      </c>
      <c r="AC37" s="146">
        <f t="shared" si="4"/>
        <v>0.41315000000000002</v>
      </c>
      <c r="AD37" s="146">
        <f t="shared" si="5"/>
        <v>0.125</v>
      </c>
      <c r="AE37" s="148">
        <f t="shared" si="9"/>
        <v>0.17069292250000001</v>
      </c>
      <c r="AF37" s="146">
        <f t="shared" si="10"/>
        <v>1.5625E-2</v>
      </c>
      <c r="AG37" s="356">
        <f t="shared" si="6"/>
        <v>0.18631792250000001</v>
      </c>
      <c r="AH37" s="148">
        <f t="shared" si="7"/>
        <v>7.2800753307250858E-3</v>
      </c>
      <c r="AI37" s="356">
        <f t="shared" si="8"/>
        <v>0.25950655668064126</v>
      </c>
      <c r="AN37" s="116" t="s">
        <v>39</v>
      </c>
      <c r="AO37" s="3">
        <v>2.2181477546691899</v>
      </c>
      <c r="AP37" s="4">
        <v>-0.48269873857498202</v>
      </c>
      <c r="AQ37" s="4">
        <v>6.08855597674847E-2</v>
      </c>
      <c r="AR37" s="4">
        <v>0.27704098820686301</v>
      </c>
      <c r="AS37" s="4">
        <v>-0.84260773658752397</v>
      </c>
      <c r="AT37" s="4">
        <v>1.6698188781738299</v>
      </c>
      <c r="AU37" s="4">
        <v>0.236737981438637</v>
      </c>
      <c r="AV37" s="4">
        <v>0.59765505790710405</v>
      </c>
      <c r="AW37" s="4">
        <v>0.63442766666412398</v>
      </c>
      <c r="AX37" s="5">
        <v>0.17497381567955</v>
      </c>
      <c r="AY37" s="3">
        <v>8.5</v>
      </c>
      <c r="AZ37" s="4">
        <v>8.5</v>
      </c>
      <c r="BA37" s="4">
        <v>7.4000000953674299</v>
      </c>
      <c r="BB37" s="4">
        <v>3.2000000476837198</v>
      </c>
      <c r="BC37" s="4">
        <v>7.4000000953674299</v>
      </c>
      <c r="BD37" s="4">
        <v>1.5</v>
      </c>
      <c r="BE37" s="4">
        <v>5.5999999046325701</v>
      </c>
      <c r="BF37" s="4">
        <v>10.300000190734901</v>
      </c>
      <c r="BG37" s="4">
        <v>5.8000001907348597</v>
      </c>
      <c r="BH37" s="5">
        <v>12.699999809265099</v>
      </c>
      <c r="BI37" s="393">
        <v>2.3998665809631299</v>
      </c>
      <c r="BJ37" s="394">
        <v>0.21711920201778401</v>
      </c>
      <c r="BK37" s="394">
        <v>5.6237922981381399E-3</v>
      </c>
      <c r="BL37" s="394">
        <v>0.21380214393138899</v>
      </c>
      <c r="BM37" s="394">
        <v>2.48856472969055</v>
      </c>
      <c r="BN37" s="394">
        <v>15.1848802566528</v>
      </c>
      <c r="BO37" s="394">
        <v>0.32487353682518</v>
      </c>
      <c r="BP37" s="394">
        <v>2.8741762638092001</v>
      </c>
      <c r="BQ37" s="394">
        <v>6.4463033676147496</v>
      </c>
      <c r="BR37" s="395">
        <v>1.0081479549407999</v>
      </c>
      <c r="BS37" s="393">
        <v>0.51368147134780895</v>
      </c>
      <c r="BT37" s="394">
        <v>2.4325696751475299E-2</v>
      </c>
      <c r="BU37" s="394">
        <v>3.8702727761119599E-4</v>
      </c>
      <c r="BV37" s="394">
        <v>8.0131087452173198E-3</v>
      </c>
      <c r="BW37" s="394">
        <v>7.4124857783317594E-2</v>
      </c>
      <c r="BX37" s="394">
        <v>0.29110637307167098</v>
      </c>
      <c r="BY37" s="394">
        <v>5.8512524701654902E-3</v>
      </c>
      <c r="BZ37" s="394">
        <v>3.7291869521141101E-2</v>
      </c>
      <c r="CA37" s="394">
        <v>4.20220457017422E-2</v>
      </c>
      <c r="CB37" s="395">
        <v>3.1963849905878301E-3</v>
      </c>
    </row>
    <row r="38" spans="2:80">
      <c r="B38" s="2">
        <v>29</v>
      </c>
      <c r="C38" s="116" t="s">
        <v>34</v>
      </c>
      <c r="D38" s="124">
        <f t="shared" si="3"/>
        <v>-0.37076240777969399</v>
      </c>
      <c r="E38" s="555">
        <f t="shared" si="3"/>
        <v>1.1676437854766799</v>
      </c>
      <c r="F38" s="558">
        <f t="shared" si="1"/>
        <v>0.1833223812282086</v>
      </c>
      <c r="G38" s="47">
        <f t="shared" si="2"/>
        <v>3.926006957888605</v>
      </c>
      <c r="AA38" s="47">
        <v>4</v>
      </c>
      <c r="AB38" s="552" t="s">
        <v>1</v>
      </c>
      <c r="AC38" s="146">
        <f t="shared" si="4"/>
        <v>0.34584999999999999</v>
      </c>
      <c r="AD38" s="146">
        <f t="shared" si="5"/>
        <v>-6.336E-2</v>
      </c>
      <c r="AE38" s="148">
        <f t="shared" si="9"/>
        <v>0.11961222249999999</v>
      </c>
      <c r="AF38" s="146">
        <f t="shared" si="10"/>
        <v>4.0144895999999998E-3</v>
      </c>
      <c r="AG38" s="356">
        <f t="shared" si="6"/>
        <v>0.12362671209999999</v>
      </c>
      <c r="AH38" s="148">
        <f t="shared" si="7"/>
        <v>1.8704503489543945E-3</v>
      </c>
      <c r="AI38" s="356">
        <f t="shared" si="8"/>
        <v>0.17218924481524298</v>
      </c>
      <c r="AN38" s="116" t="s">
        <v>40</v>
      </c>
      <c r="AO38" s="3">
        <v>1.8999208211898799</v>
      </c>
      <c r="AP38" s="4">
        <v>-0.155922040343285</v>
      </c>
      <c r="AQ38" s="4">
        <v>-0.82592713832855202</v>
      </c>
      <c r="AR38" s="4">
        <v>2.03928875923157</v>
      </c>
      <c r="AS38" s="4">
        <v>0.74640524387359597</v>
      </c>
      <c r="AT38" s="4">
        <v>-1.2138946056366</v>
      </c>
      <c r="AU38" s="4">
        <v>0.381815165281296</v>
      </c>
      <c r="AV38" s="4">
        <v>-0.82568013668060303</v>
      </c>
      <c r="AW38" s="4">
        <v>0.40513944625854498</v>
      </c>
      <c r="AX38" s="5">
        <v>-0.40214541554451</v>
      </c>
      <c r="AY38" s="3">
        <v>6.8000001907348597</v>
      </c>
      <c r="AZ38" s="4">
        <v>9.5</v>
      </c>
      <c r="BA38" s="4">
        <v>11.5</v>
      </c>
      <c r="BB38" s="4">
        <v>7</v>
      </c>
      <c r="BC38" s="4">
        <v>14.3999996185303</v>
      </c>
      <c r="BD38" s="4">
        <v>7.4000000953674299</v>
      </c>
      <c r="BE38" s="4">
        <v>18.899999618530298</v>
      </c>
      <c r="BF38" s="4">
        <v>0.40000000596046398</v>
      </c>
      <c r="BG38" s="4">
        <v>10.699999809265099</v>
      </c>
      <c r="BH38" s="5">
        <v>17.899999618530298</v>
      </c>
      <c r="BI38" s="393">
        <v>1.7606668472289999</v>
      </c>
      <c r="BJ38" s="394">
        <v>2.2654835134744599E-2</v>
      </c>
      <c r="BK38" s="394">
        <v>1.0348660945892301</v>
      </c>
      <c r="BL38" s="394">
        <v>11.5846109390259</v>
      </c>
      <c r="BM38" s="394">
        <v>1.95275342464447</v>
      </c>
      <c r="BN38" s="394">
        <v>8.0248069763183594</v>
      </c>
      <c r="BO38" s="394">
        <v>0.84505462646484397</v>
      </c>
      <c r="BP38" s="394">
        <v>5.4857482910156303</v>
      </c>
      <c r="BQ38" s="394">
        <v>2.6287882328033398</v>
      </c>
      <c r="BR38" s="395">
        <v>5.3253040313720703</v>
      </c>
      <c r="BS38" s="393">
        <v>0.30960848927497903</v>
      </c>
      <c r="BT38" s="394">
        <v>2.0852438174188098E-3</v>
      </c>
      <c r="BU38" s="394">
        <v>5.8509357273578602E-2</v>
      </c>
      <c r="BV38" s="394">
        <v>0.35669687390327498</v>
      </c>
      <c r="BW38" s="394">
        <v>4.7784958034753799E-2</v>
      </c>
      <c r="BX38" s="394">
        <v>0.12638740241527599</v>
      </c>
      <c r="BY38" s="394">
        <v>1.2503977864980699E-2</v>
      </c>
      <c r="BZ38" s="394">
        <v>5.8474365621805198E-2</v>
      </c>
      <c r="CA38" s="394">
        <v>1.4078322798013699E-2</v>
      </c>
      <c r="CB38" s="395">
        <v>1.3871010392904301E-2</v>
      </c>
    </row>
    <row r="39" spans="2:80">
      <c r="B39" s="2">
        <v>30</v>
      </c>
      <c r="C39" s="116" t="s">
        <v>35</v>
      </c>
      <c r="D39" s="124">
        <f t="shared" si="3"/>
        <v>-1.5296379327773999</v>
      </c>
      <c r="E39" s="555">
        <f t="shared" si="3"/>
        <v>-0.999228835105896</v>
      </c>
      <c r="F39" s="558">
        <f t="shared" si="1"/>
        <v>0.52992720901966095</v>
      </c>
      <c r="G39" s="47">
        <f t="shared" si="2"/>
        <v>4.9616737365722603</v>
      </c>
      <c r="AA39" s="47">
        <v>5</v>
      </c>
      <c r="AB39" s="552" t="s">
        <v>2</v>
      </c>
      <c r="AC39" s="146">
        <f t="shared" si="4"/>
        <v>-0.76490000000000002</v>
      </c>
      <c r="AD39" s="146">
        <f t="shared" si="5"/>
        <v>0.28542000000000001</v>
      </c>
      <c r="AE39" s="148">
        <f t="shared" si="9"/>
        <v>0.58507201000000009</v>
      </c>
      <c r="AF39" s="146">
        <f t="shared" si="10"/>
        <v>8.1464576400000002E-2</v>
      </c>
      <c r="AG39" s="356">
        <f t="shared" si="6"/>
        <v>0.66653658640000013</v>
      </c>
      <c r="AH39" s="148">
        <f t="shared" si="7"/>
        <v>3.7956368190566976E-2</v>
      </c>
      <c r="AI39" s="356">
        <f t="shared" si="8"/>
        <v>0.92836272601919323</v>
      </c>
      <c r="AN39" s="116" t="s">
        <v>41</v>
      </c>
      <c r="AO39" s="3">
        <v>9.1068163514137296E-2</v>
      </c>
      <c r="AP39" s="4">
        <v>-3.1420974731445299</v>
      </c>
      <c r="AQ39" s="4">
        <v>-0.22768232226371801</v>
      </c>
      <c r="AR39" s="4">
        <v>-0.94772732257842995</v>
      </c>
      <c r="AS39" s="4">
        <v>0.122339859604836</v>
      </c>
      <c r="AT39" s="4">
        <v>-0.51918566226959195</v>
      </c>
      <c r="AU39" s="4">
        <v>-0.642616868019104</v>
      </c>
      <c r="AV39" s="4">
        <v>-0.52643263339996305</v>
      </c>
      <c r="AW39" s="4">
        <v>4.9209780991077402E-2</v>
      </c>
      <c r="AX39" s="5">
        <v>-5.3732886910438503E-2</v>
      </c>
      <c r="AY39" s="3">
        <v>5.6999998092651403</v>
      </c>
      <c r="AZ39" s="4">
        <v>12.8999996185303</v>
      </c>
      <c r="BA39" s="4">
        <v>4.9000000953674299</v>
      </c>
      <c r="BB39" s="4">
        <v>8.6000003814697301</v>
      </c>
      <c r="BC39" s="4">
        <v>16.200000762939499</v>
      </c>
      <c r="BD39" s="4">
        <v>7</v>
      </c>
      <c r="BE39" s="4">
        <v>14.300000190734901</v>
      </c>
      <c r="BF39" s="4">
        <v>18.399999618530298</v>
      </c>
      <c r="BG39" s="4">
        <v>16.399999618530298</v>
      </c>
      <c r="BH39" s="5">
        <v>5</v>
      </c>
      <c r="BI39" s="393">
        <v>4.0451940149068798E-3</v>
      </c>
      <c r="BJ39" s="394">
        <v>9.1999444961547905</v>
      </c>
      <c r="BK39" s="394">
        <v>7.8642860054969801E-2</v>
      </c>
      <c r="BL39" s="394">
        <v>2.5020201206207302</v>
      </c>
      <c r="BM39" s="394">
        <v>5.2460689097642899E-2</v>
      </c>
      <c r="BN39" s="394">
        <v>1.46797287464142</v>
      </c>
      <c r="BO39" s="394">
        <v>2.3937714099884002</v>
      </c>
      <c r="BP39" s="394">
        <v>2.2299637794494598</v>
      </c>
      <c r="BQ39" s="394">
        <v>3.8783714175224297E-2</v>
      </c>
      <c r="BR39" s="395">
        <v>9.5073282718658406E-2</v>
      </c>
      <c r="BS39" s="393">
        <v>7.0217595202848304E-4</v>
      </c>
      <c r="BT39" s="394">
        <v>0.835895776748657</v>
      </c>
      <c r="BU39" s="394">
        <v>4.3890592642128502E-3</v>
      </c>
      <c r="BV39" s="394">
        <v>7.6046563684940297E-2</v>
      </c>
      <c r="BW39" s="394">
        <v>1.26721046399325E-3</v>
      </c>
      <c r="BX39" s="394">
        <v>2.2822236642241499E-2</v>
      </c>
      <c r="BY39" s="394">
        <v>3.4963674843311303E-2</v>
      </c>
      <c r="BZ39" s="394">
        <v>2.3463804274797401E-2</v>
      </c>
      <c r="CA39" s="394">
        <v>2.05029180506244E-4</v>
      </c>
      <c r="CB39" s="395">
        <v>2.44451744947582E-4</v>
      </c>
    </row>
    <row r="40" spans="2:80">
      <c r="B40" s="2">
        <v>31</v>
      </c>
      <c r="C40" s="116" t="s">
        <v>36</v>
      </c>
      <c r="D40" s="124">
        <f t="shared" si="3"/>
        <v>0.47402071952819802</v>
      </c>
      <c r="E40" s="555">
        <f t="shared" si="3"/>
        <v>-0.53817170858383201</v>
      </c>
      <c r="F40" s="558">
        <f t="shared" si="1"/>
        <v>7.8135635703802095E-2</v>
      </c>
      <c r="G40" s="47">
        <f t="shared" si="2"/>
        <v>1.0161822289228439</v>
      </c>
      <c r="AA40" s="47">
        <v>6</v>
      </c>
      <c r="AB40" s="552" t="s">
        <v>3</v>
      </c>
      <c r="AC40" s="146">
        <f t="shared" si="4"/>
        <v>0.25125999999999998</v>
      </c>
      <c r="AD40" s="146">
        <f t="shared" si="5"/>
        <v>-5.64E-3</v>
      </c>
      <c r="AE40" s="148">
        <f t="shared" si="9"/>
        <v>6.3131587599999997E-2</v>
      </c>
      <c r="AF40" s="146">
        <f t="shared" si="10"/>
        <v>3.1809600000000001E-5</v>
      </c>
      <c r="AG40" s="356">
        <f t="shared" si="6"/>
        <v>6.3163397199999999E-2</v>
      </c>
      <c r="AH40" s="148">
        <f t="shared" si="7"/>
        <v>1.4820882191374892E-5</v>
      </c>
      <c r="AI40" s="356">
        <f t="shared" si="8"/>
        <v>8.7974981127345156E-2</v>
      </c>
      <c r="AN40" s="116" t="s">
        <v>42</v>
      </c>
      <c r="AO40" s="3">
        <v>0.220748111605644</v>
      </c>
      <c r="AP40" s="4">
        <v>0.81358069181442305</v>
      </c>
      <c r="AQ40" s="4">
        <v>-1.36212837696075</v>
      </c>
      <c r="AR40" s="4">
        <v>-0.50780802965164196</v>
      </c>
      <c r="AS40" s="4">
        <v>0.664287090301514</v>
      </c>
      <c r="AT40" s="4">
        <v>-0.66285651922225997</v>
      </c>
      <c r="AU40" s="4">
        <v>-0.435168147087097</v>
      </c>
      <c r="AV40" s="4">
        <v>1.0118824243545499</v>
      </c>
      <c r="AW40" s="4">
        <v>-0.25165331363678001</v>
      </c>
      <c r="AX40" s="5">
        <v>-0.135046422481537</v>
      </c>
      <c r="AY40" s="3">
        <v>13.8999996185303</v>
      </c>
      <c r="AZ40" s="4">
        <v>11.1000003814697</v>
      </c>
      <c r="BA40" s="4">
        <v>11.1000003814697</v>
      </c>
      <c r="BB40" s="4">
        <v>10.6000003814697</v>
      </c>
      <c r="BC40" s="4">
        <v>8.6000003814697301</v>
      </c>
      <c r="BD40" s="4">
        <v>11.5</v>
      </c>
      <c r="BE40" s="4">
        <v>15.199999809265099</v>
      </c>
      <c r="BF40" s="4">
        <v>13.6000003814697</v>
      </c>
      <c r="BG40" s="4">
        <v>14.6000003814697</v>
      </c>
      <c r="BH40" s="5">
        <v>18.299999237060501</v>
      </c>
      <c r="BI40" s="393">
        <v>2.37684119492769E-2</v>
      </c>
      <c r="BJ40" s="394">
        <v>0.61680394411087003</v>
      </c>
      <c r="BK40" s="394">
        <v>2.81472992897034</v>
      </c>
      <c r="BL40" s="394">
        <v>0.71832853555679299</v>
      </c>
      <c r="BM40" s="394">
        <v>1.5467127561569201</v>
      </c>
      <c r="BN40" s="394">
        <v>2.3928291797637899</v>
      </c>
      <c r="BO40" s="394">
        <v>1.09772264957428</v>
      </c>
      <c r="BP40" s="394">
        <v>8.2389583587646502</v>
      </c>
      <c r="BQ40" s="394">
        <v>1.01426589488983</v>
      </c>
      <c r="BR40" s="395">
        <v>0.60054332017898604</v>
      </c>
      <c r="BS40" s="393">
        <v>9.7471028566360508E-3</v>
      </c>
      <c r="BT40" s="394">
        <v>0.132398426532745</v>
      </c>
      <c r="BU40" s="394">
        <v>0.371122807264328</v>
      </c>
      <c r="BV40" s="394">
        <v>5.1579922437667798E-2</v>
      </c>
      <c r="BW40" s="394">
        <v>8.8265947997569996E-2</v>
      </c>
      <c r="BX40" s="394">
        <v>8.7886184453964206E-2</v>
      </c>
      <c r="BY40" s="394">
        <v>3.7878759205341297E-2</v>
      </c>
      <c r="BZ40" s="394">
        <v>0.20480552315712</v>
      </c>
      <c r="CA40" s="394">
        <v>1.2667382135987299E-2</v>
      </c>
      <c r="CB40" s="395">
        <v>3.6479404661804399E-3</v>
      </c>
    </row>
    <row r="41" spans="2:80">
      <c r="B41" s="2">
        <v>32</v>
      </c>
      <c r="C41" s="116" t="s">
        <v>37</v>
      </c>
      <c r="D41" s="124">
        <f t="shared" si="3"/>
        <v>0.70057553052902199</v>
      </c>
      <c r="E41" s="555">
        <f t="shared" si="3"/>
        <v>0.16773736476898199</v>
      </c>
      <c r="F41" s="558">
        <f t="shared" si="1"/>
        <v>0.10342400288209319</v>
      </c>
      <c r="G41" s="47">
        <f t="shared" si="2"/>
        <v>0.53573361784219686</v>
      </c>
      <c r="AA41" s="47">
        <v>7</v>
      </c>
      <c r="AB41" s="552" t="s">
        <v>4</v>
      </c>
      <c r="AC41" s="146">
        <f t="shared" si="4"/>
        <v>7.0120000000000002E-2</v>
      </c>
      <c r="AD41" s="146">
        <f t="shared" si="5"/>
        <v>-0.27456000000000003</v>
      </c>
      <c r="AE41" s="148">
        <f t="shared" si="9"/>
        <v>4.9168144000000004E-3</v>
      </c>
      <c r="AF41" s="146">
        <f t="shared" si="10"/>
        <v>7.5383193600000009E-2</v>
      </c>
      <c r="AG41" s="356">
        <f t="shared" si="6"/>
        <v>8.0300008000000006E-2</v>
      </c>
      <c r="AH41" s="148">
        <f t="shared" si="7"/>
        <v>3.5122900997032525E-2</v>
      </c>
      <c r="AI41" s="356">
        <f t="shared" si="8"/>
        <v>0.11184312436452777</v>
      </c>
      <c r="AN41" s="116" t="s">
        <v>43</v>
      </c>
      <c r="AO41" s="3">
        <v>2.80573678016663</v>
      </c>
      <c r="AP41" s="4">
        <v>0.69019371271133401</v>
      </c>
      <c r="AQ41" s="4">
        <v>0.35372194647789001</v>
      </c>
      <c r="AR41" s="4">
        <v>-1.37094342708588</v>
      </c>
      <c r="AS41" s="4">
        <v>-0.33356493711471602</v>
      </c>
      <c r="AT41" s="4">
        <v>3.4663755446672398E-2</v>
      </c>
      <c r="AU41" s="4">
        <v>-0.102577984333038</v>
      </c>
      <c r="AV41" s="4">
        <v>-2.6598690077662499E-2</v>
      </c>
      <c r="AW41" s="4">
        <v>-8.1480041146278395E-2</v>
      </c>
      <c r="AX41" s="5">
        <v>-0.120007008314133</v>
      </c>
      <c r="AY41" s="3">
        <v>13.199999809265099</v>
      </c>
      <c r="AZ41" s="4">
        <v>6.5</v>
      </c>
      <c r="BA41" s="4">
        <v>4.5999999046325701</v>
      </c>
      <c r="BB41" s="4">
        <v>5.1999998092651403</v>
      </c>
      <c r="BC41" s="4">
        <v>5.6999998092651403</v>
      </c>
      <c r="BD41" s="4">
        <v>5.0999999046325701</v>
      </c>
      <c r="BE41" s="4">
        <v>17.600000381469702</v>
      </c>
      <c r="BF41" s="4">
        <v>10.300000190734901</v>
      </c>
      <c r="BG41" s="4">
        <v>6.8000001907348597</v>
      </c>
      <c r="BH41" s="5">
        <v>9.8999996185302699</v>
      </c>
      <c r="BI41" s="393">
        <v>3.8397240638732901</v>
      </c>
      <c r="BJ41" s="394">
        <v>0.44390279054641701</v>
      </c>
      <c r="BK41" s="394">
        <v>0.189812436699867</v>
      </c>
      <c r="BL41" s="394">
        <v>5.2355589866638201</v>
      </c>
      <c r="BM41" s="394">
        <v>0.38999480009079002</v>
      </c>
      <c r="BN41" s="394">
        <v>6.5437075681984399E-3</v>
      </c>
      <c r="BO41" s="394">
        <v>6.0993950814008699E-2</v>
      </c>
      <c r="BP41" s="394">
        <v>5.6928889825940097E-3</v>
      </c>
      <c r="BQ41" s="394">
        <v>0.106328330934048</v>
      </c>
      <c r="BR41" s="395">
        <v>0.47423255443572998</v>
      </c>
      <c r="BS41" s="393">
        <v>0.74988168478012096</v>
      </c>
      <c r="BT41" s="394">
        <v>4.5377533882856397E-2</v>
      </c>
      <c r="BU41" s="394">
        <v>1.19185363873839E-2</v>
      </c>
      <c r="BV41" s="394">
        <v>0.17903500795364399</v>
      </c>
      <c r="BW41" s="394">
        <v>1.0598872788250399E-2</v>
      </c>
      <c r="BX41" s="394">
        <v>1.1445904965512501E-4</v>
      </c>
      <c r="BY41" s="394">
        <v>1.00232195109129E-3</v>
      </c>
      <c r="BZ41" s="394">
        <v>6.7393717472441494E-5</v>
      </c>
      <c r="CA41" s="394">
        <v>6.3241389580071005E-4</v>
      </c>
      <c r="CB41" s="395">
        <v>1.3718673726543799E-3</v>
      </c>
    </row>
    <row r="42" spans="2:80">
      <c r="B42" s="2">
        <v>33</v>
      </c>
      <c r="C42" s="116" t="s">
        <v>38</v>
      </c>
      <c r="D42" s="124">
        <f t="shared" si="3"/>
        <v>-0.55202955007553101</v>
      </c>
      <c r="E42" s="555">
        <f t="shared" si="3"/>
        <v>-1.0549741983413701</v>
      </c>
      <c r="F42" s="558">
        <f t="shared" si="1"/>
        <v>0.29511343687772729</v>
      </c>
      <c r="G42" s="47">
        <f t="shared" si="2"/>
        <v>3.3842969536781298</v>
      </c>
      <c r="AA42" s="47">
        <v>8</v>
      </c>
      <c r="AB42" s="552" t="s">
        <v>59</v>
      </c>
      <c r="AC42" s="146">
        <f t="shared" si="4"/>
        <v>-0.57384999999999997</v>
      </c>
      <c r="AD42" s="146">
        <f t="shared" si="5"/>
        <v>-0.59958999999999996</v>
      </c>
      <c r="AE42" s="148">
        <f t="shared" si="9"/>
        <v>0.32930382249999995</v>
      </c>
      <c r="AF42" s="146">
        <f t="shared" si="10"/>
        <v>0.35950816809999997</v>
      </c>
      <c r="AG42" s="356">
        <f t="shared" si="6"/>
        <v>0.68881199059999987</v>
      </c>
      <c r="AH42" s="148">
        <f t="shared" si="7"/>
        <v>0.16750377892985452</v>
      </c>
      <c r="AI42" s="356">
        <f t="shared" si="8"/>
        <v>0.95938826218365647</v>
      </c>
      <c r="AN42" s="116" t="s">
        <v>44</v>
      </c>
      <c r="AO42" s="3">
        <v>3.5169532299041699</v>
      </c>
      <c r="AP42" s="4">
        <v>0.75219416618347201</v>
      </c>
      <c r="AQ42" s="4">
        <v>7.9524673521518693E-2</v>
      </c>
      <c r="AR42" s="4">
        <v>0.17623569071292899</v>
      </c>
      <c r="AS42" s="4">
        <v>-0.74480468034744296</v>
      </c>
      <c r="AT42" s="4">
        <v>0.779599189758301</v>
      </c>
      <c r="AU42" s="4">
        <v>-0.45620280504226701</v>
      </c>
      <c r="AV42" s="4">
        <v>-4.7459442168474197E-2</v>
      </c>
      <c r="AW42" s="4">
        <v>-0.168604716658592</v>
      </c>
      <c r="AX42" s="5">
        <v>-0.159235268831253</v>
      </c>
      <c r="AY42" s="3">
        <v>11.300000190734901</v>
      </c>
      <c r="AZ42" s="4">
        <v>6.5999999046325701</v>
      </c>
      <c r="BA42" s="4">
        <v>3.5999999046325701</v>
      </c>
      <c r="BB42" s="4">
        <v>2.2000000476837198</v>
      </c>
      <c r="BC42" s="4">
        <v>5</v>
      </c>
      <c r="BD42" s="4">
        <v>2.5999999046325701</v>
      </c>
      <c r="BE42" s="4">
        <v>13</v>
      </c>
      <c r="BF42" s="4">
        <v>3.9000000953674299</v>
      </c>
      <c r="BG42" s="4">
        <v>7.1999998092651403</v>
      </c>
      <c r="BH42" s="5">
        <v>14.1000003814697</v>
      </c>
      <c r="BI42" s="393">
        <v>6.0330839157104501</v>
      </c>
      <c r="BJ42" s="394">
        <v>0.52723693847656306</v>
      </c>
      <c r="BK42" s="394">
        <v>9.5941042527556402E-3</v>
      </c>
      <c r="BL42" s="394">
        <v>8.6519047617912306E-2</v>
      </c>
      <c r="BM42" s="394">
        <v>1.9443875551223799</v>
      </c>
      <c r="BN42" s="394">
        <v>3.30990409851074</v>
      </c>
      <c r="BO42" s="394">
        <v>1.2064083814621001</v>
      </c>
      <c r="BP42" s="394">
        <v>1.8124142661690702E-2</v>
      </c>
      <c r="BQ42" s="394">
        <v>0.45528775453567499</v>
      </c>
      <c r="BR42" s="395">
        <v>0.83494269847869895</v>
      </c>
      <c r="BS42" s="393">
        <v>0.85902684926986705</v>
      </c>
      <c r="BT42" s="394">
        <v>3.9294656366109799E-2</v>
      </c>
      <c r="BU42" s="394">
        <v>4.3921518954448402E-4</v>
      </c>
      <c r="BV42" s="394">
        <v>2.1570553071796898E-3</v>
      </c>
      <c r="BW42" s="394">
        <v>3.8526393473148297E-2</v>
      </c>
      <c r="BX42" s="394">
        <v>4.2210094630718203E-2</v>
      </c>
      <c r="BY42" s="394">
        <v>1.44540471956134E-2</v>
      </c>
      <c r="BZ42" s="394">
        <v>1.56429552589543E-4</v>
      </c>
      <c r="CA42" s="394">
        <v>1.97429931722581E-3</v>
      </c>
      <c r="CB42" s="395">
        <v>1.76097056828439E-3</v>
      </c>
    </row>
    <row r="43" spans="2:80">
      <c r="B43" s="2">
        <v>34</v>
      </c>
      <c r="C43" s="116" t="s">
        <v>39</v>
      </c>
      <c r="D43" s="124">
        <f t="shared" si="3"/>
        <v>-0.48269873857498202</v>
      </c>
      <c r="E43" s="555">
        <f t="shared" si="3"/>
        <v>0.27704098820686301</v>
      </c>
      <c r="F43" s="558">
        <f t="shared" si="1"/>
        <v>3.2338805496692616E-2</v>
      </c>
      <c r="G43" s="47">
        <f t="shared" si="2"/>
        <v>0.43092134594917297</v>
      </c>
      <c r="AA43" s="47">
        <v>9</v>
      </c>
      <c r="AB43" s="553" t="s">
        <v>5</v>
      </c>
      <c r="AC43" s="146">
        <f t="shared" si="4"/>
        <v>-0.13797999999999999</v>
      </c>
      <c r="AD43" s="146">
        <f t="shared" si="5"/>
        <v>-3.5009999999999999E-2</v>
      </c>
      <c r="AE43" s="148">
        <f t="shared" si="9"/>
        <v>1.9038480399999998E-2</v>
      </c>
      <c r="AF43" s="146">
        <f t="shared" si="10"/>
        <v>1.2257001E-3</v>
      </c>
      <c r="AG43" s="356">
        <f t="shared" si="6"/>
        <v>2.0264180499999999E-2</v>
      </c>
      <c r="AH43" s="148">
        <f t="shared" si="7"/>
        <v>5.7108409989614531E-4</v>
      </c>
      <c r="AI43" s="356">
        <f t="shared" si="8"/>
        <v>2.8224271905511373E-2</v>
      </c>
      <c r="AN43" s="116" t="s">
        <v>45</v>
      </c>
      <c r="AO43" s="3">
        <v>3.0571093559265101</v>
      </c>
      <c r="AP43" s="4">
        <v>-0.50161445140838601</v>
      </c>
      <c r="AQ43" s="4">
        <v>-1.17534780502319</v>
      </c>
      <c r="AR43" s="4">
        <v>-0.81665641069412198</v>
      </c>
      <c r="AS43" s="4">
        <v>-0.40278694033622697</v>
      </c>
      <c r="AT43" s="4">
        <v>-0.46853879094123801</v>
      </c>
      <c r="AU43" s="4">
        <v>-8.8517449796199799E-2</v>
      </c>
      <c r="AV43" s="4">
        <v>0.161109283566475</v>
      </c>
      <c r="AW43" s="4">
        <v>-0.21484075486660001</v>
      </c>
      <c r="AX43" s="5">
        <v>0.33276197314262401</v>
      </c>
      <c r="AY43" s="3">
        <v>9.6999998092651403</v>
      </c>
      <c r="AZ43" s="4">
        <v>5.9000000953674299</v>
      </c>
      <c r="BA43" s="4">
        <v>3.2000000476837198</v>
      </c>
      <c r="BB43" s="4">
        <v>4.8000001907348597</v>
      </c>
      <c r="BC43" s="4">
        <v>9.3999996185302699</v>
      </c>
      <c r="BD43" s="4">
        <v>3.7999999523162802</v>
      </c>
      <c r="BE43" s="4">
        <v>18.200000762939499</v>
      </c>
      <c r="BF43" s="4">
        <v>12.8999996185303</v>
      </c>
      <c r="BG43" s="4">
        <v>11</v>
      </c>
      <c r="BH43" s="5">
        <v>16.600000381469702</v>
      </c>
      <c r="BI43" s="393">
        <v>4.5585646629333496</v>
      </c>
      <c r="BJ43" s="394">
        <v>0.234469294548035</v>
      </c>
      <c r="BK43" s="394">
        <v>2.09572100639343</v>
      </c>
      <c r="BL43" s="394">
        <v>1.85781621932983</v>
      </c>
      <c r="BM43" s="394">
        <v>0.56865489482879605</v>
      </c>
      <c r="BN43" s="394">
        <v>1.19553899765015</v>
      </c>
      <c r="BO43" s="394">
        <v>4.54188585281372E-2</v>
      </c>
      <c r="BP43" s="394">
        <v>0.20885907113552099</v>
      </c>
      <c r="BQ43" s="394">
        <v>0.73923045396804798</v>
      </c>
      <c r="BR43" s="395">
        <v>3.6462423801422101</v>
      </c>
      <c r="BS43" s="393">
        <v>0.76490831375122104</v>
      </c>
      <c r="BT43" s="394">
        <v>2.05933731049299E-2</v>
      </c>
      <c r="BU43" s="394">
        <v>0.11306292563676799</v>
      </c>
      <c r="BV43" s="394">
        <v>5.4584100842475898E-2</v>
      </c>
      <c r="BW43" s="394">
        <v>1.3278168626129599E-2</v>
      </c>
      <c r="BX43" s="394">
        <v>1.7967121675610501E-2</v>
      </c>
      <c r="BY43" s="394">
        <v>6.4127630321309003E-4</v>
      </c>
      <c r="BZ43" s="394">
        <v>2.1243621595203898E-3</v>
      </c>
      <c r="CA43" s="394">
        <v>3.7776418030262002E-3</v>
      </c>
      <c r="CB43" s="395">
        <v>9.0626413002610207E-3</v>
      </c>
    </row>
    <row r="44" spans="2:80" ht="15" thickBot="1">
      <c r="B44" s="2">
        <v>35</v>
      </c>
      <c r="C44" s="116" t="s">
        <v>40</v>
      </c>
      <c r="D44" s="124">
        <f t="shared" si="3"/>
        <v>-0.155922040343285</v>
      </c>
      <c r="E44" s="555">
        <f t="shared" si="3"/>
        <v>2.03928875923157</v>
      </c>
      <c r="F44" s="558">
        <f t="shared" si="1"/>
        <v>0.35878211772069379</v>
      </c>
      <c r="G44" s="47">
        <f t="shared" si="2"/>
        <v>11.607265774160645</v>
      </c>
      <c r="AA44" s="47">
        <v>10</v>
      </c>
      <c r="AB44" s="554" t="s">
        <v>60</v>
      </c>
      <c r="AC44" s="550">
        <f t="shared" si="4"/>
        <v>0.26236999999999999</v>
      </c>
      <c r="AD44" s="550">
        <f t="shared" si="5"/>
        <v>0.33268999999999999</v>
      </c>
      <c r="AE44" s="231">
        <f t="shared" si="9"/>
        <v>6.8838016899999993E-2</v>
      </c>
      <c r="AF44" s="550">
        <f t="shared" si="10"/>
        <v>0.1106826361</v>
      </c>
      <c r="AG44" s="359">
        <f t="shared" si="6"/>
        <v>0.17952065299999997</v>
      </c>
      <c r="AH44" s="231">
        <f t="shared" si="7"/>
        <v>5.1569787431118834E-2</v>
      </c>
      <c r="AI44" s="359">
        <f t="shared" si="8"/>
        <v>0.25003921194478873</v>
      </c>
      <c r="AN44" s="116" t="s">
        <v>46</v>
      </c>
      <c r="AO44" s="3">
        <v>1.8489305973053001</v>
      </c>
      <c r="AP44" s="4">
        <v>-1.0632977485656701</v>
      </c>
      <c r="AQ44" s="4">
        <v>-0.54070436954498302</v>
      </c>
      <c r="AR44" s="4">
        <v>-1.6995489597320601</v>
      </c>
      <c r="AS44" s="4">
        <v>-0.53089088201522805</v>
      </c>
      <c r="AT44" s="4">
        <v>-0.54636883735656705</v>
      </c>
      <c r="AU44" s="4">
        <v>0.454048961400986</v>
      </c>
      <c r="AV44" s="4">
        <v>-0.14920674264431</v>
      </c>
      <c r="AW44" s="4">
        <v>0.142109200358391</v>
      </c>
      <c r="AX44" s="5">
        <v>-0.30778428912162797</v>
      </c>
      <c r="AY44" s="3">
        <v>9.5</v>
      </c>
      <c r="AZ44" s="4">
        <v>6.4000000953674299</v>
      </c>
      <c r="BA44" s="4">
        <v>6.3000001907348597</v>
      </c>
      <c r="BB44" s="4">
        <v>5</v>
      </c>
      <c r="BC44" s="4">
        <v>10.8999996185303</v>
      </c>
      <c r="BD44" s="4">
        <v>6.6999998092651403</v>
      </c>
      <c r="BE44" s="4">
        <v>17.799999237060501</v>
      </c>
      <c r="BF44" s="4">
        <v>17.200000762939499</v>
      </c>
      <c r="BG44" s="4">
        <v>11.300000190734901</v>
      </c>
      <c r="BH44" s="5">
        <v>8.6999998092651403</v>
      </c>
      <c r="BI44" s="393">
        <v>1.6674292087554901</v>
      </c>
      <c r="BJ44" s="394">
        <v>1.0535513162612899</v>
      </c>
      <c r="BK44" s="394">
        <v>0.44352737069129899</v>
      </c>
      <c r="BL44" s="394">
        <v>8.0462093353271502</v>
      </c>
      <c r="BM44" s="394">
        <v>0.98788994550705</v>
      </c>
      <c r="BN44" s="394">
        <v>1.6257152557373</v>
      </c>
      <c r="BO44" s="394">
        <v>1.1950438022613501</v>
      </c>
      <c r="BP44" s="394">
        <v>0.17913857102394101</v>
      </c>
      <c r="BQ44" s="394">
        <v>0.32343789935112</v>
      </c>
      <c r="BR44" s="395">
        <v>3.1193997859954798</v>
      </c>
      <c r="BS44" s="393">
        <v>0.395039021968842</v>
      </c>
      <c r="BT44" s="394">
        <v>0.13064974546432501</v>
      </c>
      <c r="BU44" s="394">
        <v>3.3784583210945102E-2</v>
      </c>
      <c r="BV44" s="394">
        <v>0.33378449082374601</v>
      </c>
      <c r="BW44" s="394">
        <v>3.2569367438554798E-2</v>
      </c>
      <c r="BX44" s="394">
        <v>3.4496150910854298E-2</v>
      </c>
      <c r="BY44" s="394">
        <v>2.3823423311114301E-2</v>
      </c>
      <c r="BZ44" s="394">
        <v>2.57262028753757E-3</v>
      </c>
      <c r="CA44" s="394">
        <v>2.3336901795118999E-3</v>
      </c>
      <c r="CB44" s="395">
        <v>1.09469136223197E-2</v>
      </c>
    </row>
    <row r="45" spans="2:80">
      <c r="B45" s="2">
        <v>36</v>
      </c>
      <c r="C45" s="116" t="s">
        <v>41</v>
      </c>
      <c r="D45" s="124">
        <f t="shared" si="3"/>
        <v>-3.1420974731445299</v>
      </c>
      <c r="E45" s="555">
        <f t="shared" si="3"/>
        <v>-0.94772732257842995</v>
      </c>
      <c r="F45" s="558">
        <f t="shared" si="1"/>
        <v>0.91194234043359734</v>
      </c>
      <c r="G45" s="47">
        <f t="shared" si="2"/>
        <v>11.70196461677552</v>
      </c>
      <c r="AA45" s="2"/>
      <c r="AC45" s="2"/>
      <c r="AD45" s="2"/>
      <c r="AN45" s="116" t="s">
        <v>47</v>
      </c>
      <c r="AO45" s="3">
        <v>0.31654617190361001</v>
      </c>
      <c r="AP45" s="4">
        <v>0.48384103178978</v>
      </c>
      <c r="AQ45" s="4">
        <v>-1.59852755069733</v>
      </c>
      <c r="AR45" s="4">
        <v>0.17905670404434201</v>
      </c>
      <c r="AS45" s="4">
        <v>0.28701671957969699</v>
      </c>
      <c r="AT45" s="4">
        <v>0.33628058433532698</v>
      </c>
      <c r="AU45" s="4">
        <v>-1.2191634178161599</v>
      </c>
      <c r="AV45" s="4">
        <v>-0.86007398366928101</v>
      </c>
      <c r="AW45" s="4">
        <v>-8.3512425422668499E-2</v>
      </c>
      <c r="AX45" s="5">
        <v>4.7520447522401803E-2</v>
      </c>
      <c r="AY45" s="3">
        <v>8.8999996185302699</v>
      </c>
      <c r="AZ45" s="4">
        <v>10.8999996185303</v>
      </c>
      <c r="BA45" s="4">
        <v>9.3999996185302699</v>
      </c>
      <c r="BB45" s="4">
        <v>12.6000003814697</v>
      </c>
      <c r="BC45" s="4">
        <v>5.9000000953674299</v>
      </c>
      <c r="BD45" s="4">
        <v>8.6000003814697301</v>
      </c>
      <c r="BE45" s="4">
        <v>12.8999996185303</v>
      </c>
      <c r="BF45" s="4">
        <v>7.5999999046325701</v>
      </c>
      <c r="BG45" s="4">
        <v>19</v>
      </c>
      <c r="BH45" s="5">
        <v>14.699999809265099</v>
      </c>
      <c r="BI45" s="393">
        <v>4.8874273896217298E-2</v>
      </c>
      <c r="BJ45" s="394">
        <v>0.218148022890091</v>
      </c>
      <c r="BK45" s="394">
        <v>3.8765101432800302</v>
      </c>
      <c r="BL45" s="394">
        <v>8.9311040937900502E-2</v>
      </c>
      <c r="BM45" s="394">
        <v>0.28874364495277399</v>
      </c>
      <c r="BN45" s="394">
        <v>0.61585181951522805</v>
      </c>
      <c r="BO45" s="394">
        <v>8.6159324645996094</v>
      </c>
      <c r="BP45" s="394">
        <v>5.9522867202758798</v>
      </c>
      <c r="BQ45" s="394">
        <v>0.111698850989342</v>
      </c>
      <c r="BR45" s="395">
        <v>7.4359968304634094E-2</v>
      </c>
      <c r="BS45" s="393">
        <v>1.87207199633121E-2</v>
      </c>
      <c r="BT45" s="394">
        <v>4.3737482279539101E-2</v>
      </c>
      <c r="BU45" s="394">
        <v>0.47740685939788802</v>
      </c>
      <c r="BV45" s="394">
        <v>5.9900376945733998E-3</v>
      </c>
      <c r="BW45" s="394">
        <v>1.53908561915159E-2</v>
      </c>
      <c r="BX45" s="394">
        <v>2.1127687767148001E-2</v>
      </c>
      <c r="BY45" s="394">
        <v>0.27769768238067599</v>
      </c>
      <c r="BZ45" s="394">
        <v>0.13820381462574</v>
      </c>
      <c r="CA45" s="394">
        <v>1.3030185364186801E-3</v>
      </c>
      <c r="CB45" s="395">
        <v>4.21899923821911E-4</v>
      </c>
    </row>
    <row r="46" spans="2:80">
      <c r="B46" s="2">
        <v>37</v>
      </c>
      <c r="C46" s="116" t="s">
        <v>42</v>
      </c>
      <c r="D46" s="124">
        <f t="shared" si="3"/>
        <v>0.81358069181442305</v>
      </c>
      <c r="E46" s="555">
        <f t="shared" si="3"/>
        <v>-0.50780802965164196</v>
      </c>
      <c r="F46" s="558">
        <f t="shared" si="1"/>
        <v>0.18397834897041279</v>
      </c>
      <c r="G46" s="47">
        <f t="shared" si="2"/>
        <v>1.3351324796676631</v>
      </c>
      <c r="AA46" s="2"/>
      <c r="AB46" t="s">
        <v>1125</v>
      </c>
      <c r="AC46" s="2">
        <v>0</v>
      </c>
      <c r="AD46" s="2">
        <v>0</v>
      </c>
      <c r="AG46" t="s">
        <v>1237</v>
      </c>
      <c r="AN46" s="116" t="s">
        <v>48</v>
      </c>
      <c r="AO46" s="3">
        <v>0.106091246008873</v>
      </c>
      <c r="AP46" s="4">
        <v>-1.99948334693909</v>
      </c>
      <c r="AQ46" s="4">
        <v>-0.33255493640899703</v>
      </c>
      <c r="AR46" s="4">
        <v>0.59968584775924705</v>
      </c>
      <c r="AS46" s="4">
        <v>-1.5151735544204701</v>
      </c>
      <c r="AT46" s="4">
        <v>0.27480188012123102</v>
      </c>
      <c r="AU46" s="4">
        <v>-0.20535191893577601</v>
      </c>
      <c r="AV46" s="4">
        <v>1.0777186155319201</v>
      </c>
      <c r="AW46" s="4">
        <v>-0.679254710674286</v>
      </c>
      <c r="AX46" s="5">
        <v>0.31441912055015597</v>
      </c>
      <c r="AY46" s="3">
        <v>8.6999998092651403</v>
      </c>
      <c r="AZ46" s="4">
        <v>10.6000003814697</v>
      </c>
      <c r="BA46" s="4">
        <v>4.6999998092651403</v>
      </c>
      <c r="BB46" s="4">
        <v>5.8000001907348597</v>
      </c>
      <c r="BC46" s="4">
        <v>15.8999996185303</v>
      </c>
      <c r="BD46" s="4">
        <v>9.3000001907348597</v>
      </c>
      <c r="BE46" s="4">
        <v>1.20000004768372</v>
      </c>
      <c r="BF46" s="4">
        <v>14.5</v>
      </c>
      <c r="BG46" s="4">
        <v>13.800000190734901</v>
      </c>
      <c r="BH46" s="5">
        <v>12.8999996185303</v>
      </c>
      <c r="BI46" s="393">
        <v>5.48991048708558E-3</v>
      </c>
      <c r="BJ46" s="394">
        <v>3.7254734039306601</v>
      </c>
      <c r="BK46" s="394">
        <v>0.16777507960796401</v>
      </c>
      <c r="BL46" s="394">
        <v>1.0017782449722299</v>
      </c>
      <c r="BM46" s="394">
        <v>8.0467920303344709</v>
      </c>
      <c r="BN46" s="394">
        <v>0.41125580668449402</v>
      </c>
      <c r="BO46" s="394">
        <v>0.24444207549095201</v>
      </c>
      <c r="BP46" s="394">
        <v>9.3459396362304705</v>
      </c>
      <c r="BQ46" s="394">
        <v>7.3894453048706099</v>
      </c>
      <c r="BR46" s="395">
        <v>3.2553377151489298</v>
      </c>
      <c r="BS46" s="393">
        <v>1.3065488310530799E-3</v>
      </c>
      <c r="BT46" s="394">
        <v>0.46408993005752602</v>
      </c>
      <c r="BU46" s="394">
        <v>1.2837881222367301E-2</v>
      </c>
      <c r="BV46" s="394">
        <v>4.1745930910110501E-2</v>
      </c>
      <c r="BW46" s="394">
        <v>0.26649639010429399</v>
      </c>
      <c r="BX46" s="394">
        <v>8.7660904973745294E-3</v>
      </c>
      <c r="BY46" s="394">
        <v>4.8951283097267203E-3</v>
      </c>
      <c r="BZ46" s="394">
        <v>0.13482713699340801</v>
      </c>
      <c r="CA46" s="394">
        <v>5.3558927029371303E-2</v>
      </c>
      <c r="CB46" s="395">
        <v>1.14758396521211E-2</v>
      </c>
    </row>
    <row r="47" spans="2:80">
      <c r="B47" s="2">
        <v>38</v>
      </c>
      <c r="C47" s="116" t="s">
        <v>43</v>
      </c>
      <c r="D47" s="124">
        <f t="shared" si="3"/>
        <v>0.69019371271133401</v>
      </c>
      <c r="E47" s="555">
        <f t="shared" si="3"/>
        <v>-1.37094342708588</v>
      </c>
      <c r="F47" s="558">
        <f t="shared" si="1"/>
        <v>0.22441254183650039</v>
      </c>
      <c r="G47" s="47">
        <f t="shared" si="2"/>
        <v>5.6794617772102374</v>
      </c>
      <c r="AG47" t="s">
        <v>1238</v>
      </c>
      <c r="AN47" s="116" t="s">
        <v>49</v>
      </c>
      <c r="AO47" s="3">
        <v>0.18910861015319799</v>
      </c>
      <c r="AP47" s="4">
        <v>-2.84732961654663</v>
      </c>
      <c r="AQ47" s="4">
        <v>-0.14459955692291299</v>
      </c>
      <c r="AR47" s="4">
        <v>-1.3002461194992101</v>
      </c>
      <c r="AS47" s="4">
        <v>3.6676730960607501E-2</v>
      </c>
      <c r="AT47" s="4">
        <v>-0.31239998340606701</v>
      </c>
      <c r="AU47" s="4">
        <v>-1.9192481040954601</v>
      </c>
      <c r="AV47" s="4">
        <v>-0.35725206136703502</v>
      </c>
      <c r="AW47" s="4">
        <v>0.33208435773849498</v>
      </c>
      <c r="AX47" s="5">
        <v>-0.15734475851058999</v>
      </c>
      <c r="AY47" s="3">
        <v>8.1000003814697301</v>
      </c>
      <c r="AZ47" s="4">
        <v>14.199999809265099</v>
      </c>
      <c r="BA47" s="4">
        <v>3.5999999046325701</v>
      </c>
      <c r="BB47" s="4">
        <v>8.6000003814697301</v>
      </c>
      <c r="BC47" s="4">
        <v>14</v>
      </c>
      <c r="BD47" s="4">
        <v>3.4000000953674299</v>
      </c>
      <c r="BE47" s="4">
        <v>14.1000003814697</v>
      </c>
      <c r="BF47" s="4">
        <v>18</v>
      </c>
      <c r="BG47" s="4">
        <v>19.700000762939499</v>
      </c>
      <c r="BH47" s="5">
        <v>3.9000000953674299</v>
      </c>
      <c r="BI47" s="393">
        <v>1.74433048814535E-2</v>
      </c>
      <c r="BJ47" s="394">
        <v>7.5547723770141602</v>
      </c>
      <c r="BK47" s="394">
        <v>3.1720101833343499E-2</v>
      </c>
      <c r="BL47" s="394">
        <v>4.7095036506652797</v>
      </c>
      <c r="BM47" s="394">
        <v>4.7149737365543799E-3</v>
      </c>
      <c r="BN47" s="394">
        <v>0.53148943185806297</v>
      </c>
      <c r="BO47" s="394">
        <v>21.352104187011701</v>
      </c>
      <c r="BP47" s="394">
        <v>1.0269793272018399</v>
      </c>
      <c r="BQ47" s="394">
        <v>1.76621413230896</v>
      </c>
      <c r="BR47" s="395">
        <v>0.81523478031158403</v>
      </c>
      <c r="BS47" s="393">
        <v>2.5728631298989101E-3</v>
      </c>
      <c r="BT47" s="394">
        <v>0.58326989412307695</v>
      </c>
      <c r="BU47" s="394">
        <v>1.50427757762372E-3</v>
      </c>
      <c r="BV47" s="394">
        <v>0.121631257236004</v>
      </c>
      <c r="BW47" s="394">
        <v>9.6777701401151703E-5</v>
      </c>
      <c r="BX47" s="394">
        <v>7.0212762802839297E-3</v>
      </c>
      <c r="BY47" s="394">
        <v>0.265006363391876</v>
      </c>
      <c r="BZ47" s="394">
        <v>9.1821327805519104E-3</v>
      </c>
      <c r="CA47" s="394">
        <v>7.9339761286974005E-3</v>
      </c>
      <c r="CB47" s="395">
        <v>1.7811423167586301E-3</v>
      </c>
    </row>
    <row r="48" spans="2:80">
      <c r="B48" s="2">
        <v>39</v>
      </c>
      <c r="C48" s="116" t="s">
        <v>44</v>
      </c>
      <c r="D48" s="124">
        <f t="shared" si="3"/>
        <v>0.75219416618347201</v>
      </c>
      <c r="E48" s="555">
        <f t="shared" si="3"/>
        <v>0.17623569071292899</v>
      </c>
      <c r="F48" s="558">
        <f t="shared" si="1"/>
        <v>4.1451711673289489E-2</v>
      </c>
      <c r="G48" s="47">
        <f t="shared" si="2"/>
        <v>0.61375598609447535</v>
      </c>
      <c r="AG48" t="s">
        <v>1239</v>
      </c>
      <c r="AN48" s="116" t="s">
        <v>50</v>
      </c>
      <c r="AO48" s="3">
        <v>1.4265787601470901</v>
      </c>
      <c r="AP48" s="4">
        <v>-2.1324050426483199</v>
      </c>
      <c r="AQ48" s="4">
        <v>1.2176489830017101</v>
      </c>
      <c r="AR48" s="4">
        <v>0.46823042631149298</v>
      </c>
      <c r="AS48" s="4">
        <v>0.70502346754074097</v>
      </c>
      <c r="AT48" s="4">
        <v>0.24451981484890001</v>
      </c>
      <c r="AU48" s="4">
        <v>0.30134618282318099</v>
      </c>
      <c r="AV48" s="4">
        <v>0.82856190204620395</v>
      </c>
      <c r="AW48" s="4">
        <v>-0.137369349598885</v>
      </c>
      <c r="AX48" s="5">
        <v>-0.18090865015983601</v>
      </c>
      <c r="AY48" s="3">
        <v>7.9000000953674299</v>
      </c>
      <c r="AZ48" s="4">
        <v>14.199999809265099</v>
      </c>
      <c r="BA48" s="4">
        <v>5.5</v>
      </c>
      <c r="BB48" s="4">
        <v>3.2000000476837198</v>
      </c>
      <c r="BC48" s="4">
        <v>15.1000003814697</v>
      </c>
      <c r="BD48" s="4">
        <v>6.5</v>
      </c>
      <c r="BE48" s="4">
        <v>11.5</v>
      </c>
      <c r="BF48" s="4">
        <v>12.1000003814697</v>
      </c>
      <c r="BG48" s="4">
        <v>3.5999999046325701</v>
      </c>
      <c r="BH48" s="5">
        <v>9.8000001907348597</v>
      </c>
      <c r="BI48" s="393">
        <v>0.992653489112854</v>
      </c>
      <c r="BJ48" s="394">
        <v>4.2372617721557599</v>
      </c>
      <c r="BK48" s="394">
        <v>2.2492871284484899</v>
      </c>
      <c r="BL48" s="394">
        <v>0.61072158813476596</v>
      </c>
      <c r="BM48" s="394">
        <v>1.7422287464141799</v>
      </c>
      <c r="BN48" s="394">
        <v>0.32561227679252602</v>
      </c>
      <c r="BO48" s="394">
        <v>0.52639269828796398</v>
      </c>
      <c r="BP48" s="394">
        <v>5.5241074562072798</v>
      </c>
      <c r="BQ48" s="394">
        <v>0.30222210288047802</v>
      </c>
      <c r="BR48" s="395">
        <v>1.07769739627838</v>
      </c>
      <c r="BS48" s="393">
        <v>0.21045871078968001</v>
      </c>
      <c r="BT48" s="394">
        <v>0.47023484110832198</v>
      </c>
      <c r="BU48" s="394">
        <v>0.153327345848083</v>
      </c>
      <c r="BV48" s="394">
        <v>2.2672252729535099E-2</v>
      </c>
      <c r="BW48" s="394">
        <v>5.1402300596237203E-2</v>
      </c>
      <c r="BX48" s="394">
        <v>6.18306081742048E-3</v>
      </c>
      <c r="BY48" s="394">
        <v>9.3908905982971191E-3</v>
      </c>
      <c r="BZ48" s="394">
        <v>7.0994600653648404E-2</v>
      </c>
      <c r="CA48" s="394">
        <v>1.9514395389705901E-3</v>
      </c>
      <c r="CB48" s="395">
        <v>3.3844965510070298E-3</v>
      </c>
    </row>
    <row r="49" spans="1:80">
      <c r="B49" s="2">
        <v>40</v>
      </c>
      <c r="C49" s="116" t="s">
        <v>45</v>
      </c>
      <c r="D49" s="124">
        <f t="shared" si="3"/>
        <v>-0.50161445140838601</v>
      </c>
      <c r="E49" s="555">
        <f t="shared" si="3"/>
        <v>-0.81665641069412198</v>
      </c>
      <c r="F49" s="558">
        <f t="shared" si="1"/>
        <v>7.5177473947405801E-2</v>
      </c>
      <c r="G49" s="47">
        <f t="shared" si="2"/>
        <v>2.0922855138778651</v>
      </c>
      <c r="AN49" s="116" t="s">
        <v>51</v>
      </c>
      <c r="AO49" s="3">
        <v>0.39818605780601501</v>
      </c>
      <c r="AP49" s="4">
        <v>-2.04673051834106</v>
      </c>
      <c r="AQ49" s="4">
        <v>-1.3355365991592401</v>
      </c>
      <c r="AR49" s="4">
        <v>1.75952041149139</v>
      </c>
      <c r="AS49" s="4">
        <v>-1.1890869140625</v>
      </c>
      <c r="AT49" s="4">
        <v>-0.56930363178253196</v>
      </c>
      <c r="AU49" s="4">
        <v>0.17564408481121099</v>
      </c>
      <c r="AV49" s="4">
        <v>0.21284991502761799</v>
      </c>
      <c r="AW49" s="4">
        <v>-0.26846686005592302</v>
      </c>
      <c r="AX49" s="5">
        <v>-0.302921742200851</v>
      </c>
      <c r="AY49" s="3">
        <v>5.5999999046325701</v>
      </c>
      <c r="AZ49" s="4">
        <v>9.5</v>
      </c>
      <c r="BA49" s="4">
        <v>8.5</v>
      </c>
      <c r="BB49" s="4">
        <v>4.5999999046325701</v>
      </c>
      <c r="BC49" s="4">
        <v>18.399999618530298</v>
      </c>
      <c r="BD49" s="4">
        <v>9.6999998092651403</v>
      </c>
      <c r="BE49" s="4">
        <v>6</v>
      </c>
      <c r="BF49" s="4">
        <v>9.3000001907348597</v>
      </c>
      <c r="BG49" s="4">
        <v>17</v>
      </c>
      <c r="BH49" s="5">
        <v>16.299999237060501</v>
      </c>
      <c r="BI49" s="393">
        <v>7.7335387468337999E-2</v>
      </c>
      <c r="BJ49" s="394">
        <v>3.9036171436309801</v>
      </c>
      <c r="BK49" s="394">
        <v>2.7059030532836901</v>
      </c>
      <c r="BL49" s="394">
        <v>8.6240768432617205</v>
      </c>
      <c r="BM49" s="394">
        <v>4.9559307098388699</v>
      </c>
      <c r="BN49" s="394">
        <v>1.76506435871124</v>
      </c>
      <c r="BO49" s="394">
        <v>0.17883211374282801</v>
      </c>
      <c r="BP49" s="394">
        <v>0.36455172300338701</v>
      </c>
      <c r="BQ49" s="394">
        <v>1.15432441234589</v>
      </c>
      <c r="BR49" s="395">
        <v>3.0216145515441899</v>
      </c>
      <c r="BS49" s="393">
        <v>1.41498036682606E-2</v>
      </c>
      <c r="BT49" s="394">
        <v>0.37385195493698098</v>
      </c>
      <c r="BU49" s="394">
        <v>0.15918050706386599</v>
      </c>
      <c r="BV49" s="394">
        <v>0.27629113197326699</v>
      </c>
      <c r="BW49" s="394">
        <v>0.12618435919284801</v>
      </c>
      <c r="BX49" s="394">
        <v>2.89245247840881E-2</v>
      </c>
      <c r="BY49" s="394">
        <v>2.75324820540845E-3</v>
      </c>
      <c r="BZ49" s="394">
        <v>4.0432005189359197E-3</v>
      </c>
      <c r="CA49" s="394">
        <v>6.4322021789848796E-3</v>
      </c>
      <c r="CB49" s="395">
        <v>8.1891566514968907E-3</v>
      </c>
    </row>
    <row r="50" spans="1:80">
      <c r="B50" s="2">
        <v>41</v>
      </c>
      <c r="C50" s="116" t="s">
        <v>46</v>
      </c>
      <c r="D50" s="124">
        <f t="shared" ref="D50:E59" si="11">INDEX($AO$4:$AX$53,$B50,D$8)</f>
        <v>-1.0632977485656701</v>
      </c>
      <c r="E50" s="555">
        <f t="shared" si="11"/>
        <v>-1.6995489597320601</v>
      </c>
      <c r="F50" s="558">
        <f t="shared" si="1"/>
        <v>0.46443423628807101</v>
      </c>
      <c r="G50" s="47">
        <f t="shared" si="2"/>
        <v>9.0997606515884399</v>
      </c>
      <c r="AN50" s="116" t="s">
        <v>52</v>
      </c>
      <c r="AO50" s="3">
        <v>2.6580355167388898</v>
      </c>
      <c r="AP50" s="4">
        <v>-1.2660895586013801</v>
      </c>
      <c r="AQ50" s="4">
        <v>-0.65537381172180198</v>
      </c>
      <c r="AR50" s="4">
        <v>1.42890012264252</v>
      </c>
      <c r="AS50" s="4">
        <v>0.32565671205520602</v>
      </c>
      <c r="AT50" s="4">
        <v>-0.42062264680862399</v>
      </c>
      <c r="AU50" s="4">
        <v>0.79907214641571001</v>
      </c>
      <c r="AV50" s="4">
        <v>0.10481069982051799</v>
      </c>
      <c r="AW50" s="4">
        <v>-0.222620874643326</v>
      </c>
      <c r="AX50" s="5">
        <v>0.165010005235672</v>
      </c>
      <c r="AY50" s="3">
        <v>5.5999999046325701</v>
      </c>
      <c r="AZ50" s="4">
        <v>9</v>
      </c>
      <c r="BA50" s="4">
        <v>6.1999998092651403</v>
      </c>
      <c r="BB50" s="4">
        <v>3.5999999046325701</v>
      </c>
      <c r="BC50" s="4">
        <v>14.5</v>
      </c>
      <c r="BD50" s="4">
        <v>6.0999999046325701</v>
      </c>
      <c r="BE50" s="4">
        <v>15.300000190734901</v>
      </c>
      <c r="BF50" s="4">
        <v>6.8000001907348597</v>
      </c>
      <c r="BG50" s="4">
        <v>6.5</v>
      </c>
      <c r="BH50" s="5">
        <v>19</v>
      </c>
      <c r="BI50" s="393">
        <v>3.4460988044738801</v>
      </c>
      <c r="BJ50" s="394">
        <v>1.4937391281127901</v>
      </c>
      <c r="BK50" s="394">
        <v>0.65159660577774003</v>
      </c>
      <c r="BL50" s="394">
        <v>5.68758296966553</v>
      </c>
      <c r="BM50" s="394">
        <v>0.37172186374664301</v>
      </c>
      <c r="BN50" s="394">
        <v>0.96351385116577104</v>
      </c>
      <c r="BO50" s="394">
        <v>3.7012670040130602</v>
      </c>
      <c r="BP50" s="394">
        <v>8.8394135236740098E-2</v>
      </c>
      <c r="BQ50" s="394">
        <v>0.793740034103394</v>
      </c>
      <c r="BR50" s="395">
        <v>0.89659994840621904</v>
      </c>
      <c r="BS50" s="393">
        <v>0.58155763149261497</v>
      </c>
      <c r="BT50" s="394">
        <v>0.13194715976715099</v>
      </c>
      <c r="BU50" s="394">
        <v>3.5354878753423698E-2</v>
      </c>
      <c r="BV50" s="394">
        <v>0.16806408762931799</v>
      </c>
      <c r="BW50" s="394">
        <v>8.7295379489660298E-3</v>
      </c>
      <c r="BX50" s="394">
        <v>1.45631888881326E-2</v>
      </c>
      <c r="BY50" s="394">
        <v>5.2558526396751397E-2</v>
      </c>
      <c r="BZ50" s="394">
        <v>9.0423732763156295E-4</v>
      </c>
      <c r="CA50" s="394">
        <v>4.0794624947011497E-3</v>
      </c>
      <c r="CB50" s="395">
        <v>2.2412573453038901E-3</v>
      </c>
    </row>
    <row r="51" spans="1:80">
      <c r="B51" s="2">
        <v>42</v>
      </c>
      <c r="C51" s="116" t="s">
        <v>47</v>
      </c>
      <c r="D51" s="124">
        <f t="shared" si="11"/>
        <v>0.48384103178978</v>
      </c>
      <c r="E51" s="555">
        <f t="shared" si="11"/>
        <v>0.17905670404434201</v>
      </c>
      <c r="F51" s="558">
        <f t="shared" si="1"/>
        <v>4.9727519974112504E-2</v>
      </c>
      <c r="G51" s="47">
        <f t="shared" si="2"/>
        <v>0.30745906382799149</v>
      </c>
      <c r="AN51" s="116" t="s">
        <v>53</v>
      </c>
      <c r="AO51" s="3">
        <v>0.428414046764374</v>
      </c>
      <c r="AP51" s="4">
        <v>-0.78221774101257302</v>
      </c>
      <c r="AQ51" s="4">
        <v>-1.21090912818909</v>
      </c>
      <c r="AR51" s="4">
        <v>0.74570846557617199</v>
      </c>
      <c r="AS51" s="4">
        <v>-1.3550950288772601</v>
      </c>
      <c r="AT51" s="4">
        <v>1.6239471435546899</v>
      </c>
      <c r="AU51" s="4">
        <v>0.29174172878265398</v>
      </c>
      <c r="AV51" s="4">
        <v>-0.19051603972911799</v>
      </c>
      <c r="AW51" s="4">
        <v>0.37787905335426297</v>
      </c>
      <c r="AX51" s="5">
        <v>-0.114092417061329</v>
      </c>
      <c r="AY51" s="3">
        <v>5.5</v>
      </c>
      <c r="AZ51" s="4">
        <v>8.3000001907348597</v>
      </c>
      <c r="BA51" s="4">
        <v>10.800000190734901</v>
      </c>
      <c r="BB51" s="4">
        <v>6.1999998092651403</v>
      </c>
      <c r="BC51" s="4">
        <v>8.6000003814697301</v>
      </c>
      <c r="BD51" s="4">
        <v>7</v>
      </c>
      <c r="BE51" s="4">
        <v>1.70000004768372</v>
      </c>
      <c r="BF51" s="4">
        <v>10.699999809265099</v>
      </c>
      <c r="BG51" s="4">
        <v>14.199999809265099</v>
      </c>
      <c r="BH51" s="5">
        <v>12.699999809265099</v>
      </c>
      <c r="BI51" s="393">
        <v>8.9522786438465105E-2</v>
      </c>
      <c r="BJ51" s="394">
        <v>0.57016587257385298</v>
      </c>
      <c r="BK51" s="394">
        <v>2.2244558334350599</v>
      </c>
      <c r="BL51" s="394">
        <v>1.54903817176819</v>
      </c>
      <c r="BM51" s="394">
        <v>6.43631887435913</v>
      </c>
      <c r="BN51" s="394">
        <v>14.3620500564575</v>
      </c>
      <c r="BO51" s="394">
        <v>0.49337318539619401</v>
      </c>
      <c r="BP51" s="394">
        <v>0.29206216335296598</v>
      </c>
      <c r="BQ51" s="394">
        <v>2.28692626953125</v>
      </c>
      <c r="BR51" s="395">
        <v>0.42863902449607799</v>
      </c>
      <c r="BS51" s="393">
        <v>2.4250354617834102E-2</v>
      </c>
      <c r="BT51" s="394">
        <v>8.0843672156333896E-2</v>
      </c>
      <c r="BU51" s="394">
        <v>0.19373755156993899</v>
      </c>
      <c r="BV51" s="394">
        <v>7.3473185300826999E-2</v>
      </c>
      <c r="BW51" s="394">
        <v>0.24262201786041299</v>
      </c>
      <c r="BX51" s="394">
        <v>0.34844520688056901</v>
      </c>
      <c r="BY51" s="394">
        <v>1.12457340583205E-2</v>
      </c>
      <c r="BZ51" s="394">
        <v>4.7957198694348301E-3</v>
      </c>
      <c r="CA51" s="394">
        <v>1.8866717815399201E-2</v>
      </c>
      <c r="CB51" s="395">
        <v>1.71990424860269E-3</v>
      </c>
    </row>
    <row r="52" spans="1:80">
      <c r="B52" s="2">
        <v>43</v>
      </c>
      <c r="C52" s="116" t="s">
        <v>48</v>
      </c>
      <c r="D52" s="124">
        <f t="shared" si="11"/>
        <v>-1.99948334693909</v>
      </c>
      <c r="E52" s="555">
        <f t="shared" si="11"/>
        <v>0.59968584775924705</v>
      </c>
      <c r="F52" s="558">
        <f t="shared" si="1"/>
        <v>0.50583586096763655</v>
      </c>
      <c r="G52" s="47">
        <f t="shared" si="2"/>
        <v>4.7272516489028895</v>
      </c>
      <c r="AN52" s="116" t="s">
        <v>54</v>
      </c>
      <c r="AO52" s="3">
        <v>3.7205104827880899</v>
      </c>
      <c r="AP52" s="4">
        <v>-0.71096229553222701</v>
      </c>
      <c r="AQ52" s="4">
        <v>-0.14332947134971599</v>
      </c>
      <c r="AR52" s="4">
        <v>-0.188446044921875</v>
      </c>
      <c r="AS52" s="4">
        <v>1.2219485044479399</v>
      </c>
      <c r="AT52" s="4">
        <v>1.1289522647857699</v>
      </c>
      <c r="AU52" s="4">
        <v>0.19736012816429099</v>
      </c>
      <c r="AV52" s="4">
        <v>-0.49088445305824302</v>
      </c>
      <c r="AW52" s="4">
        <v>-0.47360131144523598</v>
      </c>
      <c r="AX52" s="5">
        <v>0.125016674399376</v>
      </c>
      <c r="AY52" s="3">
        <v>5.5</v>
      </c>
      <c r="AZ52" s="4">
        <v>10.1000003814697</v>
      </c>
      <c r="BA52" s="4">
        <v>2.4000000953674299</v>
      </c>
      <c r="BB52" s="4">
        <v>3</v>
      </c>
      <c r="BC52" s="4">
        <v>5.0999999046325701</v>
      </c>
      <c r="BD52" s="4">
        <v>3.5</v>
      </c>
      <c r="BE52" s="4">
        <v>19.5</v>
      </c>
      <c r="BF52" s="4">
        <v>8.6999998092651403</v>
      </c>
      <c r="BG52" s="4">
        <v>3.2999999523162802</v>
      </c>
      <c r="BH52" s="5">
        <v>14.699999809265099</v>
      </c>
      <c r="BI52" s="393">
        <v>6.75167036056519</v>
      </c>
      <c r="BJ52" s="394">
        <v>0.47101965546607999</v>
      </c>
      <c r="BK52" s="394">
        <v>3.1165324151515999E-2</v>
      </c>
      <c r="BL52" s="394">
        <v>9.8923176527023302E-2</v>
      </c>
      <c r="BM52" s="394">
        <v>5.2336401939392099</v>
      </c>
      <c r="BN52" s="394">
        <v>6.9410281181335396</v>
      </c>
      <c r="BO52" s="394">
        <v>0.22578613460063901</v>
      </c>
      <c r="BP52" s="394">
        <v>1.9389685392379801</v>
      </c>
      <c r="BQ52" s="394">
        <v>3.5922975540161102</v>
      </c>
      <c r="BR52" s="395">
        <v>0.51465243101119995</v>
      </c>
      <c r="BS52" s="393">
        <v>0.78243148326873802</v>
      </c>
      <c r="BT52" s="394">
        <v>2.85715889185667E-2</v>
      </c>
      <c r="BU52" s="394">
        <v>1.16121396422386E-3</v>
      </c>
      <c r="BV52" s="394">
        <v>2.0073140040039999E-3</v>
      </c>
      <c r="BW52" s="394">
        <v>8.4400899708270999E-2</v>
      </c>
      <c r="BX52" s="394">
        <v>7.2043105959892301E-2</v>
      </c>
      <c r="BY52" s="394">
        <v>2.2017098963260698E-3</v>
      </c>
      <c r="BZ52" s="394">
        <v>1.36207118630409E-2</v>
      </c>
      <c r="CA52" s="394">
        <v>1.26784760504961E-2</v>
      </c>
      <c r="CB52" s="395">
        <v>8.83440137840807E-4</v>
      </c>
    </row>
    <row r="53" spans="1:80" ht="15" thickBot="1">
      <c r="B53" s="2">
        <v>44</v>
      </c>
      <c r="C53" s="116" t="s">
        <v>49</v>
      </c>
      <c r="D53" s="124">
        <f t="shared" si="11"/>
        <v>-2.84732961654663</v>
      </c>
      <c r="E53" s="555">
        <f t="shared" si="11"/>
        <v>-1.3002461194992101</v>
      </c>
      <c r="F53" s="558">
        <f t="shared" si="1"/>
        <v>0.70490115135908094</v>
      </c>
      <c r="G53" s="47">
        <f t="shared" si="2"/>
        <v>12.26427602767944</v>
      </c>
      <c r="AN53" s="117" t="s">
        <v>55</v>
      </c>
      <c r="AO53" s="6">
        <v>1.0237889289855999</v>
      </c>
      <c r="AP53" s="7">
        <v>-1.07000148296356</v>
      </c>
      <c r="AQ53" s="7">
        <v>-0.88462805747985795</v>
      </c>
      <c r="AR53" s="7">
        <v>1.14634668827057</v>
      </c>
      <c r="AS53" s="7">
        <v>0.39918455481529203</v>
      </c>
      <c r="AT53" s="7">
        <v>0.22158777713775599</v>
      </c>
      <c r="AU53" s="7">
        <v>0.82355952262878396</v>
      </c>
      <c r="AV53" s="7">
        <v>-0.18272843956947299</v>
      </c>
      <c r="AW53" s="7">
        <v>0.14919453859329199</v>
      </c>
      <c r="AX53" s="8">
        <v>0.28907591104507402</v>
      </c>
      <c r="AY53" s="6">
        <v>4.9000000953674299</v>
      </c>
      <c r="AZ53" s="7">
        <v>10.300000190734901</v>
      </c>
      <c r="BA53" s="7">
        <v>10.199999809265099</v>
      </c>
      <c r="BB53" s="7">
        <v>8.1999998092651403</v>
      </c>
      <c r="BC53" s="7">
        <v>12.699999809265099</v>
      </c>
      <c r="BD53" s="7">
        <v>8.1999998092651403</v>
      </c>
      <c r="BE53" s="7">
        <v>11.300000190734901</v>
      </c>
      <c r="BF53" s="7">
        <v>9.3000001907348597</v>
      </c>
      <c r="BG53" s="7">
        <v>9</v>
      </c>
      <c r="BH53" s="8">
        <v>16.299999237060501</v>
      </c>
      <c r="BI53" s="396">
        <v>0.51124256849288896</v>
      </c>
      <c r="BJ53" s="397">
        <v>1.06687772274017</v>
      </c>
      <c r="BK53" s="397">
        <v>1.18719506263733</v>
      </c>
      <c r="BL53" s="397">
        <v>3.6606309413909899</v>
      </c>
      <c r="BM53" s="397">
        <v>0.55852872133255005</v>
      </c>
      <c r="BN53" s="397">
        <v>0.26740175485611001</v>
      </c>
      <c r="BO53" s="397">
        <v>3.9315919876098602</v>
      </c>
      <c r="BP53" s="397">
        <v>0.26867330074310303</v>
      </c>
      <c r="BQ53" s="397">
        <v>0.35649412870407099</v>
      </c>
      <c r="BR53" s="398">
        <v>2.7517056465148899</v>
      </c>
      <c r="BS53" s="396">
        <v>0.19718119502067599</v>
      </c>
      <c r="BT53" s="397">
        <v>0.215383976697922</v>
      </c>
      <c r="BU53" s="397">
        <v>0.14721974730491599</v>
      </c>
      <c r="BV53" s="397">
        <v>0.247216016054153</v>
      </c>
      <c r="BW53" s="397">
        <v>2.9977271333336799E-2</v>
      </c>
      <c r="BX53" s="397">
        <v>9.2371124774217606E-3</v>
      </c>
      <c r="BY53" s="397">
        <v>0.127595290541649</v>
      </c>
      <c r="BZ53" s="397">
        <v>6.2814070843160196E-3</v>
      </c>
      <c r="CA53" s="397">
        <v>4.1874581947922698E-3</v>
      </c>
      <c r="CB53" s="398">
        <v>1.5720576047897301E-2</v>
      </c>
    </row>
    <row r="54" spans="1:80" ht="15" thickBot="1">
      <c r="B54" s="2">
        <v>45</v>
      </c>
      <c r="C54" s="116" t="s">
        <v>50</v>
      </c>
      <c r="D54" s="124">
        <f t="shared" si="11"/>
        <v>-2.1324050426483199</v>
      </c>
      <c r="E54" s="555">
        <f t="shared" si="11"/>
        <v>0.46823042631149298</v>
      </c>
      <c r="F54" s="558">
        <f t="shared" si="1"/>
        <v>0.49290709383785708</v>
      </c>
      <c r="G54" s="47">
        <f t="shared" si="2"/>
        <v>4.8479833602905256</v>
      </c>
    </row>
    <row r="55" spans="1:80" ht="15" thickBot="1">
      <c r="B55" s="2">
        <v>46</v>
      </c>
      <c r="C55" s="116" t="s">
        <v>51</v>
      </c>
      <c r="D55" s="124">
        <f t="shared" si="11"/>
        <v>-2.04673051834106</v>
      </c>
      <c r="E55" s="555">
        <f t="shared" si="11"/>
        <v>1.75952041149139</v>
      </c>
      <c r="F55" s="558">
        <f t="shared" si="1"/>
        <v>0.65014308691024802</v>
      </c>
      <c r="G55" s="47">
        <f t="shared" si="2"/>
        <v>12.5276939868927</v>
      </c>
      <c r="AO55" s="806" t="s">
        <v>508</v>
      </c>
      <c r="AP55" s="807"/>
      <c r="AQ55" s="807"/>
      <c r="AR55" s="807"/>
      <c r="AS55" s="807"/>
      <c r="AT55" s="807"/>
      <c r="AU55" s="807"/>
      <c r="AV55" s="807"/>
      <c r="AW55" s="807"/>
      <c r="AX55" s="808"/>
    </row>
    <row r="56" spans="1:80" ht="16.2" thickBot="1">
      <c r="B56" s="2">
        <v>47</v>
      </c>
      <c r="C56" s="116" t="s">
        <v>52</v>
      </c>
      <c r="D56" s="124">
        <f t="shared" si="11"/>
        <v>-1.2660895586013801</v>
      </c>
      <c r="E56" s="555">
        <f t="shared" si="11"/>
        <v>1.42890012264252</v>
      </c>
      <c r="F56" s="558">
        <f t="shared" si="1"/>
        <v>0.30001124739646901</v>
      </c>
      <c r="G56" s="47">
        <f t="shared" si="2"/>
        <v>7.1813220977783203</v>
      </c>
      <c r="AN56" s="299" t="s">
        <v>509</v>
      </c>
      <c r="AO56" s="48" t="s">
        <v>62</v>
      </c>
      <c r="AP56" s="49" t="s">
        <v>63</v>
      </c>
      <c r="AQ56" s="49" t="s">
        <v>64</v>
      </c>
      <c r="AR56" s="49" t="s">
        <v>65</v>
      </c>
      <c r="AS56" s="49" t="s">
        <v>66</v>
      </c>
      <c r="AT56" s="49" t="s">
        <v>182</v>
      </c>
      <c r="AU56" s="49" t="s">
        <v>183</v>
      </c>
      <c r="AV56" s="49" t="s">
        <v>184</v>
      </c>
      <c r="AW56" s="49" t="s">
        <v>185</v>
      </c>
      <c r="AX56" s="50" t="s">
        <v>186</v>
      </c>
    </row>
    <row r="57" spans="1:80">
      <c r="B57" s="2">
        <v>48</v>
      </c>
      <c r="C57" s="116" t="s">
        <v>53</v>
      </c>
      <c r="D57" s="124">
        <f t="shared" si="11"/>
        <v>-0.78221774101257302</v>
      </c>
      <c r="E57" s="555">
        <f t="shared" si="11"/>
        <v>0.74570846557617199</v>
      </c>
      <c r="F57" s="558">
        <f t="shared" si="1"/>
        <v>0.15431685745716089</v>
      </c>
      <c r="G57" s="47">
        <f t="shared" si="2"/>
        <v>2.1192040443420428</v>
      </c>
      <c r="AN57" s="262" t="s">
        <v>57</v>
      </c>
      <c r="AO57" s="126">
        <v>-0.11643000000000001</v>
      </c>
      <c r="AP57" s="125">
        <v>0.80625000000000002</v>
      </c>
      <c r="AQ57" s="126">
        <v>0.35865000000000002</v>
      </c>
      <c r="AR57" s="126">
        <v>-0.20502999999999999</v>
      </c>
      <c r="AS57" s="126">
        <v>-0.12528</v>
      </c>
      <c r="AT57" s="126">
        <v>-0.21501999999999999</v>
      </c>
      <c r="AU57" s="126">
        <v>-0.18379000000000001</v>
      </c>
      <c r="AV57" s="126">
        <v>0.26390999999999998</v>
      </c>
      <c r="AW57" s="126">
        <v>3.98E-3</v>
      </c>
      <c r="AX57" s="127">
        <v>-1.9179999999999999E-2</v>
      </c>
    </row>
    <row r="58" spans="1:80" s="548" customFormat="1" ht="26.4">
      <c r="A58"/>
      <c r="B58" s="2">
        <v>49</v>
      </c>
      <c r="C58" s="116" t="s">
        <v>54</v>
      </c>
      <c r="D58" s="124">
        <f t="shared" si="11"/>
        <v>-0.71096229553222701</v>
      </c>
      <c r="E58" s="555">
        <f t="shared" si="11"/>
        <v>-0.188446044921875</v>
      </c>
      <c r="F58" s="558">
        <f t="shared" si="1"/>
        <v>3.0578902922570698E-2</v>
      </c>
      <c r="G58" s="47">
        <f t="shared" si="2"/>
        <v>0.56994283199310325</v>
      </c>
      <c r="AN58" s="262" t="s">
        <v>58</v>
      </c>
      <c r="AO58" s="131">
        <v>-0.64849999999999997</v>
      </c>
      <c r="AP58" s="128">
        <v>-0.36828</v>
      </c>
      <c r="AQ58" s="128">
        <v>0.27226</v>
      </c>
      <c r="AR58" s="128">
        <v>0.16733999999999999</v>
      </c>
      <c r="AS58" s="128">
        <v>0.49678</v>
      </c>
      <c r="AT58" s="128">
        <v>0.11938</v>
      </c>
      <c r="AU58" s="128">
        <v>-0.25441999999999998</v>
      </c>
      <c r="AV58" s="128">
        <v>0.11971</v>
      </c>
      <c r="AW58" s="128">
        <v>-2.1340000000000001E-2</v>
      </c>
      <c r="AX58" s="129">
        <v>-3.3790000000000001E-2</v>
      </c>
    </row>
    <row r="59" spans="1:80" s="548" customFormat="1" ht="15" thickBot="1">
      <c r="B59" s="2">
        <v>50</v>
      </c>
      <c r="C59" s="117" t="s">
        <v>55</v>
      </c>
      <c r="D59" s="556">
        <f t="shared" si="11"/>
        <v>-1.07000148296356</v>
      </c>
      <c r="E59" s="557">
        <f t="shared" si="11"/>
        <v>1.14634668827057</v>
      </c>
      <c r="F59" s="558">
        <f t="shared" si="1"/>
        <v>0.46259999275207497</v>
      </c>
      <c r="G59" s="47">
        <f t="shared" si="2"/>
        <v>4.7275086641311601</v>
      </c>
      <c r="AN59" s="262" t="s">
        <v>0</v>
      </c>
      <c r="AO59" s="130">
        <v>-0.80417000000000005</v>
      </c>
      <c r="AP59" s="128">
        <v>0.41315000000000002</v>
      </c>
      <c r="AQ59" s="128">
        <v>-0.20996000000000001</v>
      </c>
      <c r="AR59" s="128">
        <v>0.125</v>
      </c>
      <c r="AS59" s="128">
        <v>0.11638999999999999</v>
      </c>
      <c r="AT59" s="128">
        <v>4.0999999999999999E-4</v>
      </c>
      <c r="AU59" s="128">
        <v>0.22308</v>
      </c>
      <c r="AV59" s="128">
        <v>2.3189999999999999E-2</v>
      </c>
      <c r="AW59" s="128">
        <v>0.22683</v>
      </c>
      <c r="AX59" s="129">
        <v>-8.7279999999999996E-2</v>
      </c>
    </row>
    <row r="60" spans="1:80" s="548" customFormat="1">
      <c r="B60" s="2"/>
      <c r="C60"/>
      <c r="D60" s="2"/>
      <c r="E60" s="2"/>
      <c r="AN60" s="262" t="s">
        <v>1</v>
      </c>
      <c r="AO60" s="130">
        <v>-0.88836000000000004</v>
      </c>
      <c r="AP60" s="128">
        <v>0.34584999999999999</v>
      </c>
      <c r="AQ60" s="128">
        <v>-9.7099999999999999E-3</v>
      </c>
      <c r="AR60" s="128">
        <v>-6.336E-2</v>
      </c>
      <c r="AS60" s="128">
        <v>0.13164999999999999</v>
      </c>
      <c r="AT60" s="128">
        <v>-9.0520000000000003E-2</v>
      </c>
      <c r="AU60" s="128">
        <v>-4.5609999999999998E-2</v>
      </c>
      <c r="AV60" s="128">
        <v>-0.15099000000000001</v>
      </c>
      <c r="AW60" s="128">
        <v>3.1390000000000001E-2</v>
      </c>
      <c r="AX60" s="129">
        <v>0.18895000000000001</v>
      </c>
    </row>
    <row r="61" spans="1:80" s="548" customFormat="1">
      <c r="B61" s="2"/>
      <c r="C61"/>
      <c r="D61" s="2"/>
      <c r="E61" s="2"/>
      <c r="AN61" s="262" t="s">
        <v>2</v>
      </c>
      <c r="AO61" s="128">
        <v>-0.29804999999999998</v>
      </c>
      <c r="AP61" s="130">
        <v>-0.76490000000000002</v>
      </c>
      <c r="AQ61" s="128">
        <v>0.20335</v>
      </c>
      <c r="AR61" s="128">
        <v>0.28542000000000001</v>
      </c>
      <c r="AS61" s="128">
        <v>-0.12575</v>
      </c>
      <c r="AT61" s="128">
        <v>-0.41377000000000003</v>
      </c>
      <c r="AU61" s="128">
        <v>8.8249999999999995E-2</v>
      </c>
      <c r="AV61" s="128">
        <v>8.2629999999999995E-2</v>
      </c>
      <c r="AW61" s="128">
        <v>3.4729999999999997E-2</v>
      </c>
      <c r="AX61" s="129">
        <v>2.1059999999999999E-2</v>
      </c>
    </row>
    <row r="62" spans="1:80" s="548" customFormat="1">
      <c r="B62" s="2"/>
      <c r="C62"/>
      <c r="D62" s="2"/>
      <c r="E62" s="2"/>
      <c r="AN62" s="262" t="s">
        <v>3</v>
      </c>
      <c r="AO62" s="130">
        <v>-0.89702999999999999</v>
      </c>
      <c r="AP62" s="128">
        <v>0.25125999999999998</v>
      </c>
      <c r="AQ62" s="128">
        <v>-2.214E-2</v>
      </c>
      <c r="AR62" s="128">
        <v>-5.64E-3</v>
      </c>
      <c r="AS62" s="128">
        <v>4.5990000000000003E-2</v>
      </c>
      <c r="AT62" s="128">
        <v>-7.9339999999999994E-2</v>
      </c>
      <c r="AU62" s="128">
        <v>0.22600000000000001</v>
      </c>
      <c r="AV62" s="128">
        <v>-4.054E-2</v>
      </c>
      <c r="AW62" s="128">
        <v>-0.25807999999999998</v>
      </c>
      <c r="AX62" s="129">
        <v>-6.2850000000000003E-2</v>
      </c>
    </row>
    <row r="63" spans="1:80" s="548" customFormat="1">
      <c r="B63" s="2"/>
      <c r="C63"/>
      <c r="D63" s="2"/>
      <c r="E63" s="2"/>
      <c r="AN63" s="262" t="s">
        <v>4</v>
      </c>
      <c r="AO63" s="252">
        <v>0.76615999999999995</v>
      </c>
      <c r="AP63" s="128">
        <v>7.0120000000000002E-2</v>
      </c>
      <c r="AQ63" s="128">
        <v>-0.12293999999999999</v>
      </c>
      <c r="AR63" s="128">
        <v>-0.27456000000000003</v>
      </c>
      <c r="AS63" s="128">
        <v>0.43511</v>
      </c>
      <c r="AT63" s="128">
        <v>-0.32346999999999998</v>
      </c>
      <c r="AU63" s="128">
        <v>5.3800000000000002E-3</v>
      </c>
      <c r="AV63" s="128">
        <v>-0.14624999999999999</v>
      </c>
      <c r="AW63" s="128">
        <v>1.174E-2</v>
      </c>
      <c r="AX63" s="129">
        <v>-4.5530000000000001E-2</v>
      </c>
    </row>
    <row r="64" spans="1:80">
      <c r="AM64" s="548"/>
      <c r="AN64" s="262" t="s">
        <v>59</v>
      </c>
      <c r="AO64" s="128">
        <v>-0.40334999999999999</v>
      </c>
      <c r="AP64" s="131">
        <v>-0.57384999999999997</v>
      </c>
      <c r="AQ64" s="128">
        <v>-0.29409999999999997</v>
      </c>
      <c r="AR64" s="131">
        <v>-0.59958999999999996</v>
      </c>
      <c r="AS64" s="128">
        <v>3.1539999999999999E-2</v>
      </c>
      <c r="AT64" s="128">
        <v>5.1029999999999999E-2</v>
      </c>
      <c r="AU64" s="128">
        <v>0.11754000000000001</v>
      </c>
      <c r="AV64" s="128">
        <v>0.20838000000000001</v>
      </c>
      <c r="AW64" s="128">
        <v>1.6549999999999999E-2</v>
      </c>
      <c r="AX64" s="129">
        <v>2.998E-2</v>
      </c>
    </row>
    <row r="65" spans="2:50">
      <c r="AM65" s="548"/>
      <c r="AN65" s="249" t="s">
        <v>5</v>
      </c>
      <c r="AO65" s="131">
        <v>-0.60563999999999996</v>
      </c>
      <c r="AP65" s="128">
        <v>-0.13797999999999999</v>
      </c>
      <c r="AQ65" s="131">
        <v>-0.64737</v>
      </c>
      <c r="AR65" s="128">
        <v>-3.5009999999999999E-2</v>
      </c>
      <c r="AS65" s="128">
        <v>-0.21085000000000001</v>
      </c>
      <c r="AT65" s="128">
        <v>-0.10951</v>
      </c>
      <c r="AU65" s="128">
        <v>-0.34794999999999998</v>
      </c>
      <c r="AV65" s="128">
        <v>-0.10911999999999999</v>
      </c>
      <c r="AW65" s="128">
        <v>-3.5100000000000001E-3</v>
      </c>
      <c r="AX65" s="129">
        <v>-6.6409999999999997E-2</v>
      </c>
    </row>
    <row r="66" spans="2:50" ht="15" thickBot="1">
      <c r="AM66" s="548"/>
      <c r="AN66" s="250" t="s">
        <v>60</v>
      </c>
      <c r="AO66" s="132">
        <v>0.46949999999999997</v>
      </c>
      <c r="AP66" s="132">
        <v>0.26236999999999999</v>
      </c>
      <c r="AQ66" s="133">
        <v>-0.71335000000000004</v>
      </c>
      <c r="AR66" s="132">
        <v>0.33268999999999999</v>
      </c>
      <c r="AS66" s="132">
        <v>0.15665000000000001</v>
      </c>
      <c r="AT66" s="132">
        <v>-4.2819999999999997E-2</v>
      </c>
      <c r="AU66" s="132">
        <v>2.998E-2</v>
      </c>
      <c r="AV66" s="132">
        <v>0.23674000000000001</v>
      </c>
      <c r="AW66" s="132">
        <v>-6.1089999999999998E-2</v>
      </c>
      <c r="AX66" s="134">
        <v>6.4280000000000004E-2</v>
      </c>
    </row>
    <row r="67" spans="2:50" ht="16.2" thickBot="1">
      <c r="B67" s="2" t="s">
        <v>1248</v>
      </c>
      <c r="C67" s="115" t="s">
        <v>56</v>
      </c>
      <c r="D67" s="545" t="s">
        <v>62</v>
      </c>
      <c r="E67" s="139" t="s">
        <v>63</v>
      </c>
      <c r="F67" s="139" t="s">
        <v>1252</v>
      </c>
      <c r="G67" s="139" t="s">
        <v>1253</v>
      </c>
      <c r="AM67" s="548"/>
      <c r="AN67" s="548"/>
      <c r="AO67" s="548"/>
      <c r="AP67" s="548"/>
      <c r="AQ67" s="548"/>
      <c r="AR67" s="548"/>
      <c r="AS67" s="548"/>
      <c r="AT67" s="548"/>
      <c r="AU67" s="548"/>
      <c r="AV67" s="548"/>
      <c r="AW67" s="548"/>
      <c r="AX67" s="548"/>
    </row>
    <row r="68" spans="2:50">
      <c r="B68" s="2">
        <v>12</v>
      </c>
      <c r="C68" s="116" t="s">
        <v>17</v>
      </c>
      <c r="D68" s="124">
        <v>-3.5967772006988499</v>
      </c>
      <c r="E68" s="555">
        <v>-2.4598679542541499</v>
      </c>
      <c r="F68" s="558">
        <v>0.92368507385253906</v>
      </c>
      <c r="G68" s="47">
        <v>11.94863319396973</v>
      </c>
      <c r="AM68" s="548"/>
      <c r="AN68" s="548"/>
      <c r="AO68" s="548"/>
      <c r="AP68" s="548"/>
      <c r="AQ68" s="548"/>
      <c r="AR68" s="548"/>
      <c r="AS68" s="548"/>
      <c r="AT68" s="548"/>
      <c r="AU68" s="548"/>
      <c r="AV68" s="548"/>
      <c r="AW68" s="548"/>
      <c r="AX68" s="548"/>
    </row>
    <row r="69" spans="2:50">
      <c r="B69" s="2">
        <v>8</v>
      </c>
      <c r="C69" s="116" t="s">
        <v>13</v>
      </c>
      <c r="D69" s="124">
        <v>-4.3491473197937003</v>
      </c>
      <c r="E69" s="555">
        <v>-1.7262277603149401</v>
      </c>
      <c r="F69" s="558">
        <v>0.92111812531948112</v>
      </c>
      <c r="G69" s="47">
        <v>12.002804756164549</v>
      </c>
      <c r="AN69" s="2" t="s">
        <v>520</v>
      </c>
    </row>
    <row r="70" spans="2:50">
      <c r="B70" s="2">
        <v>11</v>
      </c>
      <c r="C70" s="116" t="s">
        <v>16</v>
      </c>
      <c r="D70" s="124">
        <v>-3.1227107048034699</v>
      </c>
      <c r="E70" s="555">
        <v>-1.7867842912673999</v>
      </c>
      <c r="F70" s="558">
        <v>0.91744127869606007</v>
      </c>
      <c r="G70" s="47">
        <v>7.7313265800476101</v>
      </c>
      <c r="AM70">
        <v>1</v>
      </c>
      <c r="AN70" s="20">
        <v>4.1003769999999999</v>
      </c>
    </row>
    <row r="71" spans="2:50">
      <c r="B71" s="2">
        <v>10</v>
      </c>
      <c r="C71" s="116" t="s">
        <v>15</v>
      </c>
      <c r="D71" s="124">
        <v>-3.1337091922760001</v>
      </c>
      <c r="E71" s="555">
        <v>4.0136113762855502E-2</v>
      </c>
      <c r="F71" s="558">
        <v>0.91181111546757121</v>
      </c>
      <c r="G71" s="47">
        <v>4.7913694786839152</v>
      </c>
      <c r="AM71">
        <v>2</v>
      </c>
      <c r="AN71" s="20">
        <v>2.1462690000000002</v>
      </c>
    </row>
    <row r="72" spans="2:50">
      <c r="B72" s="2">
        <v>39</v>
      </c>
      <c r="C72" s="116" t="s">
        <v>44</v>
      </c>
      <c r="D72" s="124">
        <v>3.5169532299041699</v>
      </c>
      <c r="E72" s="555">
        <v>0.75219416618347201</v>
      </c>
      <c r="F72" s="558">
        <v>0.8983215056359769</v>
      </c>
      <c r="G72" s="47">
        <v>6.5603208541870135</v>
      </c>
      <c r="AM72">
        <v>3</v>
      </c>
      <c r="AN72" s="20">
        <v>1.318346</v>
      </c>
    </row>
    <row r="73" spans="2:50">
      <c r="B73" s="2">
        <v>19</v>
      </c>
      <c r="C73" s="116" t="s">
        <v>24</v>
      </c>
      <c r="D73" s="124">
        <v>0.35468572378158603</v>
      </c>
      <c r="E73" s="555">
        <v>2.4802083969116202</v>
      </c>
      <c r="F73" s="558">
        <v>0.84552140533924081</v>
      </c>
      <c r="G73" s="47">
        <v>5.7935732305049887</v>
      </c>
      <c r="AM73">
        <v>4</v>
      </c>
      <c r="AN73" s="20">
        <v>0.71797</v>
      </c>
    </row>
    <row r="74" spans="2:50">
      <c r="B74" s="2">
        <v>36</v>
      </c>
      <c r="C74" s="116" t="s">
        <v>41</v>
      </c>
      <c r="D74" s="124">
        <v>9.1068163514137296E-2</v>
      </c>
      <c r="E74" s="555">
        <v>-3.1420974731445299</v>
      </c>
      <c r="F74" s="558">
        <v>0.83659795270068549</v>
      </c>
      <c r="G74" s="47">
        <v>9.2039896901696974</v>
      </c>
      <c r="AM74">
        <v>5</v>
      </c>
      <c r="AN74" s="20">
        <v>0.5706</v>
      </c>
    </row>
    <row r="75" spans="2:50">
      <c r="B75" s="2">
        <v>3</v>
      </c>
      <c r="C75" s="116" t="s">
        <v>8</v>
      </c>
      <c r="D75" s="124">
        <v>-3.4597468376159699</v>
      </c>
      <c r="E75" s="555">
        <v>1.34876072406769</v>
      </c>
      <c r="F75" s="558">
        <v>0.83548966795206092</v>
      </c>
      <c r="G75" s="47">
        <v>7.5335928201675397</v>
      </c>
      <c r="AM75">
        <v>6</v>
      </c>
      <c r="AN75" s="20">
        <v>0.36724600000000002</v>
      </c>
    </row>
    <row r="76" spans="2:50">
      <c r="B76" s="2">
        <v>14</v>
      </c>
      <c r="C76" s="116" t="s">
        <v>19</v>
      </c>
      <c r="D76" s="124">
        <v>-1.7001595497131301</v>
      </c>
      <c r="E76" s="555">
        <v>-2.5632891654968302</v>
      </c>
      <c r="F76" s="558">
        <v>0.83246767520904608</v>
      </c>
      <c r="G76" s="47">
        <v>7.53256452083588</v>
      </c>
      <c r="AM76">
        <v>7</v>
      </c>
      <c r="AN76" s="20">
        <v>0.345026</v>
      </c>
    </row>
    <row r="77" spans="2:50">
      <c r="B77" s="2">
        <v>13</v>
      </c>
      <c r="C77" s="116" t="s">
        <v>18</v>
      </c>
      <c r="D77" s="124">
        <v>-3.6753914356231698</v>
      </c>
      <c r="E77" s="555">
        <v>-0.79006886482238803</v>
      </c>
      <c r="F77" s="558">
        <v>0.82926449924707413</v>
      </c>
      <c r="G77" s="47">
        <v>7.1705755591392508</v>
      </c>
      <c r="AM77">
        <v>8</v>
      </c>
      <c r="AN77" s="20">
        <v>0.248552</v>
      </c>
    </row>
    <row r="78" spans="2:50">
      <c r="B78" s="2">
        <v>9</v>
      </c>
      <c r="C78" s="116" t="s">
        <v>14</v>
      </c>
      <c r="D78" s="124">
        <v>-2.5094301700592001</v>
      </c>
      <c r="E78" s="555">
        <v>-6.9717802107334102E-3</v>
      </c>
      <c r="F78" s="558">
        <v>0.82045997653221991</v>
      </c>
      <c r="G78" s="47">
        <v>3.0715868410043199</v>
      </c>
      <c r="AM78">
        <v>9</v>
      </c>
      <c r="AN78" s="20">
        <v>0.124877</v>
      </c>
    </row>
    <row r="79" spans="2:50">
      <c r="B79" s="2">
        <v>49</v>
      </c>
      <c r="C79" s="116" t="s">
        <v>54</v>
      </c>
      <c r="D79" s="124">
        <v>3.7205104827880899</v>
      </c>
      <c r="E79" s="555">
        <v>-0.71096229553222701</v>
      </c>
      <c r="F79" s="558">
        <v>0.81100307218730472</v>
      </c>
      <c r="G79" s="47">
        <v>7.2226900160312697</v>
      </c>
      <c r="AM79">
        <v>10</v>
      </c>
      <c r="AN79" s="20">
        <v>6.0736999999999999E-2</v>
      </c>
    </row>
    <row r="80" spans="2:50">
      <c r="B80" s="2">
        <v>7</v>
      </c>
      <c r="C80" s="116" t="s">
        <v>12</v>
      </c>
      <c r="D80" s="124">
        <v>-1.6869417428970299</v>
      </c>
      <c r="E80" s="555">
        <v>1.67537677288055</v>
      </c>
      <c r="F80" s="558">
        <v>0.80935791134834301</v>
      </c>
      <c r="G80" s="47">
        <v>4.0036511421203596</v>
      </c>
    </row>
    <row r="81" spans="2:7">
      <c r="B81" s="2">
        <v>38</v>
      </c>
      <c r="C81" s="116" t="s">
        <v>43</v>
      </c>
      <c r="D81" s="124">
        <v>2.80573678016663</v>
      </c>
      <c r="E81" s="555">
        <v>0.69019371271133401</v>
      </c>
      <c r="F81" s="558">
        <v>0.79525921866297733</v>
      </c>
      <c r="G81" s="47">
        <v>4.2836268544197074</v>
      </c>
    </row>
    <row r="82" spans="2:7">
      <c r="B82" s="2">
        <v>21</v>
      </c>
      <c r="C82" s="116" t="s">
        <v>26</v>
      </c>
      <c r="D82" s="124">
        <v>-0.28093805909156799</v>
      </c>
      <c r="E82" s="555">
        <v>2.3027551174163801</v>
      </c>
      <c r="F82" s="558">
        <v>0.7868237812072042</v>
      </c>
      <c r="G82" s="47">
        <v>4.9797993376851064</v>
      </c>
    </row>
    <row r="83" spans="2:7">
      <c r="B83" s="2">
        <v>40</v>
      </c>
      <c r="C83" s="116" t="s">
        <v>45</v>
      </c>
      <c r="D83" s="124">
        <v>3.0571093559265101</v>
      </c>
      <c r="E83" s="555">
        <v>-0.50161445140838601</v>
      </c>
      <c r="F83" s="558">
        <v>0.78550168685615096</v>
      </c>
      <c r="G83" s="47">
        <v>4.7930339574813843</v>
      </c>
    </row>
    <row r="84" spans="2:7">
      <c r="B84" s="2">
        <v>18</v>
      </c>
      <c r="C84" s="116" t="s">
        <v>23</v>
      </c>
      <c r="D84" s="124">
        <v>-0.42371088266372697</v>
      </c>
      <c r="E84" s="555">
        <v>2.0079116821289098</v>
      </c>
      <c r="F84" s="558">
        <v>0.78084032610058818</v>
      </c>
      <c r="G84" s="47">
        <v>3.844515278935432</v>
      </c>
    </row>
    <row r="85" spans="2:7">
      <c r="B85" s="2">
        <v>6</v>
      </c>
      <c r="C85" s="116" t="s">
        <v>11</v>
      </c>
      <c r="D85" s="124">
        <v>-2.7210171222686799</v>
      </c>
      <c r="E85" s="555">
        <v>1.4347167015075699</v>
      </c>
      <c r="F85" s="558">
        <v>0.75055022537708305</v>
      </c>
      <c r="G85" s="47">
        <v>5.5294736623764003</v>
      </c>
    </row>
    <row r="86" spans="2:7">
      <c r="B86" s="2">
        <v>47</v>
      </c>
      <c r="C86" s="116" t="s">
        <v>52</v>
      </c>
      <c r="D86" s="124">
        <v>2.6580355167388898</v>
      </c>
      <c r="E86" s="555">
        <v>-1.2660895586013801</v>
      </c>
      <c r="F86" s="558">
        <v>0.71350479125976596</v>
      </c>
      <c r="G86" s="47">
        <v>4.9398379325866699</v>
      </c>
    </row>
    <row r="87" spans="2:7">
      <c r="B87" s="2">
        <v>17</v>
      </c>
      <c r="C87" s="116" t="s">
        <v>22</v>
      </c>
      <c r="D87" s="124">
        <v>2.0293135643005402</v>
      </c>
      <c r="E87" s="555">
        <v>1.7185074090957599</v>
      </c>
      <c r="F87" s="558">
        <v>0.71025571227073603</v>
      </c>
      <c r="G87" s="47">
        <v>4.7606527805328405</v>
      </c>
    </row>
    <row r="88" spans="2:7">
      <c r="B88" s="2">
        <v>45</v>
      </c>
      <c r="C88" s="116" t="s">
        <v>50</v>
      </c>
      <c r="D88" s="124">
        <v>1.4265787601470901</v>
      </c>
      <c r="E88" s="555">
        <v>-2.1324050426483199</v>
      </c>
      <c r="F88" s="558">
        <v>0.68069355189800196</v>
      </c>
      <c r="G88" s="47">
        <v>5.2299152612686139</v>
      </c>
    </row>
    <row r="89" spans="2:7">
      <c r="B89" s="2">
        <v>28</v>
      </c>
      <c r="C89" s="116" t="s">
        <v>33</v>
      </c>
      <c r="D89" s="124">
        <v>2.6593682765960698</v>
      </c>
      <c r="E89" s="555">
        <v>1.1525306701660201</v>
      </c>
      <c r="F89" s="558">
        <v>0.67998514324426595</v>
      </c>
      <c r="G89" s="47">
        <v>4.68735671043396</v>
      </c>
    </row>
    <row r="90" spans="2:7">
      <c r="B90" s="2">
        <v>22</v>
      </c>
      <c r="C90" s="116" t="s">
        <v>27</v>
      </c>
      <c r="D90" s="124">
        <v>2.8966970443725599</v>
      </c>
      <c r="E90" s="555">
        <v>6.1231143772602102E-2</v>
      </c>
      <c r="F90" s="558">
        <v>0.65081999855465222</v>
      </c>
      <c r="G90" s="47">
        <v>4.0962166332174084</v>
      </c>
    </row>
    <row r="91" spans="2:7">
      <c r="B91" s="2">
        <v>5</v>
      </c>
      <c r="C91" s="116" t="s">
        <v>10</v>
      </c>
      <c r="D91" s="124">
        <v>-2.36976099014282</v>
      </c>
      <c r="E91" s="555">
        <v>1.0271897315978999</v>
      </c>
      <c r="F91" s="558">
        <v>0.65009590238332704</v>
      </c>
      <c r="G91" s="47">
        <v>3.7223585844039921</v>
      </c>
    </row>
    <row r="92" spans="2:7">
      <c r="B92" s="2">
        <v>44</v>
      </c>
      <c r="C92" s="116" t="s">
        <v>49</v>
      </c>
      <c r="D92" s="124">
        <v>0.18910861015319799</v>
      </c>
      <c r="E92" s="555">
        <v>-2.84732961654663</v>
      </c>
      <c r="F92" s="558">
        <v>0.58584275725297585</v>
      </c>
      <c r="G92" s="47">
        <v>7.5722156818956137</v>
      </c>
    </row>
    <row r="93" spans="2:7">
      <c r="B93" s="2">
        <v>24</v>
      </c>
      <c r="C93" s="116" t="s">
        <v>29</v>
      </c>
      <c r="D93" s="124">
        <v>-0.51488000154495195</v>
      </c>
      <c r="E93" s="555">
        <v>1.6231061220169101</v>
      </c>
      <c r="F93" s="558">
        <v>0.55353245139121965</v>
      </c>
      <c r="G93" s="47">
        <v>2.5842392742633868</v>
      </c>
    </row>
    <row r="94" spans="2:7">
      <c r="B94" s="2">
        <v>4</v>
      </c>
      <c r="C94" s="116" t="s">
        <v>9</v>
      </c>
      <c r="D94" s="124">
        <v>-1.5112284421920801</v>
      </c>
      <c r="E94" s="555">
        <v>1.6296843290328999</v>
      </c>
      <c r="F94" s="558">
        <v>0.54959154129028298</v>
      </c>
      <c r="G94" s="47">
        <v>3.5888246297836299</v>
      </c>
    </row>
    <row r="95" spans="2:7">
      <c r="B95" s="2">
        <v>15</v>
      </c>
      <c r="C95" s="116" t="s">
        <v>20</v>
      </c>
      <c r="D95" s="124">
        <v>-0.727528035640717</v>
      </c>
      <c r="E95" s="555">
        <v>1.5462024211883501</v>
      </c>
      <c r="F95" s="558">
        <v>0.54138975590467442</v>
      </c>
      <c r="G95" s="47">
        <v>2.485982209444046</v>
      </c>
    </row>
    <row r="96" spans="2:7">
      <c r="B96" s="2">
        <v>34</v>
      </c>
      <c r="C96" s="116" t="s">
        <v>39</v>
      </c>
      <c r="D96" s="124">
        <v>2.2181477546691899</v>
      </c>
      <c r="E96" s="555">
        <v>-0.48269873857498202</v>
      </c>
      <c r="F96" s="558">
        <v>0.53800716809928428</v>
      </c>
      <c r="G96" s="47">
        <v>2.616985782980914</v>
      </c>
    </row>
    <row r="97" spans="2:7">
      <c r="B97" s="2">
        <v>1</v>
      </c>
      <c r="C97" s="116" t="s">
        <v>6</v>
      </c>
      <c r="D97" s="124">
        <v>-1.8039183616638199</v>
      </c>
      <c r="E97" s="555">
        <v>2.14127516746521</v>
      </c>
      <c r="F97" s="558">
        <v>0.52747415006160703</v>
      </c>
      <c r="G97" s="47">
        <v>5.8598165512084996</v>
      </c>
    </row>
    <row r="98" spans="2:7">
      <c r="B98" s="2">
        <v>41</v>
      </c>
      <c r="C98" s="116" t="s">
        <v>46</v>
      </c>
      <c r="D98" s="124">
        <v>1.8489305973053001</v>
      </c>
      <c r="E98" s="555">
        <v>-1.0632977485656701</v>
      </c>
      <c r="F98" s="558">
        <v>0.52568876743316695</v>
      </c>
      <c r="G98" s="47">
        <v>2.7209805250167802</v>
      </c>
    </row>
    <row r="99" spans="2:7">
      <c r="B99" s="2">
        <v>30</v>
      </c>
      <c r="C99" s="116" t="s">
        <v>35</v>
      </c>
      <c r="D99" s="124">
        <v>-0.90803337097168002</v>
      </c>
      <c r="E99" s="555">
        <v>-1.5296379327773999</v>
      </c>
      <c r="F99" s="558">
        <v>0.50231628119945604</v>
      </c>
      <c r="G99" s="47">
        <v>2.5825049281120287</v>
      </c>
    </row>
    <row r="100" spans="2:7">
      <c r="B100" s="2">
        <v>43</v>
      </c>
      <c r="C100" s="116" t="s">
        <v>48</v>
      </c>
      <c r="D100" s="124">
        <v>0.106091246008873</v>
      </c>
      <c r="E100" s="555">
        <v>-1.99948334693909</v>
      </c>
      <c r="F100" s="558">
        <v>0.4653964788885791</v>
      </c>
      <c r="G100" s="47">
        <v>3.7309633144177456</v>
      </c>
    </row>
    <row r="101" spans="2:7">
      <c r="B101" s="2">
        <v>25</v>
      </c>
      <c r="C101" s="116" t="s">
        <v>30</v>
      </c>
      <c r="D101" s="124">
        <v>2.1035778522491499</v>
      </c>
      <c r="E101" s="555">
        <v>-0.72941625118255604</v>
      </c>
      <c r="F101" s="558">
        <v>0.41709993034601234</v>
      </c>
      <c r="G101" s="47">
        <v>2.6541462540626539</v>
      </c>
    </row>
    <row r="102" spans="2:7">
      <c r="B102" s="2">
        <v>16</v>
      </c>
      <c r="C102" s="116" t="s">
        <v>21</v>
      </c>
      <c r="D102" s="124">
        <v>5.5381648242473602E-2</v>
      </c>
      <c r="E102" s="555">
        <v>1.7379115819930999</v>
      </c>
      <c r="F102" s="558">
        <v>0.41511444339994308</v>
      </c>
      <c r="G102" s="47">
        <v>2.815995876910161</v>
      </c>
    </row>
    <row r="103" spans="2:7">
      <c r="B103" s="2">
        <v>50</v>
      </c>
      <c r="C103" s="116" t="s">
        <v>55</v>
      </c>
      <c r="D103" s="124">
        <v>1.0237889289855999</v>
      </c>
      <c r="E103" s="555">
        <v>-1.07000148296356</v>
      </c>
      <c r="F103" s="558">
        <v>0.41256517171859797</v>
      </c>
      <c r="G103" s="47">
        <v>1.578120291233059</v>
      </c>
    </row>
    <row r="104" spans="2:7">
      <c r="B104" s="2">
        <v>26</v>
      </c>
      <c r="C104" s="116" t="s">
        <v>31</v>
      </c>
      <c r="D104" s="124">
        <v>-1.18989777565002</v>
      </c>
      <c r="E104" s="555">
        <v>0.66039425134658802</v>
      </c>
      <c r="F104" s="558">
        <v>0.40471155196428271</v>
      </c>
      <c r="G104" s="47">
        <v>1.096997082233429</v>
      </c>
    </row>
    <row r="105" spans="2:7">
      <c r="B105" s="2">
        <v>46</v>
      </c>
      <c r="C105" s="116" t="s">
        <v>51</v>
      </c>
      <c r="D105" s="124">
        <v>0.39818605780601501</v>
      </c>
      <c r="E105" s="555">
        <v>-2.04673051834106</v>
      </c>
      <c r="F105" s="558">
        <v>0.38800175860524155</v>
      </c>
      <c r="G105" s="47">
        <v>3.9809525310993181</v>
      </c>
    </row>
    <row r="106" spans="2:7">
      <c r="B106" s="2">
        <v>35</v>
      </c>
      <c r="C106" s="116" t="s">
        <v>40</v>
      </c>
      <c r="D106" s="124">
        <v>1.8999208211898799</v>
      </c>
      <c r="E106" s="555">
        <v>-0.155922040343285</v>
      </c>
      <c r="F106" s="558">
        <v>0.31169373309239784</v>
      </c>
      <c r="G106" s="47">
        <v>1.7833216823637446</v>
      </c>
    </row>
    <row r="107" spans="2:7">
      <c r="B107" s="2">
        <v>32</v>
      </c>
      <c r="C107" s="116" t="s">
        <v>37</v>
      </c>
      <c r="D107" s="124">
        <v>0.83920681476592995</v>
      </c>
      <c r="E107" s="555">
        <v>0.70057553052902199</v>
      </c>
      <c r="F107" s="558">
        <v>0.23817569762468341</v>
      </c>
      <c r="G107" s="47">
        <v>0.80087131261825495</v>
      </c>
    </row>
    <row r="108" spans="2:7">
      <c r="B108" s="2">
        <v>29</v>
      </c>
      <c r="C108" s="116" t="s">
        <v>34</v>
      </c>
      <c r="D108" s="124">
        <v>1.3289829492569001</v>
      </c>
      <c r="E108" s="555">
        <v>-0.37076240777969399</v>
      </c>
      <c r="F108" s="558">
        <v>0.2325229011476036</v>
      </c>
      <c r="G108" s="47">
        <v>0.98957608640193906</v>
      </c>
    </row>
    <row r="109" spans="2:7">
      <c r="B109" s="2">
        <v>20</v>
      </c>
      <c r="C109" s="116" t="s">
        <v>25</v>
      </c>
      <c r="D109" s="124">
        <v>0.30625027418136602</v>
      </c>
      <c r="E109" s="555">
        <v>0.82988846302032504</v>
      </c>
      <c r="F109" s="558">
        <v>0.20119814015924942</v>
      </c>
      <c r="G109" s="47">
        <v>0.68752540275454499</v>
      </c>
    </row>
    <row r="110" spans="2:7">
      <c r="B110" s="2">
        <v>23</v>
      </c>
      <c r="C110" s="116" t="s">
        <v>28</v>
      </c>
      <c r="D110" s="124">
        <v>-8.4367707371711703E-2</v>
      </c>
      <c r="E110" s="555">
        <v>0.91071718931198098</v>
      </c>
      <c r="F110" s="558">
        <v>0.19938537140842499</v>
      </c>
      <c r="G110" s="47">
        <v>0.77635339926928293</v>
      </c>
    </row>
    <row r="111" spans="2:7">
      <c r="B111" s="2">
        <v>2</v>
      </c>
      <c r="C111" s="116" t="s">
        <v>7</v>
      </c>
      <c r="D111" s="124">
        <v>0.64096421003341697</v>
      </c>
      <c r="E111" s="555">
        <v>0.88597929477691695</v>
      </c>
      <c r="F111" s="558">
        <v>0.14848398789763451</v>
      </c>
      <c r="G111" s="47">
        <v>0.93185308575630199</v>
      </c>
    </row>
    <row r="112" spans="2:7">
      <c r="B112" s="2">
        <v>37</v>
      </c>
      <c r="C112" s="116" t="s">
        <v>42</v>
      </c>
      <c r="D112" s="124">
        <v>0.220748111605644</v>
      </c>
      <c r="E112" s="555">
        <v>0.81358069181442305</v>
      </c>
      <c r="F112" s="558">
        <v>0.14214552938938105</v>
      </c>
      <c r="G112" s="47">
        <v>0.64057235606014695</v>
      </c>
    </row>
    <row r="113" spans="2:7">
      <c r="B113" s="2">
        <v>48</v>
      </c>
      <c r="C113" s="116" t="s">
        <v>53</v>
      </c>
      <c r="D113" s="124">
        <v>0.428414046764374</v>
      </c>
      <c r="E113" s="555">
        <v>-0.78221774101257302</v>
      </c>
      <c r="F113" s="558">
        <v>0.105094026774168</v>
      </c>
      <c r="G113" s="47">
        <v>0.6596886590123181</v>
      </c>
    </row>
    <row r="114" spans="2:7">
      <c r="B114" s="2">
        <v>33</v>
      </c>
      <c r="C114" s="116" t="s">
        <v>38</v>
      </c>
      <c r="D114" s="124">
        <v>0.420725107192993</v>
      </c>
      <c r="E114" s="555">
        <v>-0.55202955007553101</v>
      </c>
      <c r="F114" s="558">
        <v>0.1002814881503582</v>
      </c>
      <c r="G114" s="47">
        <v>0.37030695378780382</v>
      </c>
    </row>
    <row r="115" spans="2:7">
      <c r="B115" s="2">
        <v>31</v>
      </c>
      <c r="C115" s="116" t="s">
        <v>36</v>
      </c>
      <c r="D115" s="124">
        <v>-0.54559993743896495</v>
      </c>
      <c r="E115" s="555">
        <v>0.47402071952819802</v>
      </c>
      <c r="F115" s="558">
        <v>7.9358659684657995E-2</v>
      </c>
      <c r="G115" s="47">
        <v>0.35457862913608496</v>
      </c>
    </row>
    <row r="116" spans="2:7">
      <c r="B116" s="2">
        <v>42</v>
      </c>
      <c r="C116" s="116" t="s">
        <v>47</v>
      </c>
      <c r="D116" s="124">
        <v>0.31654617190361001</v>
      </c>
      <c r="E116" s="555">
        <v>0.48384103178978</v>
      </c>
      <c r="F116" s="558">
        <v>6.2458202242851202E-2</v>
      </c>
      <c r="G116" s="47">
        <v>0.26702229678630829</v>
      </c>
    </row>
    <row r="117" spans="2:7" ht="15" thickBot="1">
      <c r="B117" s="2">
        <v>27</v>
      </c>
      <c r="C117" s="117" t="s">
        <v>32</v>
      </c>
      <c r="D117" s="556">
        <v>0.75386697053909302</v>
      </c>
      <c r="E117" s="557">
        <v>-0.41298383474349998</v>
      </c>
      <c r="F117" s="558">
        <v>5.7049177587032297E-2</v>
      </c>
      <c r="G117" s="47">
        <v>0.43613377213478099</v>
      </c>
    </row>
    <row r="120" spans="2:7" ht="15" thickBot="1"/>
    <row r="121" spans="2:7" ht="16.2" thickBot="1">
      <c r="B121" s="2" t="s">
        <v>1248</v>
      </c>
      <c r="C121" s="115" t="s">
        <v>56</v>
      </c>
      <c r="D121" s="545" t="s">
        <v>62</v>
      </c>
      <c r="E121" s="139" t="s">
        <v>64</v>
      </c>
      <c r="F121" s="139" t="s">
        <v>1254</v>
      </c>
      <c r="G121" s="139" t="s">
        <v>1255</v>
      </c>
    </row>
    <row r="122" spans="2:7">
      <c r="B122" s="2">
        <v>22</v>
      </c>
      <c r="C122" s="116" t="s">
        <v>27</v>
      </c>
      <c r="D122" s="124">
        <v>2.8966970443725599</v>
      </c>
      <c r="E122" s="555">
        <v>1.9431854486465501</v>
      </c>
      <c r="F122" s="558">
        <v>0.94327417016029302</v>
      </c>
      <c r="G122" s="47">
        <v>9.8210678100585902</v>
      </c>
    </row>
    <row r="123" spans="2:7">
      <c r="B123" s="2">
        <v>10</v>
      </c>
      <c r="C123" s="116" t="s">
        <v>15</v>
      </c>
      <c r="D123" s="124">
        <v>-3.1337091922760001</v>
      </c>
      <c r="E123" s="555">
        <v>-0.40987136960029602</v>
      </c>
      <c r="F123" s="558">
        <v>0.92725750058889345</v>
      </c>
      <c r="G123" s="47">
        <v>5.0447249114513362</v>
      </c>
    </row>
    <row r="124" spans="2:7">
      <c r="B124" s="2">
        <v>9</v>
      </c>
      <c r="C124" s="116" t="s">
        <v>14</v>
      </c>
      <c r="D124" s="124">
        <v>-2.5094301700592001</v>
      </c>
      <c r="E124" s="555">
        <v>-0.81636804342269897</v>
      </c>
      <c r="F124" s="558">
        <v>0.90728484839200962</v>
      </c>
      <c r="G124" s="47">
        <v>4.08259165287018</v>
      </c>
    </row>
    <row r="125" spans="2:7">
      <c r="B125" s="2">
        <v>40</v>
      </c>
      <c r="C125" s="116" t="s">
        <v>45</v>
      </c>
      <c r="D125" s="124">
        <v>3.0571093559265101</v>
      </c>
      <c r="E125" s="555">
        <v>-1.17534780502319</v>
      </c>
      <c r="F125" s="558">
        <v>0.87797123938798904</v>
      </c>
      <c r="G125" s="47">
        <v>6.6542856693267796</v>
      </c>
    </row>
    <row r="126" spans="2:7">
      <c r="B126" s="2">
        <v>25</v>
      </c>
      <c r="C126" s="116" t="s">
        <v>30</v>
      </c>
      <c r="D126" s="124">
        <v>2.1035778522491499</v>
      </c>
      <c r="E126" s="555">
        <v>2.4462254047393799</v>
      </c>
      <c r="F126" s="558">
        <v>0.87584036588668801</v>
      </c>
      <c r="G126" s="47">
        <v>11.23642897605896</v>
      </c>
    </row>
    <row r="127" spans="2:7">
      <c r="B127" s="2">
        <v>39</v>
      </c>
      <c r="C127" s="116" t="s">
        <v>44</v>
      </c>
      <c r="D127" s="124">
        <v>3.5169532299041699</v>
      </c>
      <c r="E127" s="555">
        <v>7.9524673521518693E-2</v>
      </c>
      <c r="F127" s="558">
        <v>0.85946606445941154</v>
      </c>
      <c r="G127" s="47">
        <v>6.0426780199632057</v>
      </c>
    </row>
    <row r="128" spans="2:7">
      <c r="B128" s="2">
        <v>8</v>
      </c>
      <c r="C128" s="116" t="s">
        <v>13</v>
      </c>
      <c r="D128" s="124">
        <v>-4.3491473197937003</v>
      </c>
      <c r="E128" s="555">
        <v>0.704728603363037</v>
      </c>
      <c r="F128" s="558">
        <v>0.81664932146668423</v>
      </c>
      <c r="G128" s="47">
        <v>9.979453504085539</v>
      </c>
    </row>
    <row r="129" spans="2:7">
      <c r="B129" s="2">
        <v>13</v>
      </c>
      <c r="C129" s="116" t="s">
        <v>18</v>
      </c>
      <c r="D129" s="124">
        <v>-3.6753914356231698</v>
      </c>
      <c r="E129" s="555">
        <v>-0.58936262130737305</v>
      </c>
      <c r="F129" s="558">
        <v>0.8130191657692194</v>
      </c>
      <c r="G129" s="47">
        <v>7.1158524155616751</v>
      </c>
    </row>
    <row r="130" spans="2:7">
      <c r="B130" s="2">
        <v>49</v>
      </c>
      <c r="C130" s="116" t="s">
        <v>54</v>
      </c>
      <c r="D130" s="124">
        <v>3.7205104827880899</v>
      </c>
      <c r="E130" s="555">
        <v>-0.14332947134971599</v>
      </c>
      <c r="F130" s="558">
        <v>0.78359269723296188</v>
      </c>
      <c r="G130" s="47">
        <v>6.7828356847167059</v>
      </c>
    </row>
    <row r="131" spans="2:7">
      <c r="B131" s="2">
        <v>3</v>
      </c>
      <c r="C131" s="116" t="s">
        <v>8</v>
      </c>
      <c r="D131" s="124">
        <v>-3.4597468376159699</v>
      </c>
      <c r="E131" s="555">
        <v>0.96555632352829002</v>
      </c>
      <c r="F131" s="558">
        <v>0.78175414353609118</v>
      </c>
      <c r="G131" s="47">
        <v>7.2527599334716797</v>
      </c>
    </row>
    <row r="132" spans="2:7">
      <c r="B132" s="2">
        <v>38</v>
      </c>
      <c r="C132" s="116" t="s">
        <v>43</v>
      </c>
      <c r="D132" s="124">
        <v>2.80573678016663</v>
      </c>
      <c r="E132" s="555">
        <v>0.35372194647789001</v>
      </c>
      <c r="F132" s="558">
        <v>0.7618002211675049</v>
      </c>
      <c r="G132" s="47">
        <v>4.0295365005731574</v>
      </c>
    </row>
    <row r="133" spans="2:7">
      <c r="B133" s="2">
        <v>2</v>
      </c>
      <c r="C133" s="116" t="s">
        <v>7</v>
      </c>
      <c r="D133" s="124">
        <v>0.64096421003341697</v>
      </c>
      <c r="E133" s="555">
        <v>2.378084897995</v>
      </c>
      <c r="F133" s="558">
        <v>0.75324162468314149</v>
      </c>
      <c r="G133" s="47">
        <v>8.779758483171463</v>
      </c>
    </row>
    <row r="134" spans="2:7">
      <c r="B134" s="2">
        <v>31</v>
      </c>
      <c r="C134" s="116" t="s">
        <v>36</v>
      </c>
      <c r="D134" s="124">
        <v>-0.54559993743896495</v>
      </c>
      <c r="E134" s="555">
        <v>-2.10994219779968</v>
      </c>
      <c r="F134" s="558">
        <v>0.72154451906681105</v>
      </c>
      <c r="G134" s="47">
        <v>6.8988963067531621</v>
      </c>
    </row>
    <row r="135" spans="2:7">
      <c r="B135" s="2">
        <v>29</v>
      </c>
      <c r="C135" s="116" t="s">
        <v>34</v>
      </c>
      <c r="D135" s="124">
        <v>1.3289829492569001</v>
      </c>
      <c r="E135" s="555">
        <v>1.9834293127059901</v>
      </c>
      <c r="F135" s="558">
        <v>0.69625028967857305</v>
      </c>
      <c r="G135" s="47">
        <v>6.8295524716377241</v>
      </c>
    </row>
    <row r="136" spans="2:7">
      <c r="B136" s="2">
        <v>11</v>
      </c>
      <c r="C136" s="116" t="s">
        <v>16</v>
      </c>
      <c r="D136" s="124">
        <v>-3.1227107048034699</v>
      </c>
      <c r="E136" s="555">
        <v>-0.221944704651833</v>
      </c>
      <c r="F136" s="558">
        <v>0.69464721065014623</v>
      </c>
      <c r="G136" s="47">
        <v>4.8310339227318746</v>
      </c>
    </row>
    <row r="137" spans="2:7">
      <c r="B137" s="2">
        <v>27</v>
      </c>
      <c r="C137" s="116" t="s">
        <v>32</v>
      </c>
      <c r="D137" s="124">
        <v>0.75386697053909302</v>
      </c>
      <c r="E137" s="555">
        <v>2.7864906787872301</v>
      </c>
      <c r="F137" s="558">
        <v>0.64338965713977803</v>
      </c>
      <c r="G137" s="47">
        <v>12.056403040885966</v>
      </c>
    </row>
    <row r="138" spans="2:7">
      <c r="B138" s="2">
        <v>12</v>
      </c>
      <c r="C138" s="116" t="s">
        <v>17</v>
      </c>
      <c r="D138" s="124">
        <v>-3.5967772006988499</v>
      </c>
      <c r="E138" s="555">
        <v>0.50793254375457797</v>
      </c>
      <c r="F138" s="558">
        <v>0.64187896810472</v>
      </c>
      <c r="G138" s="47">
        <v>6.7014493942260769</v>
      </c>
    </row>
    <row r="139" spans="2:7">
      <c r="B139" s="2">
        <v>6</v>
      </c>
      <c r="C139" s="116" t="s">
        <v>11</v>
      </c>
      <c r="D139" s="124">
        <v>-2.7210171222686799</v>
      </c>
      <c r="E139" s="555">
        <v>-0.81383854150772095</v>
      </c>
      <c r="F139" s="558">
        <v>0.63981370627880108</v>
      </c>
      <c r="G139" s="47">
        <v>4.6161372661590496</v>
      </c>
    </row>
    <row r="140" spans="2:7">
      <c r="B140" s="2">
        <v>5</v>
      </c>
      <c r="C140" s="116" t="s">
        <v>10</v>
      </c>
      <c r="D140" s="124">
        <v>-2.36976099014282</v>
      </c>
      <c r="E140" s="555">
        <v>0.85448533296585105</v>
      </c>
      <c r="F140" s="558">
        <v>0.61842635273933411</v>
      </c>
      <c r="G140" s="47">
        <v>3.8468152284622201</v>
      </c>
    </row>
    <row r="141" spans="2:7">
      <c r="B141" s="2">
        <v>47</v>
      </c>
      <c r="C141" s="116" t="s">
        <v>52</v>
      </c>
      <c r="D141" s="124">
        <v>2.6580355167388898</v>
      </c>
      <c r="E141" s="555">
        <v>-0.65537381172180198</v>
      </c>
      <c r="F141" s="558">
        <v>0.61691251024603866</v>
      </c>
      <c r="G141" s="47">
        <v>4.0976954102516201</v>
      </c>
    </row>
    <row r="142" spans="2:7">
      <c r="B142" s="2">
        <v>28</v>
      </c>
      <c r="C142" s="116" t="s">
        <v>33</v>
      </c>
      <c r="D142" s="124">
        <v>2.6593682765960698</v>
      </c>
      <c r="E142" s="555">
        <v>-0.37651574611663802</v>
      </c>
      <c r="F142" s="558">
        <v>0.5839386302977797</v>
      </c>
      <c r="G142" s="47">
        <v>3.6646192520856848</v>
      </c>
    </row>
    <row r="143" spans="2:7">
      <c r="B143" s="2">
        <v>1</v>
      </c>
      <c r="C143" s="116" t="s">
        <v>6</v>
      </c>
      <c r="D143" s="124">
        <v>-1.8039183616638199</v>
      </c>
      <c r="E143" s="555">
        <v>2.3265955448150599</v>
      </c>
      <c r="F143" s="558">
        <v>0.58318684995174397</v>
      </c>
      <c r="G143" s="47">
        <v>9.7991070747375506</v>
      </c>
    </row>
    <row r="144" spans="2:7">
      <c r="B144" s="2">
        <v>34</v>
      </c>
      <c r="C144" s="116" t="s">
        <v>39</v>
      </c>
      <c r="D144" s="124">
        <v>2.2181477546691899</v>
      </c>
      <c r="E144" s="555">
        <v>6.08855597674847E-2</v>
      </c>
      <c r="F144" s="558">
        <v>0.51406849862542014</v>
      </c>
      <c r="G144" s="47">
        <v>2.405490373261268</v>
      </c>
    </row>
    <row r="145" spans="2:7">
      <c r="B145" s="2">
        <v>32</v>
      </c>
      <c r="C145" s="116" t="s">
        <v>37</v>
      </c>
      <c r="D145" s="124">
        <v>0.83920681476592995</v>
      </c>
      <c r="E145" s="555">
        <v>-1.3615680932998699</v>
      </c>
      <c r="F145" s="558">
        <v>0.509830921888351</v>
      </c>
      <c r="G145" s="47">
        <v>3.155928671360015</v>
      </c>
    </row>
    <row r="146" spans="2:7">
      <c r="B146" s="2">
        <v>42</v>
      </c>
      <c r="C146" s="116" t="s">
        <v>47</v>
      </c>
      <c r="D146" s="124">
        <v>0.31654617190361001</v>
      </c>
      <c r="E146" s="555">
        <v>-1.59852755069733</v>
      </c>
      <c r="F146" s="558">
        <v>0.49612757936120011</v>
      </c>
      <c r="G146" s="47">
        <v>3.9253844171762475</v>
      </c>
    </row>
    <row r="147" spans="2:7">
      <c r="B147" s="2">
        <v>4</v>
      </c>
      <c r="C147" s="116" t="s">
        <v>9</v>
      </c>
      <c r="D147" s="124">
        <v>-1.5112284421920801</v>
      </c>
      <c r="E147" s="555">
        <v>1.45919406414032</v>
      </c>
      <c r="F147" s="558">
        <v>0.49099911749362901</v>
      </c>
      <c r="G147" s="47">
        <v>4.3441320657730103</v>
      </c>
    </row>
    <row r="148" spans="2:7">
      <c r="B148" s="2">
        <v>7</v>
      </c>
      <c r="C148" s="116" t="s">
        <v>12</v>
      </c>
      <c r="D148" s="124">
        <v>-1.6869417428970299</v>
      </c>
      <c r="E148" s="555">
        <v>-0.74104082584381104</v>
      </c>
      <c r="F148" s="558">
        <v>0.48608984053134929</v>
      </c>
      <c r="G148" s="47">
        <v>2.2211304903030413</v>
      </c>
    </row>
    <row r="149" spans="2:7">
      <c r="B149" s="2">
        <v>17</v>
      </c>
      <c r="C149" s="116" t="s">
        <v>22</v>
      </c>
      <c r="D149" s="124">
        <v>2.0293135643005402</v>
      </c>
      <c r="E149" s="555">
        <v>-0.78047561645507801</v>
      </c>
      <c r="F149" s="558">
        <v>0.47480968385934791</v>
      </c>
      <c r="G149" s="47">
        <v>2.9327518343925472</v>
      </c>
    </row>
    <row r="150" spans="2:7">
      <c r="B150" s="2">
        <v>23</v>
      </c>
      <c r="C150" s="116" t="s">
        <v>28</v>
      </c>
      <c r="D150" s="124">
        <v>-8.4367707371711703E-2</v>
      </c>
      <c r="E150" s="555">
        <v>-1.3604823350906401</v>
      </c>
      <c r="F150" s="558">
        <v>0.442861374816857</v>
      </c>
      <c r="G150" s="47">
        <v>2.8114030165597828</v>
      </c>
    </row>
    <row r="151" spans="2:7">
      <c r="B151" s="2">
        <v>41</v>
      </c>
      <c r="C151" s="116" t="s">
        <v>46</v>
      </c>
      <c r="D151" s="124">
        <v>1.8489305973053001</v>
      </c>
      <c r="E151" s="555">
        <v>-0.54070436954498302</v>
      </c>
      <c r="F151" s="558">
        <v>0.42882360517978713</v>
      </c>
      <c r="G151" s="47">
        <v>2.110956579446789</v>
      </c>
    </row>
    <row r="152" spans="2:7">
      <c r="B152" s="2">
        <v>26</v>
      </c>
      <c r="C152" s="116" t="s">
        <v>31</v>
      </c>
      <c r="D152" s="124">
        <v>-1.18989777565002</v>
      </c>
      <c r="E152" s="555">
        <v>-0.58620786666870095</v>
      </c>
      <c r="F152" s="558">
        <v>0.38450174778699853</v>
      </c>
      <c r="G152" s="47">
        <v>1.2119176983833311</v>
      </c>
    </row>
    <row r="153" spans="2:7">
      <c r="B153" s="2">
        <v>37</v>
      </c>
      <c r="C153" s="116" t="s">
        <v>42</v>
      </c>
      <c r="D153" s="124">
        <v>0.220748111605644</v>
      </c>
      <c r="E153" s="555">
        <v>-1.36212837696075</v>
      </c>
      <c r="F153" s="558">
        <v>0.38086991012096405</v>
      </c>
      <c r="G153" s="47">
        <v>2.8384983409196169</v>
      </c>
    </row>
    <row r="154" spans="2:7">
      <c r="B154" s="2">
        <v>24</v>
      </c>
      <c r="C154" s="116" t="s">
        <v>29</v>
      </c>
      <c r="D154" s="124">
        <v>-0.51488000154495195</v>
      </c>
      <c r="E154" s="555">
        <v>-1.2904299497604399</v>
      </c>
      <c r="F154" s="558">
        <v>0.36849874258041371</v>
      </c>
      <c r="G154" s="47">
        <v>2.6555164158344269</v>
      </c>
    </row>
    <row r="155" spans="2:7">
      <c r="B155" s="2">
        <v>35</v>
      </c>
      <c r="C155" s="116" t="s">
        <v>40</v>
      </c>
      <c r="D155" s="124">
        <v>1.8999208211898799</v>
      </c>
      <c r="E155" s="555">
        <v>-0.82592713832855202</v>
      </c>
      <c r="F155" s="558">
        <v>0.36811784654855761</v>
      </c>
      <c r="G155" s="47">
        <v>2.7955329418182302</v>
      </c>
    </row>
    <row r="156" spans="2:7">
      <c r="B156" s="2">
        <v>45</v>
      </c>
      <c r="C156" s="116" t="s">
        <v>50</v>
      </c>
      <c r="D156" s="124">
        <v>1.4265787601470901</v>
      </c>
      <c r="E156" s="555">
        <v>1.2176489830017101</v>
      </c>
      <c r="F156" s="558">
        <v>0.36378605663776298</v>
      </c>
      <c r="G156" s="47">
        <v>3.2419406175613439</v>
      </c>
    </row>
    <row r="157" spans="2:7">
      <c r="B157" s="2">
        <v>50</v>
      </c>
      <c r="C157" s="116" t="s">
        <v>55</v>
      </c>
      <c r="D157" s="124">
        <v>1.0237889289855999</v>
      </c>
      <c r="E157" s="555">
        <v>-0.88462805747985795</v>
      </c>
      <c r="F157" s="558">
        <v>0.34440094232559199</v>
      </c>
      <c r="G157" s="47">
        <v>1.6984376311302189</v>
      </c>
    </row>
    <row r="158" spans="2:7">
      <c r="B158" s="2">
        <v>14</v>
      </c>
      <c r="C158" s="116" t="s">
        <v>19</v>
      </c>
      <c r="D158" s="124">
        <v>-1.7001595497131301</v>
      </c>
      <c r="E158" s="555">
        <v>0.38022977113723799</v>
      </c>
      <c r="F158" s="558">
        <v>0.26705829799175279</v>
      </c>
      <c r="G158" s="47">
        <v>1.6292184144258499</v>
      </c>
    </row>
    <row r="159" spans="2:7">
      <c r="B159" s="2">
        <v>30</v>
      </c>
      <c r="C159" s="116" t="s">
        <v>35</v>
      </c>
      <c r="D159" s="124">
        <v>-0.90803337097168002</v>
      </c>
      <c r="E159" s="555">
        <v>0.83863341808319103</v>
      </c>
      <c r="F159" s="558">
        <v>0.24253393709659599</v>
      </c>
      <c r="G159" s="47">
        <v>1.469122350215909</v>
      </c>
    </row>
    <row r="160" spans="2:7">
      <c r="B160" s="2">
        <v>48</v>
      </c>
      <c r="C160" s="116" t="s">
        <v>53</v>
      </c>
      <c r="D160" s="124">
        <v>0.428414046764374</v>
      </c>
      <c r="E160" s="555">
        <v>-1.21090912818909</v>
      </c>
      <c r="F160" s="558">
        <v>0.21798790618777308</v>
      </c>
      <c r="G160" s="47">
        <v>2.313978619873525</v>
      </c>
    </row>
    <row r="161" spans="2:7">
      <c r="B161" s="2">
        <v>20</v>
      </c>
      <c r="C161" s="116" t="s">
        <v>25</v>
      </c>
      <c r="D161" s="124">
        <v>0.30625027418136602</v>
      </c>
      <c r="E161" s="555">
        <v>0.77807945013046298</v>
      </c>
      <c r="F161" s="558">
        <v>0.17977810837328442</v>
      </c>
      <c r="G161" s="47">
        <v>0.96418191120028496</v>
      </c>
    </row>
    <row r="162" spans="2:7">
      <c r="B162" s="2">
        <v>46</v>
      </c>
      <c r="C162" s="116" t="s">
        <v>51</v>
      </c>
      <c r="D162" s="124">
        <v>0.39818605780601501</v>
      </c>
      <c r="E162" s="555">
        <v>-1.3355365991592401</v>
      </c>
      <c r="F162" s="558">
        <v>0.1733303107321266</v>
      </c>
      <c r="G162" s="47">
        <v>2.7832384407520281</v>
      </c>
    </row>
    <row r="163" spans="2:7">
      <c r="B163" s="2">
        <v>15</v>
      </c>
      <c r="C163" s="116" t="s">
        <v>20</v>
      </c>
      <c r="D163" s="124">
        <v>-0.727528035640717</v>
      </c>
      <c r="E163" s="555">
        <v>-0.62068742513656605</v>
      </c>
      <c r="F163" s="558">
        <v>0.16956210136413569</v>
      </c>
      <c r="G163" s="47">
        <v>0.84261885285377502</v>
      </c>
    </row>
    <row r="164" spans="2:7">
      <c r="B164" s="2">
        <v>18</v>
      </c>
      <c r="C164" s="116" t="s">
        <v>23</v>
      </c>
      <c r="D164" s="124">
        <v>-0.42371088266372697</v>
      </c>
      <c r="E164" s="555">
        <v>0.41621637344360402</v>
      </c>
      <c r="F164" s="558">
        <v>6.5409399569034493E-2</v>
      </c>
      <c r="G164" s="47">
        <v>0.35037623345851898</v>
      </c>
    </row>
    <row r="165" spans="2:7">
      <c r="B165" s="2">
        <v>33</v>
      </c>
      <c r="C165" s="116" t="s">
        <v>38</v>
      </c>
      <c r="D165" s="124">
        <v>0.420725107192993</v>
      </c>
      <c r="E165" s="555">
        <v>-0.26946231722831698</v>
      </c>
      <c r="F165" s="558">
        <v>5.1961425691842998E-2</v>
      </c>
      <c r="G165" s="47">
        <v>0.1964913085103038</v>
      </c>
    </row>
    <row r="166" spans="2:7">
      <c r="B166" s="2">
        <v>21</v>
      </c>
      <c r="C166" s="116" t="s">
        <v>26</v>
      </c>
      <c r="D166" s="124">
        <v>-0.28093805909156799</v>
      </c>
      <c r="E166" s="555">
        <v>-0.35352408885955799</v>
      </c>
      <c r="F166" s="558">
        <v>2.9812224209308701E-2</v>
      </c>
      <c r="G166" s="47">
        <v>0.22809719294309649</v>
      </c>
    </row>
    <row r="167" spans="2:7">
      <c r="B167" s="2">
        <v>19</v>
      </c>
      <c r="C167" s="116" t="s">
        <v>24</v>
      </c>
      <c r="D167" s="124">
        <v>0.35468572378158603</v>
      </c>
      <c r="E167" s="555">
        <v>0.26244929432869002</v>
      </c>
      <c r="F167" s="558">
        <v>2.6222920976579221E-2</v>
      </c>
      <c r="G167" s="47">
        <v>0.165855191648006</v>
      </c>
    </row>
    <row r="168" spans="2:7">
      <c r="B168" s="2">
        <v>16</v>
      </c>
      <c r="C168" s="116" t="s">
        <v>21</v>
      </c>
      <c r="D168" s="124">
        <v>5.5381648242473602E-2</v>
      </c>
      <c r="E168" s="555">
        <v>0.39567333459854098</v>
      </c>
      <c r="F168" s="558">
        <v>2.1916504600085363E-2</v>
      </c>
      <c r="G168" s="47">
        <v>0.23900183034129405</v>
      </c>
    </row>
    <row r="169" spans="2:7">
      <c r="B169" s="2">
        <v>43</v>
      </c>
      <c r="C169" s="116" t="s">
        <v>48</v>
      </c>
      <c r="D169" s="124">
        <v>0.106091246008873</v>
      </c>
      <c r="E169" s="555">
        <v>-0.33255493640899703</v>
      </c>
      <c r="F169" s="558">
        <v>1.414443005342038E-2</v>
      </c>
      <c r="G169" s="47">
        <v>0.17326499009504959</v>
      </c>
    </row>
    <row r="170" spans="2:7">
      <c r="B170" s="2">
        <v>36</v>
      </c>
      <c r="C170" s="116" t="s">
        <v>41</v>
      </c>
      <c r="D170" s="124">
        <v>9.1068163514137296E-2</v>
      </c>
      <c r="E170" s="555">
        <v>-0.22768232226371801</v>
      </c>
      <c r="F170" s="558">
        <v>5.0912352162413334E-3</v>
      </c>
      <c r="G170" s="47">
        <v>8.2688054069876685E-2</v>
      </c>
    </row>
    <row r="171" spans="2:7" ht="15" thickBot="1">
      <c r="B171" s="2">
        <v>44</v>
      </c>
      <c r="C171" s="117" t="s">
        <v>49</v>
      </c>
      <c r="D171" s="556">
        <v>0.18910861015319799</v>
      </c>
      <c r="E171" s="557">
        <v>-0.14459955692291299</v>
      </c>
      <c r="F171" s="558">
        <v>4.0771407075226298E-3</v>
      </c>
      <c r="G171" s="47">
        <v>4.9163406714796999E-2</v>
      </c>
    </row>
    <row r="174" spans="2:7" ht="15" thickBot="1"/>
    <row r="175" spans="2:7" ht="16.2" thickBot="1">
      <c r="B175" s="2" t="s">
        <v>1248</v>
      </c>
      <c r="C175" s="115" t="s">
        <v>56</v>
      </c>
      <c r="D175" s="545" t="s">
        <v>62</v>
      </c>
      <c r="E175" s="139" t="s">
        <v>66</v>
      </c>
      <c r="F175" s="139" t="s">
        <v>1256</v>
      </c>
      <c r="G175" s="139" t="s">
        <v>1257</v>
      </c>
    </row>
    <row r="176" spans="2:7">
      <c r="B176" s="2">
        <v>10</v>
      </c>
      <c r="C176" s="116" t="s">
        <v>15</v>
      </c>
      <c r="D176" s="124">
        <v>-3.1337091922760001</v>
      </c>
      <c r="E176" s="555">
        <v>0.22486414015293099</v>
      </c>
      <c r="F176" s="558">
        <v>0.9163557118736203</v>
      </c>
      <c r="G176" s="47">
        <v>4.9670988470315898</v>
      </c>
    </row>
    <row r="177" spans="2:7">
      <c r="B177" s="2">
        <v>39</v>
      </c>
      <c r="C177" s="116" t="s">
        <v>44</v>
      </c>
      <c r="D177" s="124">
        <v>3.5169532299041699</v>
      </c>
      <c r="E177" s="555">
        <v>-0.74480468034744296</v>
      </c>
      <c r="F177" s="558">
        <v>0.8975532427430154</v>
      </c>
      <c r="G177" s="47">
        <v>7.97747147083283</v>
      </c>
    </row>
    <row r="178" spans="2:7">
      <c r="B178" s="2">
        <v>49</v>
      </c>
      <c r="C178" s="116" t="s">
        <v>54</v>
      </c>
      <c r="D178" s="124">
        <v>3.7205104827880899</v>
      </c>
      <c r="E178" s="555">
        <v>1.2219485044479399</v>
      </c>
      <c r="F178" s="558">
        <v>0.86683238297700904</v>
      </c>
      <c r="G178" s="47">
        <v>11.9853105545044</v>
      </c>
    </row>
    <row r="179" spans="2:7">
      <c r="B179" s="2">
        <v>13</v>
      </c>
      <c r="C179" s="116" t="s">
        <v>18</v>
      </c>
      <c r="D179" s="124">
        <v>-3.6753914356231698</v>
      </c>
      <c r="E179" s="555">
        <v>0.92690902948379505</v>
      </c>
      <c r="F179" s="558">
        <v>0.84305074065923691</v>
      </c>
      <c r="G179" s="47">
        <v>9.6003332138061506</v>
      </c>
    </row>
    <row r="180" spans="2:7">
      <c r="B180" s="2">
        <v>9</v>
      </c>
      <c r="C180" s="116" t="s">
        <v>14</v>
      </c>
      <c r="D180" s="124">
        <v>-2.5094301700592001</v>
      </c>
      <c r="E180" s="555">
        <v>2.9670666903257401E-2</v>
      </c>
      <c r="F180" s="558">
        <v>0.82056834248214716</v>
      </c>
      <c r="G180" s="47">
        <v>3.0746272404212518</v>
      </c>
    </row>
    <row r="181" spans="2:7">
      <c r="B181" s="2">
        <v>8</v>
      </c>
      <c r="C181" s="116" t="s">
        <v>13</v>
      </c>
      <c r="D181" s="124">
        <v>-4.3491473197937003</v>
      </c>
      <c r="E181" s="555">
        <v>-0.39366063475608798</v>
      </c>
      <c r="F181" s="558">
        <v>0.80227514216676343</v>
      </c>
      <c r="G181" s="47">
        <v>9.7691985964775068</v>
      </c>
    </row>
    <row r="182" spans="2:7">
      <c r="B182" s="2">
        <v>40</v>
      </c>
      <c r="C182" s="116" t="s">
        <v>45</v>
      </c>
      <c r="D182" s="124">
        <v>3.0571093559265101</v>
      </c>
      <c r="E182" s="555">
        <v>-0.40278694033622697</v>
      </c>
      <c r="F182" s="558">
        <v>0.77818648237735066</v>
      </c>
      <c r="G182" s="47">
        <v>5.127219557762146</v>
      </c>
    </row>
    <row r="183" spans="2:7">
      <c r="B183" s="2">
        <v>38</v>
      </c>
      <c r="C183" s="116" t="s">
        <v>43</v>
      </c>
      <c r="D183" s="124">
        <v>2.80573678016663</v>
      </c>
      <c r="E183" s="555">
        <v>-0.33356493711471602</v>
      </c>
      <c r="F183" s="558">
        <v>0.76048055756837141</v>
      </c>
      <c r="G183" s="47">
        <v>4.2297188639640799</v>
      </c>
    </row>
    <row r="184" spans="2:7">
      <c r="B184" s="2">
        <v>3</v>
      </c>
      <c r="C184" s="116" t="s">
        <v>8</v>
      </c>
      <c r="D184" s="124">
        <v>-3.4597468376159699</v>
      </c>
      <c r="E184" s="555">
        <v>0.11434020102024101</v>
      </c>
      <c r="F184" s="558">
        <v>0.72605735243996639</v>
      </c>
      <c r="G184" s="47">
        <v>5.8842375501990309</v>
      </c>
    </row>
    <row r="185" spans="2:7">
      <c r="B185" s="2">
        <v>11</v>
      </c>
      <c r="C185" s="116" t="s">
        <v>16</v>
      </c>
      <c r="D185" s="124">
        <v>-3.1227107048034699</v>
      </c>
      <c r="E185" s="555">
        <v>-0.509932041168213</v>
      </c>
      <c r="F185" s="558">
        <v>0.70958628877997421</v>
      </c>
      <c r="G185" s="47">
        <v>5.6677333116531354</v>
      </c>
    </row>
    <row r="186" spans="2:7">
      <c r="B186" s="2">
        <v>5</v>
      </c>
      <c r="C186" s="116" t="s">
        <v>10</v>
      </c>
      <c r="D186" s="124">
        <v>-2.36976099014282</v>
      </c>
      <c r="E186" s="555">
        <v>1.0714311599731401</v>
      </c>
      <c r="F186" s="558">
        <v>0.65914399921894096</v>
      </c>
      <c r="G186" s="47">
        <v>6.7628557682037407</v>
      </c>
    </row>
    <row r="187" spans="2:7">
      <c r="B187" s="2">
        <v>22</v>
      </c>
      <c r="C187" s="116" t="s">
        <v>27</v>
      </c>
      <c r="D187" s="124">
        <v>2.8966970443725599</v>
      </c>
      <c r="E187" s="555">
        <v>0.31194198131561302</v>
      </c>
      <c r="F187" s="558">
        <v>0.65807344159111347</v>
      </c>
      <c r="G187" s="47">
        <v>4.4337945878505698</v>
      </c>
    </row>
    <row r="188" spans="2:7">
      <c r="B188" s="2">
        <v>12</v>
      </c>
      <c r="C188" s="116" t="s">
        <v>17</v>
      </c>
      <c r="D188" s="124">
        <v>-3.5967772006988499</v>
      </c>
      <c r="E188" s="555">
        <v>-0.62604373693466198</v>
      </c>
      <c r="F188" s="558">
        <v>0.64839443191885937</v>
      </c>
      <c r="G188" s="47">
        <v>7.6838057041168195</v>
      </c>
    </row>
    <row r="189" spans="2:7">
      <c r="B189" s="2">
        <v>6</v>
      </c>
      <c r="C189" s="116" t="s">
        <v>11</v>
      </c>
      <c r="D189" s="124">
        <v>-2.7210171222686799</v>
      </c>
      <c r="E189" s="555">
        <v>0.63574564456939697</v>
      </c>
      <c r="F189" s="558">
        <v>0.61933648586273204</v>
      </c>
      <c r="G189" s="47">
        <v>5.0280002355575499</v>
      </c>
    </row>
    <row r="190" spans="2:7">
      <c r="B190" s="2">
        <v>47</v>
      </c>
      <c r="C190" s="116" t="s">
        <v>52</v>
      </c>
      <c r="D190" s="124">
        <v>2.6580355167388898</v>
      </c>
      <c r="E190" s="555">
        <v>0.32565671205520602</v>
      </c>
      <c r="F190" s="558">
        <v>0.59028716944158099</v>
      </c>
      <c r="G190" s="47">
        <v>3.8178206682205231</v>
      </c>
    </row>
    <row r="191" spans="2:7">
      <c r="B191" s="2">
        <v>34</v>
      </c>
      <c r="C191" s="116" t="s">
        <v>39</v>
      </c>
      <c r="D191" s="124">
        <v>2.2181477546691899</v>
      </c>
      <c r="E191" s="555">
        <v>-0.84260773658752397</v>
      </c>
      <c r="F191" s="558">
        <v>0.58780632913112651</v>
      </c>
      <c r="G191" s="47">
        <v>4.8884313106536794</v>
      </c>
    </row>
    <row r="192" spans="2:7">
      <c r="B192" s="2">
        <v>33</v>
      </c>
      <c r="C192" s="116" t="s">
        <v>38</v>
      </c>
      <c r="D192" s="124">
        <v>0.420725107192993</v>
      </c>
      <c r="E192" s="555">
        <v>1.6260793209075901</v>
      </c>
      <c r="F192" s="558">
        <v>0.58725625649094593</v>
      </c>
      <c r="G192" s="47">
        <v>9.354241535067553</v>
      </c>
    </row>
    <row r="193" spans="2:7">
      <c r="B193" s="2">
        <v>28</v>
      </c>
      <c r="C193" s="116" t="s">
        <v>33</v>
      </c>
      <c r="D193" s="124">
        <v>2.6593682765960698</v>
      </c>
      <c r="E193" s="555">
        <v>3.0602857470512401E-2</v>
      </c>
      <c r="F193" s="558">
        <v>0.57253932038292954</v>
      </c>
      <c r="G193" s="47">
        <v>3.4528382660355414</v>
      </c>
    </row>
    <row r="194" spans="2:7">
      <c r="B194" s="2">
        <v>32</v>
      </c>
      <c r="C194" s="116" t="s">
        <v>37</v>
      </c>
      <c r="D194" s="124">
        <v>0.83920681476592995</v>
      </c>
      <c r="E194" s="555">
        <v>1.2352454662323</v>
      </c>
      <c r="F194" s="558">
        <v>0.44445401430130005</v>
      </c>
      <c r="G194" s="47">
        <v>5.6916759610176051</v>
      </c>
    </row>
    <row r="195" spans="2:7">
      <c r="B195" s="2">
        <v>41</v>
      </c>
      <c r="C195" s="116" t="s">
        <v>46</v>
      </c>
      <c r="D195" s="124">
        <v>1.8489305973053001</v>
      </c>
      <c r="E195" s="555">
        <v>-0.53089088201522805</v>
      </c>
      <c r="F195" s="558">
        <v>0.42760838940739682</v>
      </c>
      <c r="G195" s="47">
        <v>2.6553191542625401</v>
      </c>
    </row>
    <row r="196" spans="2:7">
      <c r="B196" s="2">
        <v>17</v>
      </c>
      <c r="C196" s="116" t="s">
        <v>22</v>
      </c>
      <c r="D196" s="124">
        <v>2.0293135643005402</v>
      </c>
      <c r="E196" s="555">
        <v>-0.204923421144485</v>
      </c>
      <c r="F196" s="558">
        <v>0.41784478398039893</v>
      </c>
      <c r="G196" s="47">
        <v>2.155842006206512</v>
      </c>
    </row>
    <row r="197" spans="2:7">
      <c r="B197" s="2">
        <v>7</v>
      </c>
      <c r="C197" s="116" t="s">
        <v>12</v>
      </c>
      <c r="D197" s="124">
        <v>-1.6869417428970299</v>
      </c>
      <c r="E197" s="555">
        <v>-4.8052992671728099E-2</v>
      </c>
      <c r="F197" s="558">
        <v>0.40779339536675263</v>
      </c>
      <c r="G197" s="47">
        <v>1.3961474411189569</v>
      </c>
    </row>
    <row r="198" spans="2:7">
      <c r="B198" s="2">
        <v>25</v>
      </c>
      <c r="C198" s="116" t="s">
        <v>30</v>
      </c>
      <c r="D198" s="124">
        <v>2.1035778522491499</v>
      </c>
      <c r="E198" s="555">
        <v>-0.60604500770568803</v>
      </c>
      <c r="F198" s="558">
        <v>0.40323688276112102</v>
      </c>
      <c r="G198" s="47">
        <v>3.44574046134949</v>
      </c>
    </row>
    <row r="199" spans="2:7">
      <c r="B199" s="2">
        <v>26</v>
      </c>
      <c r="C199" s="116" t="s">
        <v>31</v>
      </c>
      <c r="D199" s="124">
        <v>-1.18989777565002</v>
      </c>
      <c r="E199" s="555">
        <v>-0.63224798440933205</v>
      </c>
      <c r="F199" s="558">
        <v>0.396760784089565</v>
      </c>
      <c r="G199" s="47">
        <v>2.0917105674743652</v>
      </c>
    </row>
    <row r="200" spans="2:7">
      <c r="B200" s="2">
        <v>35</v>
      </c>
      <c r="C200" s="116" t="s">
        <v>40</v>
      </c>
      <c r="D200" s="124">
        <v>1.8999208211898799</v>
      </c>
      <c r="E200" s="555">
        <v>0.74640524387359597</v>
      </c>
      <c r="F200" s="558">
        <v>0.35739344730973283</v>
      </c>
      <c r="G200" s="47">
        <v>3.7134202718734697</v>
      </c>
    </row>
    <row r="201" spans="2:7">
      <c r="B201" s="2">
        <v>16</v>
      </c>
      <c r="C201" s="116" t="s">
        <v>21</v>
      </c>
      <c r="D201" s="124">
        <v>5.5381648242473602E-2</v>
      </c>
      <c r="E201" s="555">
        <v>-1.5613260269164999</v>
      </c>
      <c r="F201" s="558">
        <v>0.33512357959989508</v>
      </c>
      <c r="G201" s="47">
        <v>8.5459677625913208</v>
      </c>
    </row>
    <row r="202" spans="2:7">
      <c r="B202" s="2">
        <v>20</v>
      </c>
      <c r="C202" s="116" t="s">
        <v>25</v>
      </c>
      <c r="D202" s="124">
        <v>0.30625027418136602</v>
      </c>
      <c r="E202" s="555">
        <v>-1.06996726989746</v>
      </c>
      <c r="F202" s="558">
        <v>0.31847485341131743</v>
      </c>
      <c r="G202" s="47">
        <v>4.0584681741893283</v>
      </c>
    </row>
    <row r="203" spans="2:7">
      <c r="B203" s="2">
        <v>14</v>
      </c>
      <c r="C203" s="116" t="s">
        <v>19</v>
      </c>
      <c r="D203" s="124">
        <v>-1.7001595497131301</v>
      </c>
      <c r="E203" s="555">
        <v>0.634113609790802</v>
      </c>
      <c r="F203" s="558">
        <v>0.2897178158164026</v>
      </c>
      <c r="G203" s="47">
        <v>2.8192843198776298</v>
      </c>
    </row>
    <row r="204" spans="2:7">
      <c r="B204" s="2">
        <v>1</v>
      </c>
      <c r="C204" s="116" t="s">
        <v>6</v>
      </c>
      <c r="D204" s="124">
        <v>-1.8039183616638199</v>
      </c>
      <c r="E204" s="555">
        <v>-1.01383757591248</v>
      </c>
      <c r="F204" s="558">
        <v>0.28812169283628419</v>
      </c>
      <c r="G204" s="47">
        <v>5.1899857521057093</v>
      </c>
    </row>
    <row r="205" spans="2:7">
      <c r="B205" s="2">
        <v>4</v>
      </c>
      <c r="C205" s="116" t="s">
        <v>9</v>
      </c>
      <c r="D205" s="124">
        <v>-1.5112284421920801</v>
      </c>
      <c r="E205" s="555">
        <v>-0.48554357886314398</v>
      </c>
      <c r="F205" s="558">
        <v>0.28032794594764671</v>
      </c>
      <c r="G205" s="47">
        <v>1.940283596515652</v>
      </c>
    </row>
    <row r="206" spans="2:7">
      <c r="B206" s="2">
        <v>43</v>
      </c>
      <c r="C206" s="116" t="s">
        <v>48</v>
      </c>
      <c r="D206" s="124">
        <v>0.106091246008873</v>
      </c>
      <c r="E206" s="555">
        <v>-1.5151735544204701</v>
      </c>
      <c r="F206" s="558">
        <v>0.26780293893534707</v>
      </c>
      <c r="G206" s="47">
        <v>8.0522819408215565</v>
      </c>
    </row>
    <row r="207" spans="2:7">
      <c r="B207" s="2">
        <v>48</v>
      </c>
      <c r="C207" s="116" t="s">
        <v>53</v>
      </c>
      <c r="D207" s="124">
        <v>0.428414046764374</v>
      </c>
      <c r="E207" s="555">
        <v>-1.3550950288772601</v>
      </c>
      <c r="F207" s="558">
        <v>0.26687237247824708</v>
      </c>
      <c r="G207" s="47">
        <v>6.5258416607975951</v>
      </c>
    </row>
    <row r="208" spans="2:7">
      <c r="B208" s="2">
        <v>45</v>
      </c>
      <c r="C208" s="116" t="s">
        <v>50</v>
      </c>
      <c r="D208" s="124">
        <v>1.4265787601470901</v>
      </c>
      <c r="E208" s="555">
        <v>0.70502346754074097</v>
      </c>
      <c r="F208" s="558">
        <v>0.26186101138591722</v>
      </c>
      <c r="G208" s="47">
        <v>2.7348822355270341</v>
      </c>
    </row>
    <row r="209" spans="2:7">
      <c r="B209" s="2">
        <v>29</v>
      </c>
      <c r="C209" s="116" t="s">
        <v>34</v>
      </c>
      <c r="D209" s="124">
        <v>1.3289829492569001</v>
      </c>
      <c r="E209" s="555">
        <v>-0.47905305027961698</v>
      </c>
      <c r="F209" s="558">
        <v>0.24376356229186019</v>
      </c>
      <c r="G209" s="47">
        <v>1.6658669710159302</v>
      </c>
    </row>
    <row r="210" spans="2:7">
      <c r="B210" s="2">
        <v>50</v>
      </c>
      <c r="C210" s="116" t="s">
        <v>55</v>
      </c>
      <c r="D210" s="124">
        <v>1.0237889289855999</v>
      </c>
      <c r="E210" s="555">
        <v>0.39918455481529203</v>
      </c>
      <c r="F210" s="558">
        <v>0.22715846635401279</v>
      </c>
      <c r="G210" s="47">
        <v>1.069771289825439</v>
      </c>
    </row>
    <row r="211" spans="2:7">
      <c r="B211" s="2">
        <v>30</v>
      </c>
      <c r="C211" s="116" t="s">
        <v>35</v>
      </c>
      <c r="D211" s="124">
        <v>-0.90803337097168002</v>
      </c>
      <c r="E211" s="555">
        <v>0.63864195346832298</v>
      </c>
      <c r="F211" s="558">
        <v>0.1956342160701755</v>
      </c>
      <c r="G211" s="47">
        <v>1.831764876842499</v>
      </c>
    </row>
    <row r="212" spans="2:7">
      <c r="B212" s="2">
        <v>2</v>
      </c>
      <c r="C212" s="116" t="s">
        <v>7</v>
      </c>
      <c r="D212" s="124">
        <v>0.64096421003341697</v>
      </c>
      <c r="E212" s="555">
        <v>1.01660180091858</v>
      </c>
      <c r="F212" s="558">
        <v>0.17934316024184249</v>
      </c>
      <c r="G212" s="47">
        <v>3.822817116975783</v>
      </c>
    </row>
    <row r="213" spans="2:7">
      <c r="B213" s="2">
        <v>27</v>
      </c>
      <c r="C213" s="116" t="s">
        <v>32</v>
      </c>
      <c r="D213" s="124">
        <v>0.75386697053909302</v>
      </c>
      <c r="E213" s="555">
        <v>1.1211117506027199</v>
      </c>
      <c r="F213" s="558">
        <v>0.14092656224966049</v>
      </c>
      <c r="G213" s="47">
        <v>4.6827081441879264</v>
      </c>
    </row>
    <row r="214" spans="2:7">
      <c r="B214" s="2">
        <v>46</v>
      </c>
      <c r="C214" s="116" t="s">
        <v>51</v>
      </c>
      <c r="D214" s="124">
        <v>0.39818605780601501</v>
      </c>
      <c r="E214" s="555">
        <v>-1.1890869140625</v>
      </c>
      <c r="F214" s="558">
        <v>0.14033416286110861</v>
      </c>
      <c r="G214" s="47">
        <v>5.0332660973072079</v>
      </c>
    </row>
    <row r="215" spans="2:7">
      <c r="B215" s="2">
        <v>19</v>
      </c>
      <c r="C215" s="116" t="s">
        <v>24</v>
      </c>
      <c r="D215" s="124">
        <v>0.35468572378158603</v>
      </c>
      <c r="E215" s="555">
        <v>0.83352905511856101</v>
      </c>
      <c r="F215" s="558">
        <v>0.1105282232165337</v>
      </c>
      <c r="G215" s="47">
        <v>2.4965885579585989</v>
      </c>
    </row>
    <row r="216" spans="2:7">
      <c r="B216" s="2">
        <v>15</v>
      </c>
      <c r="C216" s="116" t="s">
        <v>20</v>
      </c>
      <c r="D216" s="124">
        <v>-0.727528035640717</v>
      </c>
      <c r="E216" s="555">
        <v>9.4029702246189104E-2</v>
      </c>
      <c r="F216" s="558">
        <v>9.9773575435392531E-2</v>
      </c>
      <c r="G216" s="47">
        <v>0.28916038945317313</v>
      </c>
    </row>
    <row r="217" spans="2:7">
      <c r="B217" s="2">
        <v>37</v>
      </c>
      <c r="C217" s="116" t="s">
        <v>42</v>
      </c>
      <c r="D217" s="124">
        <v>0.220748111605644</v>
      </c>
      <c r="E217" s="555">
        <v>0.664287090301514</v>
      </c>
      <c r="F217" s="558">
        <v>9.8013050854206044E-2</v>
      </c>
      <c r="G217" s="47">
        <v>1.570481168106197</v>
      </c>
    </row>
    <row r="218" spans="2:7">
      <c r="B218" s="2">
        <v>21</v>
      </c>
      <c r="C218" s="116" t="s">
        <v>26</v>
      </c>
      <c r="D218" s="124">
        <v>-0.28093805909156799</v>
      </c>
      <c r="E218" s="555">
        <v>-0.66993606090545699</v>
      </c>
      <c r="F218" s="558">
        <v>7.7158877626061509E-2</v>
      </c>
      <c r="G218" s="47">
        <v>1.6116275265812865</v>
      </c>
    </row>
    <row r="219" spans="2:7">
      <c r="B219" s="2">
        <v>24</v>
      </c>
      <c r="C219" s="116" t="s">
        <v>29</v>
      </c>
      <c r="D219" s="124">
        <v>-0.51488000154495195</v>
      </c>
      <c r="E219" s="555">
        <v>-4.1123710572719602E-2</v>
      </c>
      <c r="F219" s="558">
        <v>5.0931032368680511E-2</v>
      </c>
      <c r="G219" s="47">
        <v>0.13523352053016463</v>
      </c>
    </row>
    <row r="220" spans="2:7">
      <c r="B220" s="2">
        <v>31</v>
      </c>
      <c r="C220" s="116" t="s">
        <v>36</v>
      </c>
      <c r="D220" s="124">
        <v>-0.54559993743896495</v>
      </c>
      <c r="E220" s="555">
        <v>5.3995978087186799E-2</v>
      </c>
      <c r="F220" s="558">
        <v>4.5666061487281674E-2</v>
      </c>
      <c r="G220" s="47">
        <v>0.15541534405201637</v>
      </c>
    </row>
    <row r="221" spans="2:7">
      <c r="B221" s="2">
        <v>18</v>
      </c>
      <c r="C221" s="116" t="s">
        <v>23</v>
      </c>
      <c r="D221" s="124">
        <v>-0.42371088266372697</v>
      </c>
      <c r="E221" s="555">
        <v>-0.15491162240505199</v>
      </c>
      <c r="F221" s="558">
        <v>3.7737881299108232E-2</v>
      </c>
      <c r="G221" s="47">
        <v>0.17168156802654272</v>
      </c>
    </row>
    <row r="222" spans="2:7">
      <c r="B222" s="2">
        <v>42</v>
      </c>
      <c r="C222" s="116" t="s">
        <v>47</v>
      </c>
      <c r="D222" s="124">
        <v>0.31654617190361001</v>
      </c>
      <c r="E222" s="555">
        <v>0.28701671957969699</v>
      </c>
      <c r="F222" s="558">
        <v>3.4111576154828002E-2</v>
      </c>
      <c r="G222" s="47">
        <v>0.33761791884899128</v>
      </c>
    </row>
    <row r="223" spans="2:7">
      <c r="B223" s="2">
        <v>23</v>
      </c>
      <c r="C223" s="116" t="s">
        <v>28</v>
      </c>
      <c r="D223" s="124">
        <v>-8.4367707371711703E-2</v>
      </c>
      <c r="E223" s="555">
        <v>0.30322191119193997</v>
      </c>
      <c r="F223" s="558">
        <v>2.3611287004314401E-2</v>
      </c>
      <c r="G223" s="47">
        <v>0.3257413310930129</v>
      </c>
    </row>
    <row r="224" spans="2:7">
      <c r="B224" s="2">
        <v>44</v>
      </c>
      <c r="C224" s="116" t="s">
        <v>49</v>
      </c>
      <c r="D224" s="124">
        <v>0.18910861015319799</v>
      </c>
      <c r="E224" s="555">
        <v>3.6676730960607501E-2</v>
      </c>
      <c r="F224" s="558">
        <v>2.6696408313000618E-3</v>
      </c>
      <c r="G224" s="47">
        <v>2.2158278618007881E-2</v>
      </c>
    </row>
    <row r="225" spans="1:7" ht="15" thickBot="1">
      <c r="B225" s="2">
        <v>36</v>
      </c>
      <c r="C225" s="117" t="s">
        <v>41</v>
      </c>
      <c r="D225" s="556">
        <v>9.1068163514137296E-2</v>
      </c>
      <c r="E225" s="557">
        <v>0.122339859604836</v>
      </c>
      <c r="F225" s="558">
        <v>1.9693864160217332E-3</v>
      </c>
      <c r="G225" s="47">
        <v>5.6505883112549782E-2</v>
      </c>
    </row>
    <row r="228" spans="1:7" s="548" customFormat="1" ht="15" thickBot="1"/>
    <row r="229" spans="1:7" s="548" customFormat="1" ht="16.2" thickBot="1">
      <c r="B229" s="548" t="s">
        <v>1248</v>
      </c>
      <c r="C229" s="115" t="s">
        <v>56</v>
      </c>
      <c r="D229" s="545" t="s">
        <v>63</v>
      </c>
      <c r="E229" s="139" t="s">
        <v>65</v>
      </c>
      <c r="F229" s="139" t="s">
        <v>1249</v>
      </c>
      <c r="G229" s="139" t="s">
        <v>1251</v>
      </c>
    </row>
    <row r="230" spans="1:7" s="548" customFormat="1">
      <c r="B230" s="2">
        <v>36</v>
      </c>
      <c r="C230" s="116" t="s">
        <v>41</v>
      </c>
      <c r="D230" s="124">
        <v>-3.1420974731445299</v>
      </c>
      <c r="E230" s="555">
        <v>-0.94772732257842995</v>
      </c>
      <c r="F230" s="558">
        <v>0.91194234043359734</v>
      </c>
      <c r="G230" s="47">
        <v>11.70196461677552</v>
      </c>
    </row>
    <row r="231" spans="1:7" s="548" customFormat="1">
      <c r="B231" s="2">
        <v>19</v>
      </c>
      <c r="C231" s="116" t="s">
        <v>24</v>
      </c>
      <c r="D231" s="124">
        <v>2.4802083969116202</v>
      </c>
      <c r="E231" s="555">
        <v>0.189677730202675</v>
      </c>
      <c r="F231" s="558">
        <v>0.83342238701879956</v>
      </c>
      <c r="G231" s="47">
        <v>5.8324325904250136</v>
      </c>
    </row>
    <row r="232" spans="1:7" s="548" customFormat="1">
      <c r="B232" s="2">
        <v>18</v>
      </c>
      <c r="C232" s="116" t="s">
        <v>23</v>
      </c>
      <c r="D232" s="124">
        <v>2.0079116821289098</v>
      </c>
      <c r="E232" s="555">
        <v>-0.675126433372498</v>
      </c>
      <c r="F232" s="558">
        <v>0.83206482976675067</v>
      </c>
      <c r="G232" s="47">
        <v>5.0266270637512198</v>
      </c>
    </row>
    <row r="233" spans="1:7" s="548" customFormat="1">
      <c r="B233" s="2">
        <v>21</v>
      </c>
      <c r="C233" s="116" t="s">
        <v>26</v>
      </c>
      <c r="D233" s="124">
        <v>2.3027551174163801</v>
      </c>
      <c r="E233" s="555">
        <v>-0.40400743484497098</v>
      </c>
      <c r="F233" s="558">
        <v>0.79914834164083037</v>
      </c>
      <c r="G233" s="47">
        <v>5.3959790170192701</v>
      </c>
    </row>
    <row r="234" spans="1:7" s="548" customFormat="1">
      <c r="B234" s="2">
        <v>44</v>
      </c>
      <c r="C234" s="116" t="s">
        <v>49</v>
      </c>
      <c r="D234" s="124">
        <v>-2.84732961654663</v>
      </c>
      <c r="E234" s="555">
        <v>-1.3002461194992101</v>
      </c>
      <c r="F234" s="558">
        <v>0.70490115135908094</v>
      </c>
      <c r="G234" s="47">
        <v>12.26427602767944</v>
      </c>
    </row>
    <row r="235" spans="1:7">
      <c r="A235" s="548"/>
      <c r="B235" s="2">
        <v>46</v>
      </c>
      <c r="C235" s="116" t="s">
        <v>51</v>
      </c>
      <c r="D235" s="124">
        <v>-2.04673051834106</v>
      </c>
      <c r="E235" s="555">
        <v>1.75952041149139</v>
      </c>
      <c r="F235" s="558">
        <v>0.65014308691024802</v>
      </c>
      <c r="G235" s="47">
        <v>12.5276939868927</v>
      </c>
    </row>
    <row r="236" spans="1:7">
      <c r="B236" s="2">
        <v>16</v>
      </c>
      <c r="C236" s="116" t="s">
        <v>21</v>
      </c>
      <c r="D236" s="124">
        <v>1.7379115819930999</v>
      </c>
      <c r="E236" s="555">
        <v>-1.1484019756317101</v>
      </c>
      <c r="F236" s="558">
        <v>0.59576876461505901</v>
      </c>
      <c r="G236" s="47">
        <v>6.4882688522338796</v>
      </c>
    </row>
    <row r="237" spans="1:7">
      <c r="B237" s="2">
        <v>14</v>
      </c>
      <c r="C237" s="116" t="s">
        <v>19</v>
      </c>
      <c r="D237" s="124">
        <v>-2.5632891654968302</v>
      </c>
      <c r="E237" s="555">
        <v>-0.17774423956870999</v>
      </c>
      <c r="F237" s="558">
        <v>0.58091027592308864</v>
      </c>
      <c r="G237" s="47">
        <v>6.2106800749897983</v>
      </c>
    </row>
    <row r="238" spans="1:7">
      <c r="B238" s="2">
        <v>30</v>
      </c>
      <c r="C238" s="116" t="s">
        <v>35</v>
      </c>
      <c r="D238" s="124">
        <v>-1.5296379327773999</v>
      </c>
      <c r="E238" s="555">
        <v>-0.999228835105896</v>
      </c>
      <c r="F238" s="558">
        <v>0.52992720901966095</v>
      </c>
      <c r="G238" s="47">
        <v>4.9616737365722603</v>
      </c>
    </row>
    <row r="239" spans="1:7">
      <c r="B239" s="2">
        <v>43</v>
      </c>
      <c r="C239" s="116" t="s">
        <v>48</v>
      </c>
      <c r="D239" s="124">
        <v>-1.99948334693909</v>
      </c>
      <c r="E239" s="555">
        <v>0.59968584775924705</v>
      </c>
      <c r="F239" s="558">
        <v>0.50583586096763655</v>
      </c>
      <c r="G239" s="47">
        <v>4.7272516489028895</v>
      </c>
    </row>
    <row r="240" spans="1:7">
      <c r="B240" s="2">
        <v>24</v>
      </c>
      <c r="C240" s="116" t="s">
        <v>29</v>
      </c>
      <c r="D240" s="124">
        <v>1.6231061220169101</v>
      </c>
      <c r="E240" s="555">
        <v>-6.7217588424682603E-2</v>
      </c>
      <c r="F240" s="558">
        <v>0.50378679425921247</v>
      </c>
      <c r="G240" s="47">
        <v>2.4675194658339068</v>
      </c>
    </row>
    <row r="241" spans="2:7">
      <c r="B241" s="2">
        <v>45</v>
      </c>
      <c r="C241" s="116" t="s">
        <v>50</v>
      </c>
      <c r="D241" s="124">
        <v>-2.1324050426483199</v>
      </c>
      <c r="E241" s="555">
        <v>0.46823042631149298</v>
      </c>
      <c r="F241" s="558">
        <v>0.49290709383785708</v>
      </c>
      <c r="G241" s="47">
        <v>4.8479833602905256</v>
      </c>
    </row>
    <row r="242" spans="2:7">
      <c r="B242" s="2">
        <v>15</v>
      </c>
      <c r="C242" s="116" t="s">
        <v>20</v>
      </c>
      <c r="D242" s="124">
        <v>1.5462024211883501</v>
      </c>
      <c r="E242" s="555">
        <v>-0.35881990194320701</v>
      </c>
      <c r="F242" s="558">
        <v>0.46712666377425177</v>
      </c>
      <c r="G242" s="47">
        <v>2.5864674150943747</v>
      </c>
    </row>
    <row r="243" spans="2:7">
      <c r="B243" s="2">
        <v>41</v>
      </c>
      <c r="C243" s="116" t="s">
        <v>46</v>
      </c>
      <c r="D243" s="124">
        <v>-1.0632977485656701</v>
      </c>
      <c r="E243" s="555">
        <v>-1.6995489597320601</v>
      </c>
      <c r="F243" s="558">
        <v>0.46443423628807101</v>
      </c>
      <c r="G243" s="47">
        <v>9.0997606515884399</v>
      </c>
    </row>
    <row r="244" spans="2:7">
      <c r="B244" s="2">
        <v>50</v>
      </c>
      <c r="C244" s="116" t="s">
        <v>55</v>
      </c>
      <c r="D244" s="124">
        <v>-1.07000148296356</v>
      </c>
      <c r="E244" s="555">
        <v>1.14634668827057</v>
      </c>
      <c r="F244" s="558">
        <v>0.46259999275207497</v>
      </c>
      <c r="G244" s="47">
        <v>4.7275086641311601</v>
      </c>
    </row>
    <row r="245" spans="2:7">
      <c r="B245" s="548">
        <v>7</v>
      </c>
      <c r="C245" s="116" t="s">
        <v>12</v>
      </c>
      <c r="D245" s="124">
        <v>1.67537677288055</v>
      </c>
      <c r="E245" s="555">
        <v>0.172414496541023</v>
      </c>
      <c r="F245" s="558">
        <v>0.40615146607160568</v>
      </c>
      <c r="G245" s="47">
        <v>2.6984051018953297</v>
      </c>
    </row>
    <row r="246" spans="2:7">
      <c r="B246" s="548">
        <v>4</v>
      </c>
      <c r="C246" s="116" t="s">
        <v>9</v>
      </c>
      <c r="D246" s="124">
        <v>1.6296843290328999</v>
      </c>
      <c r="E246" s="555">
        <v>0.92172122001647905</v>
      </c>
      <c r="F246" s="558">
        <v>0.3900171220302584</v>
      </c>
      <c r="G246" s="47">
        <v>4.8414635658264196</v>
      </c>
    </row>
    <row r="247" spans="2:7">
      <c r="B247" s="2">
        <v>26</v>
      </c>
      <c r="C247" s="116" t="s">
        <v>31</v>
      </c>
      <c r="D247" s="124">
        <v>0.66039425134658802</v>
      </c>
      <c r="E247" s="555">
        <v>1.15923464298248</v>
      </c>
      <c r="F247" s="558">
        <v>0.38897047191858269</v>
      </c>
      <c r="G247" s="47">
        <v>4.1498027443885839</v>
      </c>
    </row>
    <row r="248" spans="2:7">
      <c r="B248" s="2">
        <v>35</v>
      </c>
      <c r="C248" s="116" t="s">
        <v>40</v>
      </c>
      <c r="D248" s="124">
        <v>-0.155922040343285</v>
      </c>
      <c r="E248" s="555">
        <v>2.03928875923157</v>
      </c>
      <c r="F248" s="558">
        <v>0.35878211772069379</v>
      </c>
      <c r="G248" s="47">
        <v>11.607265774160645</v>
      </c>
    </row>
    <row r="249" spans="2:7">
      <c r="B249" s="2">
        <v>17</v>
      </c>
      <c r="C249" s="116" t="s">
        <v>22</v>
      </c>
      <c r="D249" s="124">
        <v>1.7185074090957599</v>
      </c>
      <c r="E249" s="555">
        <v>-0.70813506841659501</v>
      </c>
      <c r="F249" s="558">
        <v>0.34699540957808472</v>
      </c>
      <c r="G249" s="47">
        <v>4.1488723754882795</v>
      </c>
    </row>
    <row r="250" spans="2:7">
      <c r="B250" s="548">
        <v>1</v>
      </c>
      <c r="C250" s="116" t="s">
        <v>6</v>
      </c>
      <c r="D250" s="124">
        <v>2.14127516746521</v>
      </c>
      <c r="E250" s="555">
        <v>0.124131225049496</v>
      </c>
      <c r="F250" s="558">
        <v>0.30955121049191808</v>
      </c>
      <c r="G250" s="47">
        <v>4.315508950501683</v>
      </c>
    </row>
    <row r="251" spans="2:7">
      <c r="B251" s="2">
        <v>23</v>
      </c>
      <c r="C251" s="116" t="s">
        <v>28</v>
      </c>
      <c r="D251" s="124">
        <v>0.91071718931198098</v>
      </c>
      <c r="E251" s="555">
        <v>0.65798437595367398</v>
      </c>
      <c r="F251" s="558">
        <v>0.30088086426258098</v>
      </c>
      <c r="G251" s="47">
        <v>1.9789033532142599</v>
      </c>
    </row>
    <row r="252" spans="2:7">
      <c r="B252" s="2">
        <v>47</v>
      </c>
      <c r="C252" s="116" t="s">
        <v>52</v>
      </c>
      <c r="D252" s="124">
        <v>-1.2660895586013801</v>
      </c>
      <c r="E252" s="555">
        <v>1.42890012264252</v>
      </c>
      <c r="F252" s="558">
        <v>0.30001124739646901</v>
      </c>
      <c r="G252" s="47">
        <v>7.1813220977783203</v>
      </c>
    </row>
    <row r="253" spans="2:7">
      <c r="B253" s="2">
        <v>33</v>
      </c>
      <c r="C253" s="116" t="s">
        <v>38</v>
      </c>
      <c r="D253" s="124">
        <v>-0.55202955007553101</v>
      </c>
      <c r="E253" s="555">
        <v>-1.0549741983413701</v>
      </c>
      <c r="F253" s="558">
        <v>0.29511343687772729</v>
      </c>
      <c r="G253" s="47">
        <v>3.3842969536781298</v>
      </c>
    </row>
    <row r="254" spans="2:7">
      <c r="B254" s="2">
        <v>12</v>
      </c>
      <c r="C254" s="116" t="s">
        <v>17</v>
      </c>
      <c r="D254" s="124">
        <v>-2.4598679542541499</v>
      </c>
      <c r="E254" s="555">
        <v>4.8272926360368701E-2</v>
      </c>
      <c r="F254" s="558">
        <v>0.29447000355139613</v>
      </c>
      <c r="G254" s="47">
        <v>5.6450678012333819</v>
      </c>
    </row>
    <row r="255" spans="2:7">
      <c r="B255" s="548">
        <v>6</v>
      </c>
      <c r="C255" s="116" t="s">
        <v>11</v>
      </c>
      <c r="D255" s="124">
        <v>1.4347167015075699</v>
      </c>
      <c r="E255" s="555">
        <v>1.2369190454482999</v>
      </c>
      <c r="F255" s="558">
        <v>0.28462920337915398</v>
      </c>
      <c r="G255" s="47">
        <v>6.1800631284713798</v>
      </c>
    </row>
    <row r="256" spans="2:7">
      <c r="B256" s="2">
        <v>11</v>
      </c>
      <c r="C256" s="116" t="s">
        <v>16</v>
      </c>
      <c r="D256" s="124">
        <v>-1.7867842912673999</v>
      </c>
      <c r="E256" s="555">
        <v>-0.60796773433685303</v>
      </c>
      <c r="F256" s="558">
        <v>0.252483811229467</v>
      </c>
      <c r="G256" s="47">
        <v>4.0046609640121504</v>
      </c>
    </row>
    <row r="257" spans="2:7">
      <c r="B257" s="2">
        <v>28</v>
      </c>
      <c r="C257" s="116" t="s">
        <v>33</v>
      </c>
      <c r="D257" s="124">
        <v>1.1525306701660201</v>
      </c>
      <c r="E257" s="555">
        <v>-1.2973119020462001</v>
      </c>
      <c r="F257" s="558">
        <v>0.24375379830598798</v>
      </c>
      <c r="G257" s="47">
        <v>5.9260730743408203</v>
      </c>
    </row>
    <row r="258" spans="2:7">
      <c r="B258" s="2">
        <v>38</v>
      </c>
      <c r="C258" s="116" t="s">
        <v>43</v>
      </c>
      <c r="D258" s="124">
        <v>0.69019371271133401</v>
      </c>
      <c r="E258" s="555">
        <v>-1.37094342708588</v>
      </c>
      <c r="F258" s="558">
        <v>0.22441254183650039</v>
      </c>
      <c r="G258" s="47">
        <v>5.6794617772102374</v>
      </c>
    </row>
    <row r="259" spans="2:7">
      <c r="B259" s="2">
        <v>20</v>
      </c>
      <c r="C259" s="116" t="s">
        <v>25</v>
      </c>
      <c r="D259" s="124">
        <v>0.82988846302032504</v>
      </c>
      <c r="E259" s="555">
        <v>0.31259143352508501</v>
      </c>
      <c r="F259" s="558">
        <v>0.202207125723362</v>
      </c>
      <c r="G259" s="47">
        <v>0.91397249698638894</v>
      </c>
    </row>
    <row r="260" spans="2:7">
      <c r="B260" s="548">
        <v>5</v>
      </c>
      <c r="C260" s="116" t="s">
        <v>10</v>
      </c>
      <c r="D260" s="124">
        <v>1.0271897315978999</v>
      </c>
      <c r="E260" s="555">
        <v>0.97694599628448497</v>
      </c>
      <c r="F260" s="558">
        <v>0.19583532214164689</v>
      </c>
      <c r="G260" s="47">
        <v>3.6418861150741622</v>
      </c>
    </row>
    <row r="261" spans="2:7">
      <c r="B261" s="2">
        <v>37</v>
      </c>
      <c r="C261" s="116" t="s">
        <v>42</v>
      </c>
      <c r="D261" s="124">
        <v>0.81358069181442305</v>
      </c>
      <c r="E261" s="555">
        <v>-0.50780802965164196</v>
      </c>
      <c r="F261" s="558">
        <v>0.18397834897041279</v>
      </c>
      <c r="G261" s="47">
        <v>1.3351324796676631</v>
      </c>
    </row>
    <row r="262" spans="2:7">
      <c r="B262" s="2">
        <v>29</v>
      </c>
      <c r="C262" s="116" t="s">
        <v>34</v>
      </c>
      <c r="D262" s="124">
        <v>-0.37076240777969399</v>
      </c>
      <c r="E262" s="555">
        <v>1.1676437854766799</v>
      </c>
      <c r="F262" s="558">
        <v>0.1833223812282086</v>
      </c>
      <c r="G262" s="47">
        <v>3.926006957888605</v>
      </c>
    </row>
    <row r="263" spans="2:7">
      <c r="B263" s="548">
        <v>3</v>
      </c>
      <c r="C263" s="116" t="s">
        <v>8</v>
      </c>
      <c r="D263" s="124">
        <v>1.34876072406769</v>
      </c>
      <c r="E263" s="555">
        <v>-0.93539273738861095</v>
      </c>
      <c r="F263" s="558">
        <v>0.16323914751410479</v>
      </c>
      <c r="G263" s="47">
        <v>4.13249623775482</v>
      </c>
    </row>
    <row r="264" spans="2:7">
      <c r="B264" s="2">
        <v>48</v>
      </c>
      <c r="C264" s="116" t="s">
        <v>53</v>
      </c>
      <c r="D264" s="124">
        <v>-0.78221774101257302</v>
      </c>
      <c r="E264" s="555">
        <v>0.74570846557617199</v>
      </c>
      <c r="F264" s="558">
        <v>0.15431685745716089</v>
      </c>
      <c r="G264" s="47">
        <v>2.1192040443420428</v>
      </c>
    </row>
    <row r="265" spans="2:7">
      <c r="B265" s="548">
        <v>8</v>
      </c>
      <c r="C265" s="116" t="s">
        <v>13</v>
      </c>
      <c r="D265" s="124">
        <v>-1.7262277603149401</v>
      </c>
      <c r="E265" s="555">
        <v>-0.67377340793609597</v>
      </c>
      <c r="F265" s="558">
        <v>0.14446099847555191</v>
      </c>
      <c r="G265" s="47">
        <v>4.0413796901702899</v>
      </c>
    </row>
    <row r="266" spans="2:7">
      <c r="B266" s="2">
        <v>32</v>
      </c>
      <c r="C266" s="116" t="s">
        <v>37</v>
      </c>
      <c r="D266" s="124">
        <v>0.70057553052902199</v>
      </c>
      <c r="E266" s="555">
        <v>0.16773736476898199</v>
      </c>
      <c r="F266" s="558">
        <v>0.10342400288209319</v>
      </c>
      <c r="G266" s="47">
        <v>0.53573361784219686</v>
      </c>
    </row>
    <row r="267" spans="2:7">
      <c r="B267" s="548">
        <v>2</v>
      </c>
      <c r="C267" s="116" t="s">
        <v>7</v>
      </c>
      <c r="D267" s="124">
        <v>0.88597929477691695</v>
      </c>
      <c r="E267" s="555">
        <v>-3.6727286875247997E-2</v>
      </c>
      <c r="F267" s="558">
        <v>9.7637331069563543E-2</v>
      </c>
      <c r="G267" s="47">
        <v>0.73522167094051838</v>
      </c>
    </row>
    <row r="268" spans="2:7">
      <c r="B268" s="2">
        <v>31</v>
      </c>
      <c r="C268" s="116" t="s">
        <v>36</v>
      </c>
      <c r="D268" s="124">
        <v>0.47402071952819802</v>
      </c>
      <c r="E268" s="555">
        <v>-0.53817170858383201</v>
      </c>
      <c r="F268" s="558">
        <v>7.8135635703802095E-2</v>
      </c>
      <c r="G268" s="47">
        <v>1.0161822289228439</v>
      </c>
    </row>
    <row r="269" spans="2:7">
      <c r="B269" s="2">
        <v>40</v>
      </c>
      <c r="C269" s="116" t="s">
        <v>45</v>
      </c>
      <c r="D269" s="124">
        <v>-0.50161445140838601</v>
      </c>
      <c r="E269" s="555">
        <v>-0.81665641069412198</v>
      </c>
      <c r="F269" s="558">
        <v>7.5177473947405801E-2</v>
      </c>
      <c r="G269" s="47">
        <v>2.0922855138778651</v>
      </c>
    </row>
    <row r="270" spans="2:7">
      <c r="B270" s="2">
        <v>42</v>
      </c>
      <c r="C270" s="116" t="s">
        <v>47</v>
      </c>
      <c r="D270" s="124">
        <v>0.48384103178978</v>
      </c>
      <c r="E270" s="555">
        <v>0.17905670404434201</v>
      </c>
      <c r="F270" s="558">
        <v>4.9727519974112504E-2</v>
      </c>
      <c r="G270" s="47">
        <v>0.30745906382799149</v>
      </c>
    </row>
    <row r="271" spans="2:7">
      <c r="B271" s="2">
        <v>25</v>
      </c>
      <c r="C271" s="116" t="s">
        <v>30</v>
      </c>
      <c r="D271" s="124">
        <v>-0.72941625118255604</v>
      </c>
      <c r="E271" s="555">
        <v>0.216241389513016</v>
      </c>
      <c r="F271" s="558">
        <v>4.8702169675380019E-2</v>
      </c>
      <c r="G271" s="47">
        <v>0.62604604661464702</v>
      </c>
    </row>
    <row r="272" spans="2:7">
      <c r="B272" s="2">
        <v>13</v>
      </c>
      <c r="C272" s="116" t="s">
        <v>18</v>
      </c>
      <c r="D272" s="124">
        <v>-0.79006886482238803</v>
      </c>
      <c r="E272" s="555">
        <v>-0.29972386360168501</v>
      </c>
      <c r="F272" s="558">
        <v>4.1897883173078306E-2</v>
      </c>
      <c r="G272" s="47">
        <v>0.83191451430320795</v>
      </c>
    </row>
    <row r="273" spans="2:7">
      <c r="B273" s="2">
        <v>39</v>
      </c>
      <c r="C273" s="116" t="s">
        <v>44</v>
      </c>
      <c r="D273" s="124">
        <v>0.75219416618347201</v>
      </c>
      <c r="E273" s="555">
        <v>0.17623569071292899</v>
      </c>
      <c r="F273" s="558">
        <v>4.1451711673289489E-2</v>
      </c>
      <c r="G273" s="47">
        <v>0.61375598609447535</v>
      </c>
    </row>
    <row r="274" spans="2:7">
      <c r="B274" s="2">
        <v>27</v>
      </c>
      <c r="C274" s="116" t="s">
        <v>32</v>
      </c>
      <c r="D274" s="124">
        <v>-0.41298383474349998</v>
      </c>
      <c r="E274" s="555">
        <v>0.53104633092880205</v>
      </c>
      <c r="F274" s="558">
        <v>3.4943187609314905E-2</v>
      </c>
      <c r="G274" s="47">
        <v>0.944509357213974</v>
      </c>
    </row>
    <row r="275" spans="2:7">
      <c r="B275" s="2">
        <v>34</v>
      </c>
      <c r="C275" s="116" t="s">
        <v>39</v>
      </c>
      <c r="D275" s="124">
        <v>-0.48269873857498202</v>
      </c>
      <c r="E275" s="555">
        <v>0.27704098820686301</v>
      </c>
      <c r="F275" s="558">
        <v>3.2338805496692616E-2</v>
      </c>
      <c r="G275" s="47">
        <v>0.43092134594917297</v>
      </c>
    </row>
    <row r="276" spans="2:7">
      <c r="B276" s="2">
        <v>49</v>
      </c>
      <c r="C276" s="116" t="s">
        <v>54</v>
      </c>
      <c r="D276" s="124">
        <v>-0.71096229553222701</v>
      </c>
      <c r="E276" s="555">
        <v>-0.188446044921875</v>
      </c>
      <c r="F276" s="558">
        <v>3.0578902922570698E-2</v>
      </c>
      <c r="G276" s="47">
        <v>0.56994283199310325</v>
      </c>
    </row>
    <row r="277" spans="2:7">
      <c r="B277" s="2">
        <v>10</v>
      </c>
      <c r="C277" s="116" t="s">
        <v>15</v>
      </c>
      <c r="D277" s="124">
        <v>4.0136113762855502E-2</v>
      </c>
      <c r="E277" s="555">
        <v>0.38523632287979098</v>
      </c>
      <c r="F277" s="558">
        <v>1.3927059495472363E-2</v>
      </c>
      <c r="G277" s="47">
        <v>0.41490871785208544</v>
      </c>
    </row>
    <row r="278" spans="2:7">
      <c r="B278" s="548">
        <v>9</v>
      </c>
      <c r="C278" s="116" t="s">
        <v>14</v>
      </c>
      <c r="D278" s="124">
        <v>-6.9717802107334102E-3</v>
      </c>
      <c r="E278" s="555">
        <v>-0.237018182873726</v>
      </c>
      <c r="F278" s="558">
        <v>7.3255921906820705E-3</v>
      </c>
      <c r="G278" s="47">
        <v>0.15653555955213999</v>
      </c>
    </row>
    <row r="279" spans="2:7" ht="15" thickBot="1">
      <c r="B279" s="2">
        <v>22</v>
      </c>
      <c r="C279" s="117" t="s">
        <v>27</v>
      </c>
      <c r="D279" s="556">
        <v>6.1231143772602102E-2</v>
      </c>
      <c r="E279" s="557">
        <v>-3.6693222820758799E-2</v>
      </c>
      <c r="F279" s="558">
        <v>3.95057191781234E-4</v>
      </c>
      <c r="G279" s="47">
        <v>7.2442968375980802E-3</v>
      </c>
    </row>
  </sheetData>
  <autoFilter ref="B175:G175">
    <sortState ref="B225:G274">
      <sortCondition descending="1" ref="F224"/>
    </sortState>
  </autoFilter>
  <mergeCells count="6">
    <mergeCell ref="AO2:AX2"/>
    <mergeCell ref="AO55:AX55"/>
    <mergeCell ref="D3:E3"/>
    <mergeCell ref="BI2:BR2"/>
    <mergeCell ref="BS2:CB2"/>
    <mergeCell ref="G3:H3"/>
  </mergeCells>
  <conditionalFormatting sqref="AH35:AH44">
    <cfRule type="cellIs" dxfId="86" priority="19" operator="equal">
      <formula>MAX($AH$35:$AH$44)</formula>
    </cfRule>
  </conditionalFormatting>
  <conditionalFormatting sqref="AI35:AI44">
    <cfRule type="cellIs" dxfId="85" priority="18" operator="equal">
      <formula>MAX($AI$35:$AI$44)</formula>
    </cfRule>
  </conditionalFormatting>
  <conditionalFormatting sqref="AG35:AG44">
    <cfRule type="cellIs" dxfId="84" priority="16" operator="lessThanOrEqual">
      <formula>0.4</formula>
    </cfRule>
    <cfRule type="cellIs" dxfId="83" priority="17" operator="greaterThanOrEqual">
      <formula>0.6</formula>
    </cfRule>
  </conditionalFormatting>
  <conditionalFormatting sqref="F10:F59">
    <cfRule type="cellIs" dxfId="82" priority="28" operator="lessThanOrEqual">
      <formula>$G$5</formula>
    </cfRule>
    <cfRule type="cellIs" dxfId="81" priority="29" operator="greaterThanOrEqual">
      <formula>$G$6</formula>
    </cfRule>
  </conditionalFormatting>
  <conditionalFormatting sqref="G10:G59">
    <cfRule type="cellIs" dxfId="80" priority="30" operator="greaterThan">
      <formula>$H$5</formula>
    </cfRule>
  </conditionalFormatting>
  <conditionalFormatting sqref="F176:F225">
    <cfRule type="cellIs" dxfId="79" priority="1" operator="lessThanOrEqual">
      <formula>$G$5</formula>
    </cfRule>
    <cfRule type="cellIs" dxfId="78" priority="2" operator="greaterThanOrEqual">
      <formula>$G$6</formula>
    </cfRule>
  </conditionalFormatting>
  <conditionalFormatting sqref="F230:F279">
    <cfRule type="cellIs" dxfId="77" priority="11" operator="lessThanOrEqual">
      <formula>$G$5</formula>
    </cfRule>
    <cfRule type="cellIs" dxfId="76" priority="12" operator="greaterThanOrEqual">
      <formula>$G$6</formula>
    </cfRule>
  </conditionalFormatting>
  <conditionalFormatting sqref="G230:G279">
    <cfRule type="cellIs" dxfId="75" priority="10" operator="greaterThan">
      <formula>$H$5</formula>
    </cfRule>
  </conditionalFormatting>
  <conditionalFormatting sqref="F68:F117">
    <cfRule type="cellIs" dxfId="74" priority="7" operator="lessThanOrEqual">
      <formula>$G$5</formula>
    </cfRule>
    <cfRule type="cellIs" dxfId="73" priority="8" operator="greaterThanOrEqual">
      <formula>$G$6</formula>
    </cfRule>
  </conditionalFormatting>
  <conditionalFormatting sqref="G68:G117">
    <cfRule type="cellIs" dxfId="72" priority="9" operator="greaterThan">
      <formula>$H$5</formula>
    </cfRule>
  </conditionalFormatting>
  <conditionalFormatting sqref="F122:F171">
    <cfRule type="cellIs" dxfId="71" priority="4" operator="lessThanOrEqual">
      <formula>$G$5</formula>
    </cfRule>
    <cfRule type="cellIs" dxfId="70" priority="5" operator="greaterThanOrEqual">
      <formula>$G$6</formula>
    </cfRule>
  </conditionalFormatting>
  <conditionalFormatting sqref="G122:G171">
    <cfRule type="cellIs" dxfId="69" priority="6" operator="greaterThan">
      <formula>$H$5</formula>
    </cfRule>
  </conditionalFormatting>
  <conditionalFormatting sqref="G176:G225">
    <cfRule type="cellIs" dxfId="68" priority="3" operator="greaterThan">
      <formula>$H$5</formula>
    </cfRule>
  </conditionalFormatting>
  <dataValidations disablePrompts="1" count="1">
    <dataValidation type="list" allowBlank="1" showInputMessage="1" showErrorMessage="1" sqref="D8:E8">
      <formula1>"1,2,3,4,5,6,7,8,9,10"</formula1>
    </dataValidation>
  </dataValidations>
  <hyperlinks>
    <hyperlink ref="A1" location="Sommaire!A1" display="Sommaire"/>
  </hyperlinks>
  <pageMargins left="0.7" right="0.7" top="0.75" bottom="0.75" header="0.3" footer="0.3"/>
  <pageSetup paperSize="9" orientation="portrait" horizontalDpi="300" verticalDpi="300" r:id="rId1"/>
  <drawing r:id="rId2"/>
  <legacyDrawing r:id="rId3"/>
</worksheet>
</file>

<file path=xl/worksheets/sheet14.xml><?xml version="1.0" encoding="utf-8"?>
<worksheet xmlns="http://schemas.openxmlformats.org/spreadsheetml/2006/main" xmlns:r="http://schemas.openxmlformats.org/officeDocument/2006/relationships">
  <sheetPr codeName="Feuil4">
    <tabColor theme="5" tint="-0.249977111117893"/>
  </sheetPr>
  <dimension ref="A1:AA70"/>
  <sheetViews>
    <sheetView showGridLines="0" zoomScale="70" zoomScaleNormal="70" workbookViewId="0">
      <pane ySplit="1" topLeftCell="A2" activePane="bottomLeft" state="frozen"/>
      <selection activeCell="I9" sqref="I9:I15"/>
      <selection pane="bottomLeft"/>
    </sheetView>
  </sheetViews>
  <sheetFormatPr baseColWidth="10" defaultColWidth="9.109375" defaultRowHeight="14.4"/>
  <cols>
    <col min="2" max="2" width="11.5546875" customWidth="1"/>
    <col min="4" max="4" width="10.6640625" bestFit="1" customWidth="1"/>
    <col min="12" max="12" width="10.6640625" bestFit="1" customWidth="1"/>
    <col min="14" max="14" width="10.6640625" bestFit="1" customWidth="1"/>
    <col min="21" max="21" width="10.6640625" bestFit="1" customWidth="1"/>
    <col min="23" max="23" width="10.6640625" bestFit="1" customWidth="1"/>
  </cols>
  <sheetData>
    <row r="1" spans="1:20">
      <c r="A1" s="155" t="s">
        <v>524</v>
      </c>
    </row>
    <row r="2" spans="1:20">
      <c r="A2" s="155"/>
    </row>
    <row r="3" spans="1:20" ht="15.6">
      <c r="B3" s="291" t="s">
        <v>705</v>
      </c>
      <c r="K3" s="291" t="s">
        <v>706</v>
      </c>
      <c r="T3" s="291" t="s">
        <v>707</v>
      </c>
    </row>
    <row r="42" spans="3:21">
      <c r="C42" s="215" t="s">
        <v>521</v>
      </c>
      <c r="D42" s="215" t="s">
        <v>551</v>
      </c>
      <c r="K42" s="215" t="s">
        <v>521</v>
      </c>
      <c r="L42" s="215" t="s">
        <v>551</v>
      </c>
      <c r="T42" s="215" t="s">
        <v>521</v>
      </c>
      <c r="U42" s="215" t="s">
        <v>551</v>
      </c>
    </row>
    <row r="43" spans="3:21">
      <c r="C43" s="1">
        <v>1</v>
      </c>
      <c r="D43" s="1">
        <v>9</v>
      </c>
      <c r="K43" s="1">
        <v>1</v>
      </c>
      <c r="L43" s="1">
        <v>9</v>
      </c>
      <c r="T43" s="1">
        <v>1</v>
      </c>
      <c r="U43" s="1">
        <v>5</v>
      </c>
    </row>
    <row r="44" spans="3:21">
      <c r="C44" s="1">
        <v>2</v>
      </c>
      <c r="D44" s="1">
        <v>16</v>
      </c>
      <c r="K44" s="1">
        <v>2</v>
      </c>
      <c r="L44" s="1">
        <v>16</v>
      </c>
      <c r="T44" s="1">
        <v>2</v>
      </c>
      <c r="U44" s="1">
        <v>8</v>
      </c>
    </row>
    <row r="45" spans="3:21">
      <c r="C45" s="1">
        <v>3</v>
      </c>
      <c r="D45" s="1">
        <v>12</v>
      </c>
      <c r="K45" s="1">
        <v>3</v>
      </c>
      <c r="L45" s="1">
        <v>12</v>
      </c>
      <c r="T45" s="1">
        <v>3</v>
      </c>
      <c r="U45" s="1">
        <v>6</v>
      </c>
    </row>
    <row r="46" spans="3:21">
      <c r="C46" s="1">
        <v>4</v>
      </c>
      <c r="D46" s="1">
        <v>13</v>
      </c>
      <c r="K46" s="1">
        <v>4</v>
      </c>
      <c r="L46" s="276">
        <v>5</v>
      </c>
      <c r="T46" s="1">
        <v>4</v>
      </c>
      <c r="U46" s="1">
        <v>6</v>
      </c>
    </row>
    <row r="47" spans="3:21">
      <c r="K47" s="275">
        <v>5</v>
      </c>
      <c r="L47" s="277">
        <v>8</v>
      </c>
      <c r="T47" s="1">
        <v>5</v>
      </c>
      <c r="U47" s="1">
        <v>9</v>
      </c>
    </row>
    <row r="48" spans="3:21">
      <c r="T48" s="1">
        <v>6</v>
      </c>
      <c r="U48" s="1">
        <v>7</v>
      </c>
    </row>
    <row r="49" spans="8:27">
      <c r="T49" s="1">
        <v>7</v>
      </c>
      <c r="U49" s="1">
        <v>3</v>
      </c>
    </row>
    <row r="50" spans="8:27">
      <c r="T50" s="1">
        <v>8</v>
      </c>
      <c r="U50" s="1">
        <v>6</v>
      </c>
    </row>
    <row r="51" spans="8:27">
      <c r="I51" s="72"/>
    </row>
    <row r="52" spans="8:27" ht="15" thickBot="1"/>
    <row r="53" spans="8:27">
      <c r="K53" s="847" t="s">
        <v>702</v>
      </c>
      <c r="L53" s="848"/>
      <c r="M53" s="847" t="s">
        <v>704</v>
      </c>
      <c r="N53" s="848"/>
      <c r="T53" s="847" t="s">
        <v>702</v>
      </c>
      <c r="U53" s="848"/>
      <c r="V53" s="847" t="s">
        <v>703</v>
      </c>
      <c r="W53" s="848"/>
    </row>
    <row r="54" spans="8:27" ht="15" thickBot="1">
      <c r="K54" s="282" t="s">
        <v>521</v>
      </c>
      <c r="L54" s="283" t="s">
        <v>551</v>
      </c>
      <c r="M54" s="282" t="s">
        <v>521</v>
      </c>
      <c r="N54" s="283" t="s">
        <v>551</v>
      </c>
      <c r="T54" s="282" t="s">
        <v>521</v>
      </c>
      <c r="U54" s="283" t="s">
        <v>551</v>
      </c>
      <c r="V54" s="282" t="s">
        <v>521</v>
      </c>
      <c r="W54" s="283" t="s">
        <v>551</v>
      </c>
    </row>
    <row r="55" spans="8:27" ht="15" thickBot="1">
      <c r="K55" s="280">
        <v>1</v>
      </c>
      <c r="L55" s="281">
        <v>9</v>
      </c>
      <c r="M55" s="280">
        <v>1</v>
      </c>
      <c r="N55" s="281">
        <v>9</v>
      </c>
      <c r="T55" s="843">
        <v>1</v>
      </c>
      <c r="U55" s="841">
        <v>9</v>
      </c>
      <c r="V55" s="284">
        <v>7</v>
      </c>
      <c r="W55" s="290">
        <v>3</v>
      </c>
    </row>
    <row r="56" spans="8:27" ht="15" thickBot="1">
      <c r="K56" s="280">
        <v>2</v>
      </c>
      <c r="L56" s="281">
        <v>16</v>
      </c>
      <c r="M56" s="280">
        <v>2</v>
      </c>
      <c r="N56" s="281">
        <v>16</v>
      </c>
      <c r="T56" s="844"/>
      <c r="U56" s="842"/>
      <c r="V56" s="286">
        <v>8</v>
      </c>
      <c r="W56" s="287">
        <v>6</v>
      </c>
    </row>
    <row r="57" spans="8:27" ht="15" thickBot="1">
      <c r="K57" s="280">
        <v>3</v>
      </c>
      <c r="L57" s="281">
        <v>12</v>
      </c>
      <c r="M57" s="280">
        <v>3</v>
      </c>
      <c r="N57" s="281">
        <v>12</v>
      </c>
      <c r="T57" s="843">
        <v>2</v>
      </c>
      <c r="U57" s="841">
        <v>16</v>
      </c>
      <c r="V57" s="284">
        <v>5</v>
      </c>
      <c r="W57" s="290">
        <v>9</v>
      </c>
    </row>
    <row r="58" spans="8:27" ht="15" thickBot="1">
      <c r="K58" s="843">
        <v>4</v>
      </c>
      <c r="L58" s="841">
        <v>13</v>
      </c>
      <c r="M58" s="284">
        <v>4</v>
      </c>
      <c r="N58" s="278">
        <v>5</v>
      </c>
      <c r="T58" s="844"/>
      <c r="U58" s="842"/>
      <c r="V58" s="286">
        <v>6</v>
      </c>
      <c r="W58" s="287">
        <v>7</v>
      </c>
    </row>
    <row r="59" spans="8:27" ht="15" thickBot="1">
      <c r="K59" s="844"/>
      <c r="L59" s="842"/>
      <c r="M59" s="285">
        <v>5</v>
      </c>
      <c r="N59" s="279">
        <v>8</v>
      </c>
      <c r="T59" s="843">
        <v>3</v>
      </c>
      <c r="U59" s="841">
        <v>12</v>
      </c>
      <c r="V59" s="284">
        <v>3</v>
      </c>
      <c r="W59" s="290">
        <v>6</v>
      </c>
    </row>
    <row r="60" spans="8:27" ht="15" thickBot="1">
      <c r="T60" s="844"/>
      <c r="U60" s="842"/>
      <c r="V60" s="286">
        <v>4</v>
      </c>
      <c r="W60" s="287">
        <v>6</v>
      </c>
    </row>
    <row r="61" spans="8:27">
      <c r="T61" s="846">
        <v>4</v>
      </c>
      <c r="U61" s="845">
        <v>13</v>
      </c>
      <c r="V61" s="288">
        <v>1</v>
      </c>
      <c r="W61" s="289">
        <v>5</v>
      </c>
    </row>
    <row r="62" spans="8:27" ht="15" thickBot="1">
      <c r="T62" s="844"/>
      <c r="U62" s="842"/>
      <c r="V62" s="286">
        <v>2</v>
      </c>
      <c r="W62" s="287">
        <v>8</v>
      </c>
    </row>
    <row r="63" spans="8:27" ht="15" thickBot="1"/>
    <row r="64" spans="8:27" ht="15" customHeight="1">
      <c r="H64" s="832" t="s">
        <v>712</v>
      </c>
      <c r="I64" s="833"/>
      <c r="J64" s="833"/>
      <c r="K64" s="833"/>
      <c r="L64" s="833"/>
      <c r="M64" s="833"/>
      <c r="N64" s="833"/>
      <c r="O64" s="833"/>
      <c r="P64" s="834"/>
      <c r="R64" s="832" t="s">
        <v>717</v>
      </c>
      <c r="S64" s="833"/>
      <c r="T64" s="833"/>
      <c r="U64" s="833"/>
      <c r="V64" s="833"/>
      <c r="W64" s="833"/>
      <c r="X64" s="833"/>
      <c r="Y64" s="833"/>
      <c r="Z64" s="833"/>
      <c r="AA64" s="834"/>
    </row>
    <row r="65" spans="8:27">
      <c r="H65" s="835"/>
      <c r="I65" s="836"/>
      <c r="J65" s="836"/>
      <c r="K65" s="836"/>
      <c r="L65" s="836"/>
      <c r="M65" s="836"/>
      <c r="N65" s="836"/>
      <c r="O65" s="836"/>
      <c r="P65" s="837"/>
      <c r="R65" s="835"/>
      <c r="S65" s="836"/>
      <c r="T65" s="836"/>
      <c r="U65" s="836"/>
      <c r="V65" s="836"/>
      <c r="W65" s="836"/>
      <c r="X65" s="836"/>
      <c r="Y65" s="836"/>
      <c r="Z65" s="836"/>
      <c r="AA65" s="837"/>
    </row>
    <row r="66" spans="8:27">
      <c r="H66" s="835"/>
      <c r="I66" s="836"/>
      <c r="J66" s="836"/>
      <c r="K66" s="836"/>
      <c r="L66" s="836"/>
      <c r="M66" s="836"/>
      <c r="N66" s="836"/>
      <c r="O66" s="836"/>
      <c r="P66" s="837"/>
      <c r="R66" s="835"/>
      <c r="S66" s="836"/>
      <c r="T66" s="836"/>
      <c r="U66" s="836"/>
      <c r="V66" s="836"/>
      <c r="W66" s="836"/>
      <c r="X66" s="836"/>
      <c r="Y66" s="836"/>
      <c r="Z66" s="836"/>
      <c r="AA66" s="837"/>
    </row>
    <row r="67" spans="8:27">
      <c r="H67" s="835"/>
      <c r="I67" s="836"/>
      <c r="J67" s="836"/>
      <c r="K67" s="836"/>
      <c r="L67" s="836"/>
      <c r="M67" s="836"/>
      <c r="N67" s="836"/>
      <c r="O67" s="836"/>
      <c r="P67" s="837"/>
      <c r="R67" s="835"/>
      <c r="S67" s="836"/>
      <c r="T67" s="836"/>
      <c r="U67" s="836"/>
      <c r="V67" s="836"/>
      <c r="W67" s="836"/>
      <c r="X67" s="836"/>
      <c r="Y67" s="836"/>
      <c r="Z67" s="836"/>
      <c r="AA67" s="837"/>
    </row>
    <row r="68" spans="8:27">
      <c r="H68" s="835"/>
      <c r="I68" s="836"/>
      <c r="J68" s="836"/>
      <c r="K68" s="836"/>
      <c r="L68" s="836"/>
      <c r="M68" s="836"/>
      <c r="N68" s="836"/>
      <c r="O68" s="836"/>
      <c r="P68" s="837"/>
      <c r="R68" s="835"/>
      <c r="S68" s="836"/>
      <c r="T68" s="836"/>
      <c r="U68" s="836"/>
      <c r="V68" s="836"/>
      <c r="W68" s="836"/>
      <c r="X68" s="836"/>
      <c r="Y68" s="836"/>
      <c r="Z68" s="836"/>
      <c r="AA68" s="837"/>
    </row>
    <row r="69" spans="8:27">
      <c r="H69" s="835"/>
      <c r="I69" s="836"/>
      <c r="J69" s="836"/>
      <c r="K69" s="836"/>
      <c r="L69" s="836"/>
      <c r="M69" s="836"/>
      <c r="N69" s="836"/>
      <c r="O69" s="836"/>
      <c r="P69" s="837"/>
      <c r="R69" s="835"/>
      <c r="S69" s="836"/>
      <c r="T69" s="836"/>
      <c r="U69" s="836"/>
      <c r="V69" s="836"/>
      <c r="W69" s="836"/>
      <c r="X69" s="836"/>
      <c r="Y69" s="836"/>
      <c r="Z69" s="836"/>
      <c r="AA69" s="837"/>
    </row>
    <row r="70" spans="8:27" ht="15" thickBot="1">
      <c r="H70" s="838"/>
      <c r="I70" s="839"/>
      <c r="J70" s="839"/>
      <c r="K70" s="839"/>
      <c r="L70" s="839"/>
      <c r="M70" s="839"/>
      <c r="N70" s="839"/>
      <c r="O70" s="839"/>
      <c r="P70" s="840"/>
      <c r="R70" s="838"/>
      <c r="S70" s="839"/>
      <c r="T70" s="839"/>
      <c r="U70" s="839"/>
      <c r="V70" s="839"/>
      <c r="W70" s="839"/>
      <c r="X70" s="839"/>
      <c r="Y70" s="839"/>
      <c r="Z70" s="839"/>
      <c r="AA70" s="840"/>
    </row>
  </sheetData>
  <mergeCells count="16">
    <mergeCell ref="V53:W53"/>
    <mergeCell ref="U57:U58"/>
    <mergeCell ref="T57:T58"/>
    <mergeCell ref="K53:L53"/>
    <mergeCell ref="M53:N53"/>
    <mergeCell ref="K58:K59"/>
    <mergeCell ref="L58:L59"/>
    <mergeCell ref="U55:U56"/>
    <mergeCell ref="T55:T56"/>
    <mergeCell ref="T53:U53"/>
    <mergeCell ref="R64:AA70"/>
    <mergeCell ref="H64:P70"/>
    <mergeCell ref="U59:U60"/>
    <mergeCell ref="T59:T60"/>
    <mergeCell ref="U61:U62"/>
    <mergeCell ref="T61:T62"/>
  </mergeCells>
  <hyperlinks>
    <hyperlink ref="A1" location="Sommaire!A1" display="Sommaire"/>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codeName="Sheet12">
    <tabColor theme="5" tint="-0.249977111117893"/>
  </sheetPr>
  <dimension ref="A1:W227"/>
  <sheetViews>
    <sheetView showGridLines="0" zoomScale="75" zoomScaleNormal="75" workbookViewId="0">
      <pane ySplit="1" topLeftCell="A2" activePane="bottomLeft" state="frozen"/>
      <selection activeCell="I9" sqref="I9:I15"/>
      <selection pane="bottomLeft" activeCell="T171" sqref="T171:W187"/>
    </sheetView>
  </sheetViews>
  <sheetFormatPr baseColWidth="10" defaultColWidth="9.109375" defaultRowHeight="14.4" outlineLevelRow="1"/>
  <cols>
    <col min="1" max="1" width="3.6640625" customWidth="1"/>
    <col min="2" max="2" width="20.109375" customWidth="1"/>
    <col min="3" max="3" width="11.6640625" customWidth="1"/>
    <col min="4" max="4" width="13.33203125" bestFit="1" customWidth="1"/>
    <col min="5" max="5" width="10.6640625" customWidth="1"/>
    <col min="6" max="6" width="6" customWidth="1"/>
    <col min="7" max="7" width="32.44140625" bestFit="1" customWidth="1"/>
    <col min="8" max="8" width="12.5546875" bestFit="1" customWidth="1"/>
    <col min="9" max="9" width="36.5546875" bestFit="1" customWidth="1"/>
    <col min="10" max="10" width="41" customWidth="1"/>
    <col min="11" max="11" width="8.109375" bestFit="1" customWidth="1"/>
    <col min="12" max="13" width="10.6640625" bestFit="1" customWidth="1"/>
    <col min="14" max="14" width="20" bestFit="1" customWidth="1"/>
    <col min="15" max="15" width="9.109375" bestFit="1" customWidth="1"/>
    <col min="16" max="17" width="10.6640625" bestFit="1" customWidth="1"/>
    <col min="18" max="18" width="12.5546875" customWidth="1"/>
    <col min="19" max="19" width="9.109375" bestFit="1" customWidth="1"/>
    <col min="20" max="20" width="14.88671875" bestFit="1" customWidth="1"/>
    <col min="21" max="21" width="16.6640625" bestFit="1" customWidth="1"/>
    <col min="22" max="22" width="13.44140625" bestFit="1" customWidth="1"/>
    <col min="23" max="23" width="13.33203125" bestFit="1" customWidth="1"/>
    <col min="24" max="25" width="10.6640625" bestFit="1" customWidth="1"/>
    <col min="26" max="26" width="20" bestFit="1" customWidth="1"/>
    <col min="27" max="27" width="9.109375" bestFit="1" customWidth="1"/>
    <col min="28" max="29" width="10.6640625" bestFit="1" customWidth="1"/>
    <col min="30" max="30" width="20" bestFit="1" customWidth="1"/>
    <col min="31" max="31" width="9.109375" bestFit="1" customWidth="1"/>
    <col min="32" max="33" width="10.6640625" bestFit="1" customWidth="1"/>
  </cols>
  <sheetData>
    <row r="1" spans="1:18" ht="16.5" customHeight="1">
      <c r="A1" s="385" t="s">
        <v>524</v>
      </c>
    </row>
    <row r="2" spans="1:18">
      <c r="B2" s="67"/>
      <c r="C2" s="67"/>
      <c r="D2" s="67"/>
      <c r="E2" s="67"/>
      <c r="F2" s="67"/>
    </row>
    <row r="3" spans="1:18" ht="15" thickBot="1">
      <c r="B3" s="67"/>
    </row>
    <row r="4" spans="1:18" ht="18.600000000000001" thickBot="1">
      <c r="B4" s="865" t="s">
        <v>699</v>
      </c>
      <c r="C4" s="866"/>
      <c r="D4" s="866"/>
      <c r="E4" s="867"/>
      <c r="G4" s="865" t="s">
        <v>771</v>
      </c>
      <c r="H4" s="866"/>
      <c r="I4" s="866"/>
      <c r="J4" s="867"/>
      <c r="L4" s="865" t="s">
        <v>773</v>
      </c>
      <c r="M4" s="866"/>
      <c r="N4" s="866"/>
      <c r="O4" s="866"/>
      <c r="P4" s="866"/>
      <c r="Q4" s="866"/>
      <c r="R4" s="867"/>
    </row>
    <row r="5" spans="1:18" ht="15" customHeight="1" thickBot="1"/>
    <row r="6" spans="1:18" ht="15" customHeight="1">
      <c r="B6" s="856" t="s">
        <v>244</v>
      </c>
      <c r="C6" s="857"/>
      <c r="D6" s="857"/>
      <c r="E6" s="858"/>
    </row>
    <row r="7" spans="1:18" ht="15" customHeight="1">
      <c r="B7" s="854" t="s">
        <v>245</v>
      </c>
      <c r="C7" s="855"/>
      <c r="D7" s="852" t="s">
        <v>246</v>
      </c>
      <c r="E7" s="853"/>
    </row>
    <row r="8" spans="1:18">
      <c r="B8" s="198" t="s">
        <v>247</v>
      </c>
      <c r="C8" s="199" t="s">
        <v>248</v>
      </c>
      <c r="D8" s="199" t="s">
        <v>249</v>
      </c>
      <c r="E8" s="200" t="s">
        <v>250</v>
      </c>
      <c r="G8" s="868" t="s">
        <v>555</v>
      </c>
      <c r="H8" s="869"/>
      <c r="I8" s="869"/>
      <c r="J8" s="870"/>
    </row>
    <row r="9" spans="1:18" ht="15" customHeight="1">
      <c r="B9" s="849" t="s">
        <v>251</v>
      </c>
      <c r="C9" s="850"/>
      <c r="D9" s="850"/>
      <c r="E9" s="851"/>
      <c r="G9" s="580" t="s">
        <v>552</v>
      </c>
      <c r="H9" s="581" t="s">
        <v>248</v>
      </c>
      <c r="I9" s="580" t="s">
        <v>553</v>
      </c>
      <c r="J9" s="580" t="s">
        <v>554</v>
      </c>
    </row>
    <row r="10" spans="1:18" ht="15.75" customHeight="1">
      <c r="B10" s="345" t="s">
        <v>3</v>
      </c>
      <c r="C10" s="346">
        <v>4.38</v>
      </c>
      <c r="D10" s="346" t="s">
        <v>252</v>
      </c>
      <c r="E10" s="347" t="s">
        <v>253</v>
      </c>
      <c r="G10" s="582" t="s">
        <v>3</v>
      </c>
      <c r="H10" s="583">
        <v>4.38</v>
      </c>
      <c r="I10" s="584" t="s">
        <v>1241</v>
      </c>
      <c r="J10" s="871" t="s">
        <v>1316</v>
      </c>
    </row>
    <row r="11" spans="1:18" ht="15.75" customHeight="1">
      <c r="B11" s="345" t="s">
        <v>1</v>
      </c>
      <c r="C11" s="346">
        <v>4.32</v>
      </c>
      <c r="D11" s="346" t="s">
        <v>254</v>
      </c>
      <c r="E11" s="347" t="s">
        <v>255</v>
      </c>
      <c r="G11" s="582" t="s">
        <v>1</v>
      </c>
      <c r="H11" s="583">
        <v>4.32</v>
      </c>
      <c r="I11" s="584" t="s">
        <v>1240</v>
      </c>
      <c r="J11" s="871"/>
    </row>
    <row r="12" spans="1:18" ht="15.75" customHeight="1">
      <c r="B12" s="345" t="s">
        <v>0</v>
      </c>
      <c r="C12" s="346">
        <v>4.2</v>
      </c>
      <c r="D12" s="346" t="s">
        <v>256</v>
      </c>
      <c r="E12" s="347" t="s">
        <v>257</v>
      </c>
      <c r="G12" s="582" t="s">
        <v>0</v>
      </c>
      <c r="H12" s="583">
        <v>4.2</v>
      </c>
      <c r="I12" s="584" t="s">
        <v>1242</v>
      </c>
      <c r="J12" s="871"/>
    </row>
    <row r="13" spans="1:18">
      <c r="B13" s="345" t="s">
        <v>58</v>
      </c>
      <c r="C13" s="346">
        <v>3.91</v>
      </c>
      <c r="D13" s="346" t="s">
        <v>258</v>
      </c>
      <c r="E13" s="347" t="s">
        <v>259</v>
      </c>
      <c r="G13" s="582" t="s">
        <v>58</v>
      </c>
      <c r="H13" s="583">
        <v>3.91</v>
      </c>
      <c r="I13" s="585" t="s">
        <v>1243</v>
      </c>
      <c r="J13" s="871"/>
    </row>
    <row r="14" spans="1:18" ht="15.75" customHeight="1">
      <c r="B14" s="345" t="s">
        <v>5</v>
      </c>
      <c r="C14" s="346">
        <v>2.89</v>
      </c>
      <c r="D14" s="346" t="s">
        <v>260</v>
      </c>
      <c r="E14" s="347" t="s">
        <v>261</v>
      </c>
      <c r="G14" s="582" t="s">
        <v>5</v>
      </c>
      <c r="H14" s="583">
        <v>2.89</v>
      </c>
      <c r="I14" s="585" t="s">
        <v>1244</v>
      </c>
      <c r="J14" s="871"/>
    </row>
    <row r="15" spans="1:18" ht="15.75" customHeight="1">
      <c r="B15" s="345" t="s">
        <v>59</v>
      </c>
      <c r="C15" s="346">
        <v>2.54</v>
      </c>
      <c r="D15" s="346" t="s">
        <v>262</v>
      </c>
      <c r="E15" s="347" t="s">
        <v>263</v>
      </c>
      <c r="G15" s="582" t="s">
        <v>59</v>
      </c>
      <c r="H15" s="583">
        <v>2.54</v>
      </c>
      <c r="I15" s="585" t="s">
        <v>1245</v>
      </c>
      <c r="J15" s="871"/>
    </row>
    <row r="16" spans="1:18" ht="15.75" customHeight="1">
      <c r="B16" s="345" t="s">
        <v>2</v>
      </c>
      <c r="C16" s="346">
        <v>1.76</v>
      </c>
      <c r="D16" s="346" t="s">
        <v>264</v>
      </c>
      <c r="E16" s="347" t="s">
        <v>265</v>
      </c>
      <c r="G16" s="585"/>
      <c r="H16" s="585"/>
      <c r="I16" s="585"/>
      <c r="J16" s="871"/>
    </row>
    <row r="17" spans="2:10" ht="15.75" customHeight="1">
      <c r="B17" s="345" t="s">
        <v>57</v>
      </c>
      <c r="C17" s="346">
        <v>-0.31</v>
      </c>
      <c r="D17" s="346" t="s">
        <v>266</v>
      </c>
      <c r="E17" s="347" t="s">
        <v>267</v>
      </c>
      <c r="G17" s="586" t="s">
        <v>60</v>
      </c>
      <c r="H17" s="587">
        <v>-2.72</v>
      </c>
      <c r="I17" s="585" t="s">
        <v>1246</v>
      </c>
      <c r="J17" s="871"/>
    </row>
    <row r="18" spans="2:10" ht="15.75" customHeight="1">
      <c r="B18" s="345" t="s">
        <v>60</v>
      </c>
      <c r="C18" s="346">
        <v>-2.72</v>
      </c>
      <c r="D18" s="346" t="s">
        <v>268</v>
      </c>
      <c r="E18" s="347" t="s">
        <v>269</v>
      </c>
      <c r="G18" s="586" t="s">
        <v>4</v>
      </c>
      <c r="H18" s="587">
        <v>-3.81</v>
      </c>
      <c r="I18" s="585" t="s">
        <v>1247</v>
      </c>
      <c r="J18" s="871"/>
    </row>
    <row r="19" spans="2:10" ht="15.75" customHeight="1">
      <c r="B19" s="345" t="s">
        <v>4</v>
      </c>
      <c r="C19" s="346">
        <v>-3.81</v>
      </c>
      <c r="D19" s="346" t="s">
        <v>270</v>
      </c>
      <c r="E19" s="347" t="s">
        <v>271</v>
      </c>
    </row>
    <row r="20" spans="2:10">
      <c r="B20" s="849" t="s">
        <v>272</v>
      </c>
      <c r="C20" s="850"/>
      <c r="D20" s="850"/>
      <c r="E20" s="851"/>
    </row>
    <row r="22" spans="2:10" ht="15" thickBot="1"/>
    <row r="23" spans="2:10">
      <c r="B23" s="856" t="s">
        <v>273</v>
      </c>
      <c r="C23" s="857"/>
      <c r="D23" s="857"/>
      <c r="E23" s="858"/>
    </row>
    <row r="24" spans="2:10">
      <c r="B24" s="854" t="s">
        <v>245</v>
      </c>
      <c r="C24" s="855"/>
      <c r="D24" s="852" t="s">
        <v>274</v>
      </c>
      <c r="E24" s="853"/>
    </row>
    <row r="25" spans="2:10">
      <c r="B25" s="198" t="s">
        <v>247</v>
      </c>
      <c r="C25" s="199" t="s">
        <v>248</v>
      </c>
      <c r="D25" s="199" t="s">
        <v>249</v>
      </c>
      <c r="E25" s="200" t="s">
        <v>250</v>
      </c>
      <c r="G25" s="859" t="s">
        <v>556</v>
      </c>
      <c r="H25" s="860"/>
      <c r="I25" s="860"/>
      <c r="J25" s="861"/>
    </row>
    <row r="26" spans="2:10">
      <c r="B26" s="849" t="s">
        <v>251</v>
      </c>
      <c r="C26" s="850"/>
      <c r="D26" s="850"/>
      <c r="E26" s="851"/>
      <c r="G26" s="216" t="s">
        <v>552</v>
      </c>
      <c r="H26" s="217" t="s">
        <v>248</v>
      </c>
      <c r="I26" s="216" t="s">
        <v>553</v>
      </c>
      <c r="J26" s="216" t="s">
        <v>554</v>
      </c>
    </row>
    <row r="27" spans="2:10">
      <c r="B27" s="345" t="s">
        <v>57</v>
      </c>
      <c r="C27" s="346">
        <v>3.66</v>
      </c>
      <c r="D27" s="346" t="s">
        <v>275</v>
      </c>
      <c r="E27" s="347" t="s">
        <v>267</v>
      </c>
      <c r="G27" s="386" t="s">
        <v>57</v>
      </c>
      <c r="H27" s="387">
        <v>3.66</v>
      </c>
      <c r="I27" s="218" t="s">
        <v>1260</v>
      </c>
      <c r="J27" s="862" t="s">
        <v>1354</v>
      </c>
    </row>
    <row r="28" spans="2:10">
      <c r="B28" s="345" t="s">
        <v>1</v>
      </c>
      <c r="C28" s="346">
        <v>2.62</v>
      </c>
      <c r="D28" s="346" t="s">
        <v>276</v>
      </c>
      <c r="E28" s="347" t="s">
        <v>255</v>
      </c>
      <c r="G28" s="386" t="s">
        <v>1</v>
      </c>
      <c r="H28" s="387">
        <v>2.62</v>
      </c>
      <c r="I28" s="218" t="s">
        <v>1240</v>
      </c>
      <c r="J28" s="863"/>
    </row>
    <row r="29" spans="2:10">
      <c r="B29" s="345" t="s">
        <v>0</v>
      </c>
      <c r="C29" s="346">
        <v>2.29</v>
      </c>
      <c r="D29" s="346" t="s">
        <v>277</v>
      </c>
      <c r="E29" s="347" t="s">
        <v>257</v>
      </c>
      <c r="G29" s="386" t="s">
        <v>0</v>
      </c>
      <c r="H29" s="387">
        <v>2.29</v>
      </c>
      <c r="I29" s="218" t="s">
        <v>1317</v>
      </c>
      <c r="J29" s="863"/>
    </row>
    <row r="30" spans="2:10">
      <c r="B30" s="345" t="s">
        <v>3</v>
      </c>
      <c r="C30" s="346">
        <v>1.94</v>
      </c>
      <c r="D30" s="346" t="s">
        <v>278</v>
      </c>
      <c r="E30" s="347" t="s">
        <v>253</v>
      </c>
      <c r="G30" s="386" t="s">
        <v>3</v>
      </c>
      <c r="H30" s="387">
        <v>1.94</v>
      </c>
      <c r="I30" s="219" t="s">
        <v>1241</v>
      </c>
      <c r="J30" s="863"/>
    </row>
    <row r="31" spans="2:10">
      <c r="B31" s="345" t="s">
        <v>60</v>
      </c>
      <c r="C31" s="346">
        <v>1.75</v>
      </c>
      <c r="D31" s="346" t="s">
        <v>279</v>
      </c>
      <c r="E31" s="347" t="s">
        <v>269</v>
      </c>
      <c r="G31" s="219"/>
      <c r="H31" s="219"/>
      <c r="I31" s="219"/>
      <c r="J31" s="863"/>
    </row>
    <row r="32" spans="2:10">
      <c r="B32" s="345" t="s">
        <v>5</v>
      </c>
      <c r="C32" s="346">
        <v>1.62</v>
      </c>
      <c r="D32" s="346" t="s">
        <v>280</v>
      </c>
      <c r="E32" s="347" t="s">
        <v>261</v>
      </c>
      <c r="G32" s="388" t="s">
        <v>59</v>
      </c>
      <c r="H32" s="389">
        <v>-2</v>
      </c>
      <c r="I32" s="219" t="s">
        <v>1337</v>
      </c>
      <c r="J32" s="863"/>
    </row>
    <row r="33" spans="2:10" ht="15.75" customHeight="1">
      <c r="B33" s="345" t="s">
        <v>4</v>
      </c>
      <c r="C33" s="346">
        <v>-0.39</v>
      </c>
      <c r="D33" s="346" t="s">
        <v>281</v>
      </c>
      <c r="E33" s="347" t="s">
        <v>271</v>
      </c>
      <c r="G33" s="388" t="s">
        <v>2</v>
      </c>
      <c r="H33" s="389">
        <v>-3.04</v>
      </c>
      <c r="I33" s="219" t="s">
        <v>1318</v>
      </c>
      <c r="J33" s="864"/>
    </row>
    <row r="34" spans="2:10">
      <c r="B34" s="345" t="s">
        <v>58</v>
      </c>
      <c r="C34" s="346">
        <v>-1.65</v>
      </c>
      <c r="D34" s="346" t="s">
        <v>282</v>
      </c>
      <c r="E34" s="347" t="s">
        <v>259</v>
      </c>
    </row>
    <row r="35" spans="2:10">
      <c r="B35" s="345" t="s">
        <v>59</v>
      </c>
      <c r="C35" s="346">
        <v>-2</v>
      </c>
      <c r="D35" s="346" t="s">
        <v>283</v>
      </c>
      <c r="E35" s="347" t="s">
        <v>263</v>
      </c>
    </row>
    <row r="36" spans="2:10">
      <c r="B36" s="345" t="s">
        <v>2</v>
      </c>
      <c r="C36" s="346">
        <v>-3.04</v>
      </c>
      <c r="D36" s="346" t="s">
        <v>284</v>
      </c>
      <c r="E36" s="347" t="s">
        <v>265</v>
      </c>
    </row>
    <row r="37" spans="2:10">
      <c r="B37" s="849" t="s">
        <v>272</v>
      </c>
      <c r="C37" s="850"/>
      <c r="D37" s="850"/>
      <c r="E37" s="851"/>
    </row>
    <row r="39" spans="2:10" ht="15" thickBot="1"/>
    <row r="40" spans="2:10">
      <c r="B40" s="856" t="s">
        <v>285</v>
      </c>
      <c r="C40" s="857"/>
      <c r="D40" s="857"/>
      <c r="E40" s="858"/>
    </row>
    <row r="41" spans="2:10">
      <c r="B41" s="854" t="s">
        <v>245</v>
      </c>
      <c r="C41" s="855"/>
      <c r="D41" s="852" t="s">
        <v>286</v>
      </c>
      <c r="E41" s="853"/>
    </row>
    <row r="42" spans="2:10">
      <c r="B42" s="198" t="s">
        <v>247</v>
      </c>
      <c r="C42" s="199" t="s">
        <v>248</v>
      </c>
      <c r="D42" s="199" t="s">
        <v>249</v>
      </c>
      <c r="E42" s="200" t="s">
        <v>250</v>
      </c>
      <c r="G42" s="859" t="s">
        <v>557</v>
      </c>
      <c r="H42" s="860"/>
      <c r="I42" s="860"/>
      <c r="J42" s="861"/>
    </row>
    <row r="43" spans="2:10">
      <c r="B43" s="849" t="s">
        <v>251</v>
      </c>
      <c r="C43" s="850"/>
      <c r="D43" s="850"/>
      <c r="E43" s="851"/>
      <c r="G43" s="216" t="s">
        <v>552</v>
      </c>
      <c r="H43" s="217" t="s">
        <v>248</v>
      </c>
      <c r="I43" s="216" t="s">
        <v>553</v>
      </c>
      <c r="J43" s="216" t="s">
        <v>554</v>
      </c>
    </row>
    <row r="44" spans="2:10">
      <c r="B44" s="345" t="s">
        <v>2</v>
      </c>
      <c r="C44" s="346">
        <v>3.54</v>
      </c>
      <c r="D44" s="346" t="s">
        <v>287</v>
      </c>
      <c r="E44" s="347" t="s">
        <v>265</v>
      </c>
      <c r="G44" s="386" t="s">
        <v>2</v>
      </c>
      <c r="H44" s="387">
        <v>3.54</v>
      </c>
      <c r="I44" s="616" t="s">
        <v>1322</v>
      </c>
      <c r="J44" s="862" t="s">
        <v>1323</v>
      </c>
    </row>
    <row r="45" spans="2:10">
      <c r="B45" s="345" t="s">
        <v>59</v>
      </c>
      <c r="C45" s="346">
        <v>1.82</v>
      </c>
      <c r="D45" s="346" t="s">
        <v>288</v>
      </c>
      <c r="E45" s="347" t="s">
        <v>263</v>
      </c>
      <c r="G45" s="219"/>
      <c r="H45" s="219"/>
      <c r="I45" s="219"/>
      <c r="J45" s="863"/>
    </row>
    <row r="46" spans="2:10">
      <c r="B46" s="345" t="s">
        <v>58</v>
      </c>
      <c r="C46" s="346">
        <v>1.05</v>
      </c>
      <c r="D46" s="346" t="s">
        <v>289</v>
      </c>
      <c r="E46" s="347" t="s">
        <v>259</v>
      </c>
      <c r="G46" s="388" t="s">
        <v>0</v>
      </c>
      <c r="H46" s="389">
        <v>-2.02</v>
      </c>
      <c r="I46" s="218" t="s">
        <v>1321</v>
      </c>
      <c r="J46" s="863"/>
    </row>
    <row r="47" spans="2:10">
      <c r="B47" s="345" t="s">
        <v>60</v>
      </c>
      <c r="C47" s="346">
        <v>0.74</v>
      </c>
      <c r="D47" s="346" t="s">
        <v>290</v>
      </c>
      <c r="E47" s="347" t="s">
        <v>269</v>
      </c>
      <c r="G47" s="388" t="s">
        <v>1</v>
      </c>
      <c r="H47" s="389">
        <v>-2.66</v>
      </c>
      <c r="I47" s="219" t="s">
        <v>1319</v>
      </c>
      <c r="J47" s="863"/>
    </row>
    <row r="48" spans="2:10">
      <c r="B48" s="345" t="s">
        <v>4</v>
      </c>
      <c r="C48" s="346">
        <v>0.44</v>
      </c>
      <c r="D48" s="346" t="s">
        <v>291</v>
      </c>
      <c r="E48" s="347" t="s">
        <v>271</v>
      </c>
      <c r="G48" s="388" t="s">
        <v>57</v>
      </c>
      <c r="H48" s="389">
        <v>-4.3099999999999996</v>
      </c>
      <c r="I48" s="219" t="s">
        <v>1320</v>
      </c>
      <c r="J48" s="864"/>
    </row>
    <row r="49" spans="2:10">
      <c r="B49" s="345" t="s">
        <v>5</v>
      </c>
      <c r="C49" s="346">
        <v>0.18</v>
      </c>
      <c r="D49" s="346" t="s">
        <v>292</v>
      </c>
      <c r="E49" s="347" t="s">
        <v>261</v>
      </c>
    </row>
    <row r="50" spans="2:10">
      <c r="B50" s="345" t="s">
        <v>3</v>
      </c>
      <c r="C50" s="346">
        <v>-1.52</v>
      </c>
      <c r="D50" s="346" t="s">
        <v>293</v>
      </c>
      <c r="E50" s="347" t="s">
        <v>253</v>
      </c>
    </row>
    <row r="51" spans="2:10">
      <c r="B51" s="345" t="s">
        <v>0</v>
      </c>
      <c r="C51" s="346">
        <v>-2.02</v>
      </c>
      <c r="D51" s="346" t="s">
        <v>294</v>
      </c>
      <c r="E51" s="347" t="s">
        <v>257</v>
      </c>
    </row>
    <row r="52" spans="2:10">
      <c r="B52" s="345" t="s">
        <v>1</v>
      </c>
      <c r="C52" s="346">
        <v>-2.66</v>
      </c>
      <c r="D52" s="346" t="s">
        <v>295</v>
      </c>
      <c r="E52" s="347" t="s">
        <v>255</v>
      </c>
    </row>
    <row r="53" spans="2:10">
      <c r="B53" s="345" t="s">
        <v>57</v>
      </c>
      <c r="C53" s="346">
        <v>-4.3099999999999996</v>
      </c>
      <c r="D53" s="346" t="s">
        <v>296</v>
      </c>
      <c r="E53" s="347" t="s">
        <v>267</v>
      </c>
    </row>
    <row r="54" spans="2:10">
      <c r="B54" s="849" t="s">
        <v>272</v>
      </c>
      <c r="C54" s="850"/>
      <c r="D54" s="850"/>
      <c r="E54" s="851"/>
    </row>
    <row r="55" spans="2:10" ht="15" customHeight="1"/>
    <row r="56" spans="2:10" ht="15" thickBot="1"/>
    <row r="57" spans="2:10">
      <c r="B57" s="856" t="s">
        <v>297</v>
      </c>
      <c r="C57" s="857"/>
      <c r="D57" s="857"/>
      <c r="E57" s="858"/>
    </row>
    <row r="58" spans="2:10">
      <c r="B58" s="854" t="s">
        <v>245</v>
      </c>
      <c r="C58" s="855"/>
      <c r="D58" s="852" t="s">
        <v>298</v>
      </c>
      <c r="E58" s="853"/>
    </row>
    <row r="59" spans="2:10">
      <c r="B59" s="198" t="s">
        <v>247</v>
      </c>
      <c r="C59" s="199" t="s">
        <v>248</v>
      </c>
      <c r="D59" s="199" t="s">
        <v>249</v>
      </c>
      <c r="E59" s="200" t="s">
        <v>250</v>
      </c>
      <c r="G59" s="859" t="s">
        <v>558</v>
      </c>
      <c r="H59" s="860"/>
      <c r="I59" s="860"/>
      <c r="J59" s="861"/>
    </row>
    <row r="60" spans="2:10">
      <c r="B60" s="849" t="s">
        <v>251</v>
      </c>
      <c r="C60" s="850"/>
      <c r="D60" s="850"/>
      <c r="E60" s="851"/>
      <c r="G60" s="216" t="s">
        <v>552</v>
      </c>
      <c r="H60" s="217" t="s">
        <v>248</v>
      </c>
      <c r="I60" s="216" t="s">
        <v>553</v>
      </c>
      <c r="J60" s="216" t="s">
        <v>554</v>
      </c>
    </row>
    <row r="61" spans="2:10">
      <c r="B61" s="345" t="s">
        <v>4</v>
      </c>
      <c r="C61" s="346">
        <v>3.32</v>
      </c>
      <c r="D61" s="346" t="s">
        <v>299</v>
      </c>
      <c r="E61" s="347" t="s">
        <v>271</v>
      </c>
      <c r="G61" s="386" t="s">
        <v>4</v>
      </c>
      <c r="H61" s="387">
        <v>3.32</v>
      </c>
      <c r="I61" s="218" t="s">
        <v>1325</v>
      </c>
      <c r="J61" s="862" t="s">
        <v>1352</v>
      </c>
    </row>
    <row r="62" spans="2:10">
      <c r="B62" s="345" t="s">
        <v>57</v>
      </c>
      <c r="C62" s="346">
        <v>0.56999999999999995</v>
      </c>
      <c r="D62" s="346" t="s">
        <v>300</v>
      </c>
      <c r="E62" s="347" t="s">
        <v>267</v>
      </c>
      <c r="G62" s="219"/>
      <c r="H62" s="219"/>
      <c r="I62" s="219"/>
      <c r="J62" s="863"/>
    </row>
    <row r="63" spans="2:10">
      <c r="B63" s="345" t="s">
        <v>60</v>
      </c>
      <c r="C63" s="346">
        <v>-0.19</v>
      </c>
      <c r="D63" s="346" t="s">
        <v>301</v>
      </c>
      <c r="E63" s="347" t="s">
        <v>269</v>
      </c>
      <c r="G63" s="388" t="s">
        <v>58</v>
      </c>
      <c r="H63" s="389">
        <v>-2.69</v>
      </c>
      <c r="I63" s="218" t="s">
        <v>1326</v>
      </c>
      <c r="J63" s="863"/>
    </row>
    <row r="64" spans="2:10">
      <c r="B64" s="345" t="s">
        <v>2</v>
      </c>
      <c r="C64" s="346">
        <v>-1.75</v>
      </c>
      <c r="D64" s="346" t="s">
        <v>302</v>
      </c>
      <c r="E64" s="347" t="s">
        <v>265</v>
      </c>
      <c r="G64" s="388" t="s">
        <v>1</v>
      </c>
      <c r="H64" s="389">
        <v>-3.98</v>
      </c>
      <c r="I64" s="219" t="s">
        <v>1319</v>
      </c>
      <c r="J64" s="863"/>
    </row>
    <row r="65" spans="2:13" ht="18" customHeight="1">
      <c r="B65" s="345" t="s">
        <v>59</v>
      </c>
      <c r="C65" s="346">
        <v>-1.86</v>
      </c>
      <c r="D65" s="346" t="s">
        <v>303</v>
      </c>
      <c r="E65" s="347" t="s">
        <v>263</v>
      </c>
      <c r="G65" s="388" t="s">
        <v>0</v>
      </c>
      <c r="H65" s="389">
        <v>-4.1500000000000004</v>
      </c>
      <c r="I65" s="219" t="s">
        <v>1327</v>
      </c>
      <c r="J65" s="863"/>
    </row>
    <row r="66" spans="2:13">
      <c r="B66" s="345" t="s">
        <v>58</v>
      </c>
      <c r="C66" s="346">
        <v>-2.69</v>
      </c>
      <c r="D66" s="346" t="s">
        <v>304</v>
      </c>
      <c r="E66" s="347" t="s">
        <v>259</v>
      </c>
      <c r="G66" s="388" t="s">
        <v>3</v>
      </c>
      <c r="H66" s="389">
        <v>-4.42</v>
      </c>
      <c r="I66" s="219" t="s">
        <v>1328</v>
      </c>
      <c r="J66" s="863"/>
    </row>
    <row r="67" spans="2:13">
      <c r="B67" s="345" t="s">
        <v>1</v>
      </c>
      <c r="C67" s="346">
        <v>-3.98</v>
      </c>
      <c r="D67" s="346" t="s">
        <v>305</v>
      </c>
      <c r="E67" s="347" t="s">
        <v>255</v>
      </c>
      <c r="G67" s="388" t="s">
        <v>5</v>
      </c>
      <c r="H67" s="389">
        <v>-4.43</v>
      </c>
      <c r="I67" s="219" t="s">
        <v>1324</v>
      </c>
      <c r="J67" s="864"/>
    </row>
    <row r="68" spans="2:13">
      <c r="B68" s="345" t="s">
        <v>0</v>
      </c>
      <c r="C68" s="346">
        <v>-4.1500000000000004</v>
      </c>
      <c r="D68" s="346" t="s">
        <v>306</v>
      </c>
      <c r="E68" s="347" t="s">
        <v>257</v>
      </c>
    </row>
    <row r="69" spans="2:13">
      <c r="B69" s="345" t="s">
        <v>3</v>
      </c>
      <c r="C69" s="346">
        <v>-4.42</v>
      </c>
      <c r="D69" s="346" t="s">
        <v>307</v>
      </c>
      <c r="E69" s="347" t="s">
        <v>253</v>
      </c>
    </row>
    <row r="70" spans="2:13">
      <c r="B70" s="345" t="s">
        <v>5</v>
      </c>
      <c r="C70" s="346">
        <v>-4.43</v>
      </c>
      <c r="D70" s="346" t="s">
        <v>308</v>
      </c>
      <c r="E70" s="347" t="s">
        <v>261</v>
      </c>
    </row>
    <row r="71" spans="2:13">
      <c r="B71" s="849" t="s">
        <v>272</v>
      </c>
      <c r="C71" s="850"/>
      <c r="D71" s="850"/>
      <c r="E71" s="851"/>
    </row>
    <row r="74" spans="2:13" ht="18">
      <c r="B74" s="274" t="s">
        <v>772</v>
      </c>
    </row>
    <row r="75" spans="2:13" ht="15" thickBot="1"/>
    <row r="76" spans="2:13" ht="37.5" customHeight="1" thickBot="1">
      <c r="B76" s="204" t="s">
        <v>56</v>
      </c>
      <c r="C76" s="205" t="s">
        <v>57</v>
      </c>
      <c r="D76" s="205" t="s">
        <v>58</v>
      </c>
      <c r="E76" s="205" t="s">
        <v>0</v>
      </c>
      <c r="F76" s="205" t="s">
        <v>1</v>
      </c>
      <c r="G76" s="205" t="s">
        <v>2</v>
      </c>
      <c r="H76" s="205" t="s">
        <v>3</v>
      </c>
      <c r="I76" s="205" t="s">
        <v>4</v>
      </c>
      <c r="J76" s="205" t="s">
        <v>59</v>
      </c>
      <c r="K76" s="205" t="s">
        <v>5</v>
      </c>
      <c r="L76" s="205" t="s">
        <v>60</v>
      </c>
      <c r="M76" s="204" t="s">
        <v>521</v>
      </c>
    </row>
    <row r="77" spans="2:13" outlineLevel="1">
      <c r="B77" s="152" t="s">
        <v>8</v>
      </c>
      <c r="C77" s="71">
        <v>14.3999996185303</v>
      </c>
      <c r="D77" s="71">
        <v>12.8999996185303</v>
      </c>
      <c r="E77" s="71">
        <v>18.5</v>
      </c>
      <c r="F77" s="71">
        <v>20</v>
      </c>
      <c r="G77" s="71">
        <v>8.3000001907348597</v>
      </c>
      <c r="H77" s="71">
        <v>19.799999237060501</v>
      </c>
      <c r="I77" s="71">
        <v>3.2000000476837198</v>
      </c>
      <c r="J77" s="71">
        <v>14.699999809265099</v>
      </c>
      <c r="K77" s="71">
        <v>10.1000003814697</v>
      </c>
      <c r="L77" s="71">
        <v>2.5999999046325701</v>
      </c>
      <c r="M77" s="150">
        <v>1</v>
      </c>
    </row>
    <row r="78" spans="2:13" outlineLevel="1">
      <c r="B78" s="152" t="s">
        <v>10</v>
      </c>
      <c r="C78" s="71">
        <v>13.8999996185303</v>
      </c>
      <c r="D78" s="71">
        <v>16.5</v>
      </c>
      <c r="E78" s="71">
        <v>17.899999618530298</v>
      </c>
      <c r="F78" s="71">
        <v>15</v>
      </c>
      <c r="G78" s="71">
        <v>11.199999809265099</v>
      </c>
      <c r="H78" s="71">
        <v>16.600000381469702</v>
      </c>
      <c r="I78" s="71">
        <v>5.9000000953674299</v>
      </c>
      <c r="J78" s="71">
        <v>7.5999999046325701</v>
      </c>
      <c r="K78" s="71">
        <v>9.8000001907348597</v>
      </c>
      <c r="L78" s="71">
        <v>9.8000001907348597</v>
      </c>
      <c r="M78" s="150">
        <v>1</v>
      </c>
    </row>
    <row r="79" spans="2:13" outlineLevel="1">
      <c r="B79" s="152" t="s">
        <v>11</v>
      </c>
      <c r="C79" s="71">
        <v>13.199999809265099</v>
      </c>
      <c r="D79" s="71">
        <v>14.8999996185303</v>
      </c>
      <c r="E79" s="71">
        <v>17.899999618530298</v>
      </c>
      <c r="F79" s="71">
        <v>18.200000762939499</v>
      </c>
      <c r="G79" s="71">
        <v>10.1000003814697</v>
      </c>
      <c r="H79" s="71">
        <v>17.100000381469702</v>
      </c>
      <c r="I79" s="71">
        <v>5.4000000953674299</v>
      </c>
      <c r="J79" s="71">
        <v>6.8000001907348597</v>
      </c>
      <c r="K79" s="71">
        <v>17.799999237060501</v>
      </c>
      <c r="L79" s="71">
        <v>14.8999996185303</v>
      </c>
      <c r="M79" s="150">
        <v>1</v>
      </c>
    </row>
    <row r="80" spans="2:13" outlineLevel="1">
      <c r="B80" s="152" t="s">
        <v>13</v>
      </c>
      <c r="C80" s="71">
        <v>10.699999809265099</v>
      </c>
      <c r="D80" s="71">
        <v>15.1000003814697</v>
      </c>
      <c r="E80" s="71">
        <v>13.800000190734901</v>
      </c>
      <c r="F80" s="71">
        <v>19.799999237060501</v>
      </c>
      <c r="G80" s="71">
        <v>18.899999618530298</v>
      </c>
      <c r="H80" s="71">
        <v>19.700000762939499</v>
      </c>
      <c r="I80" s="71">
        <v>2</v>
      </c>
      <c r="J80" s="71">
        <v>20</v>
      </c>
      <c r="K80" s="71">
        <v>17.100000381469702</v>
      </c>
      <c r="L80" s="71">
        <v>0.40000000596046398</v>
      </c>
      <c r="M80" s="150">
        <v>1</v>
      </c>
    </row>
    <row r="81" spans="2:13" outlineLevel="1">
      <c r="B81" s="152" t="s">
        <v>14</v>
      </c>
      <c r="C81" s="71">
        <v>9.8999996185302699</v>
      </c>
      <c r="D81" s="71">
        <v>12.5</v>
      </c>
      <c r="E81" s="71">
        <v>17.5</v>
      </c>
      <c r="F81" s="71">
        <v>14.800000190734901</v>
      </c>
      <c r="G81" s="71">
        <v>10.300000190734901</v>
      </c>
      <c r="H81" s="71">
        <v>15.8999996185303</v>
      </c>
      <c r="I81" s="71">
        <v>4.8000001907348597</v>
      </c>
      <c r="J81" s="71">
        <v>15.8999996185303</v>
      </c>
      <c r="K81" s="71">
        <v>15.800000190734901</v>
      </c>
      <c r="L81" s="71">
        <v>9.1999998092651403</v>
      </c>
      <c r="M81" s="150">
        <v>1</v>
      </c>
    </row>
    <row r="82" spans="2:13" outlineLevel="1">
      <c r="B82" s="152" t="s">
        <v>15</v>
      </c>
      <c r="C82" s="71">
        <v>9.5</v>
      </c>
      <c r="D82" s="71">
        <v>14.5</v>
      </c>
      <c r="E82" s="71">
        <v>15.8999996185303</v>
      </c>
      <c r="F82" s="71">
        <v>19.200000762939499</v>
      </c>
      <c r="G82" s="71">
        <v>11</v>
      </c>
      <c r="H82" s="71">
        <v>16.600000381469702</v>
      </c>
      <c r="I82" s="71">
        <v>3.9000000953674299</v>
      </c>
      <c r="J82" s="71">
        <v>11.300000190734901</v>
      </c>
      <c r="K82" s="71">
        <v>18.100000381469702</v>
      </c>
      <c r="L82" s="71">
        <v>7.4000000953674299</v>
      </c>
      <c r="M82" s="150">
        <v>1</v>
      </c>
    </row>
    <row r="83" spans="2:13" outlineLevel="1">
      <c r="B83" s="152" t="s">
        <v>16</v>
      </c>
      <c r="C83" s="71">
        <v>8.6999998092651403</v>
      </c>
      <c r="D83" s="71">
        <v>14.3999996185303</v>
      </c>
      <c r="E83" s="71">
        <v>10.699999809265099</v>
      </c>
      <c r="F83" s="71">
        <v>16</v>
      </c>
      <c r="G83" s="71">
        <v>14.800000190734901</v>
      </c>
      <c r="H83" s="71">
        <v>16.5</v>
      </c>
      <c r="I83" s="71">
        <v>2.7999999523162802</v>
      </c>
      <c r="J83" s="71">
        <v>18.700000762939499</v>
      </c>
      <c r="K83" s="71">
        <v>20</v>
      </c>
      <c r="L83" s="71">
        <v>3.7000000476837198</v>
      </c>
      <c r="M83" s="150">
        <v>1</v>
      </c>
    </row>
    <row r="84" spans="2:13" outlineLevel="1">
      <c r="B84" s="152" t="s">
        <v>17</v>
      </c>
      <c r="C84" s="71">
        <v>6.8000001907348597</v>
      </c>
      <c r="D84" s="71">
        <v>14.199999809265099</v>
      </c>
      <c r="E84" s="71">
        <v>15.5</v>
      </c>
      <c r="F84" s="71">
        <v>14.800000190734901</v>
      </c>
      <c r="G84" s="71">
        <v>19.5</v>
      </c>
      <c r="H84" s="71">
        <v>16.700000762939499</v>
      </c>
      <c r="I84" s="71">
        <v>0.40000000596046398</v>
      </c>
      <c r="J84" s="71">
        <v>18.700000762939499</v>
      </c>
      <c r="K84" s="71">
        <v>15.199999809265099</v>
      </c>
      <c r="L84" s="71">
        <v>0.80000001192092896</v>
      </c>
      <c r="M84" s="150">
        <v>1</v>
      </c>
    </row>
    <row r="85" spans="2:13" ht="15" outlineLevel="1" thickBot="1">
      <c r="B85" s="152" t="s">
        <v>18</v>
      </c>
      <c r="C85" s="71">
        <v>6.5</v>
      </c>
      <c r="D85" s="71">
        <v>16.399999618530298</v>
      </c>
      <c r="E85" s="71">
        <v>16.200000762939499</v>
      </c>
      <c r="F85" s="71">
        <v>19.399999618530298</v>
      </c>
      <c r="G85" s="71">
        <v>9.8000001907348597</v>
      </c>
      <c r="H85" s="71">
        <v>18.600000381469702</v>
      </c>
      <c r="I85" s="71">
        <v>5.3000001907348597</v>
      </c>
      <c r="J85" s="71">
        <v>16</v>
      </c>
      <c r="K85" s="71">
        <v>18.399999618530298</v>
      </c>
      <c r="L85" s="71">
        <v>4.6999998092651403</v>
      </c>
      <c r="M85" s="150">
        <v>1</v>
      </c>
    </row>
    <row r="86" spans="2:13">
      <c r="B86" s="212" t="s">
        <v>547</v>
      </c>
      <c r="C86" s="209">
        <f>AVERAGE(C77:C85)</f>
        <v>10.399999830457896</v>
      </c>
      <c r="D86" s="209">
        <f t="shared" ref="D86:L86" si="0">AVERAGE(D77:D85)</f>
        <v>14.599999851650665</v>
      </c>
      <c r="E86" s="209">
        <f t="shared" si="0"/>
        <v>15.988888846503379</v>
      </c>
      <c r="F86" s="209">
        <f t="shared" si="0"/>
        <v>17.466666751437732</v>
      </c>
      <c r="G86" s="209">
        <f t="shared" si="0"/>
        <v>12.655555619133848</v>
      </c>
      <c r="H86" s="209">
        <f t="shared" si="0"/>
        <v>17.500000211927624</v>
      </c>
      <c r="I86" s="209">
        <f t="shared" si="0"/>
        <v>3.7444445192813856</v>
      </c>
      <c r="J86" s="209">
        <f t="shared" si="0"/>
        <v>14.411111248864081</v>
      </c>
      <c r="K86" s="209">
        <f t="shared" si="0"/>
        <v>15.811111132303861</v>
      </c>
      <c r="L86" s="209">
        <f t="shared" si="0"/>
        <v>5.9444443881511733</v>
      </c>
      <c r="M86" s="207"/>
    </row>
    <row r="87" spans="2:13" hidden="1" outlineLevel="1">
      <c r="B87" s="152" t="s">
        <v>6</v>
      </c>
      <c r="C87" s="210">
        <v>18.299999237060501</v>
      </c>
      <c r="D87" s="210">
        <v>10.3999996185303</v>
      </c>
      <c r="E87" s="210">
        <v>12.5</v>
      </c>
      <c r="F87" s="210">
        <v>15.800000190734901</v>
      </c>
      <c r="G87" s="210">
        <v>10.300000190734901</v>
      </c>
      <c r="H87" s="210">
        <v>18.899999618530298</v>
      </c>
      <c r="I87" s="210">
        <v>2.4000000953674299</v>
      </c>
      <c r="J87" s="210">
        <v>4.6999998092651403</v>
      </c>
      <c r="K87" s="210">
        <v>6.5999999046325701</v>
      </c>
      <c r="L87" s="210">
        <v>3</v>
      </c>
      <c r="M87" s="150">
        <v>2</v>
      </c>
    </row>
    <row r="88" spans="2:13" hidden="1" outlineLevel="1">
      <c r="B88" s="152" t="s">
        <v>9</v>
      </c>
      <c r="C88" s="210">
        <v>14</v>
      </c>
      <c r="D88" s="210">
        <v>10.800000190734901</v>
      </c>
      <c r="E88" s="210">
        <v>12.699999809265099</v>
      </c>
      <c r="F88" s="210">
        <v>17.600000381469702</v>
      </c>
      <c r="G88" s="210">
        <v>11</v>
      </c>
      <c r="H88" s="210">
        <v>16.600000381469702</v>
      </c>
      <c r="I88" s="210">
        <v>5.1999998092651403</v>
      </c>
      <c r="J88" s="210">
        <v>1.70000004768372</v>
      </c>
      <c r="K88" s="210">
        <v>9.3999996185302699</v>
      </c>
      <c r="L88" s="210">
        <v>5.6999998092651403</v>
      </c>
      <c r="M88" s="150">
        <v>2</v>
      </c>
    </row>
    <row r="89" spans="2:13" hidden="1" outlineLevel="1">
      <c r="B89" s="152" t="s">
        <v>12</v>
      </c>
      <c r="C89" s="210">
        <v>12.300000190734901</v>
      </c>
      <c r="D89" s="210">
        <v>11.300000190734901</v>
      </c>
      <c r="E89" s="210">
        <v>14.5</v>
      </c>
      <c r="F89" s="210">
        <v>15.6000003814697</v>
      </c>
      <c r="G89" s="210">
        <v>5.4000000953674299</v>
      </c>
      <c r="H89" s="210">
        <v>17.299999237060501</v>
      </c>
      <c r="I89" s="210">
        <v>5.5999999046325701</v>
      </c>
      <c r="J89" s="210">
        <v>8.5</v>
      </c>
      <c r="K89" s="210">
        <v>15.5</v>
      </c>
      <c r="L89" s="210">
        <v>12.1000003814697</v>
      </c>
      <c r="M89" s="150">
        <v>2</v>
      </c>
    </row>
    <row r="90" spans="2:13" hidden="1" outlineLevel="1">
      <c r="B90" s="152" t="s">
        <v>20</v>
      </c>
      <c r="C90" s="210">
        <v>16.399999618530298</v>
      </c>
      <c r="D90" s="210">
        <v>11.3999996185303</v>
      </c>
      <c r="E90" s="210">
        <v>14.3999996185303</v>
      </c>
      <c r="F90" s="210">
        <v>11.199999809265099</v>
      </c>
      <c r="G90" s="210">
        <v>7.8000001907348597</v>
      </c>
      <c r="H90" s="210">
        <v>12.800000190734901</v>
      </c>
      <c r="I90" s="210">
        <v>9.8000001907348597</v>
      </c>
      <c r="J90" s="210">
        <v>11.8999996185303</v>
      </c>
      <c r="K90" s="210">
        <v>14.199999809265099</v>
      </c>
      <c r="L90" s="210">
        <v>14.6000003814697</v>
      </c>
      <c r="M90" s="150">
        <v>2</v>
      </c>
    </row>
    <row r="91" spans="2:13" hidden="1" outlineLevel="1">
      <c r="B91" s="152" t="s">
        <v>21</v>
      </c>
      <c r="C91" s="210">
        <v>15.8999996185303</v>
      </c>
      <c r="D91" s="210">
        <v>5.3000001907348597</v>
      </c>
      <c r="E91" s="210">
        <v>11.1000003814697</v>
      </c>
      <c r="F91" s="210">
        <v>11.6000003814697</v>
      </c>
      <c r="G91" s="210">
        <v>7.3000001907348597</v>
      </c>
      <c r="H91" s="210">
        <v>12.1000003814697</v>
      </c>
      <c r="I91" s="210">
        <v>9.6000003814697301</v>
      </c>
      <c r="J91" s="210">
        <v>9.1999998092651403</v>
      </c>
      <c r="K91" s="210">
        <v>12.300000190734901</v>
      </c>
      <c r="L91" s="210">
        <v>5.5</v>
      </c>
      <c r="M91" s="150">
        <v>2</v>
      </c>
    </row>
    <row r="92" spans="2:13" hidden="1" outlineLevel="1">
      <c r="B92" s="152" t="s">
        <v>23</v>
      </c>
      <c r="C92" s="210">
        <v>15.1000003814697</v>
      </c>
      <c r="D92" s="210">
        <v>8.6000003814697301</v>
      </c>
      <c r="E92" s="210">
        <v>14.699999809265099</v>
      </c>
      <c r="F92" s="210">
        <v>14.6000003814697</v>
      </c>
      <c r="G92" s="210">
        <v>6.3000001907348597</v>
      </c>
      <c r="H92" s="210">
        <v>12.1000003814697</v>
      </c>
      <c r="I92" s="210">
        <v>10</v>
      </c>
      <c r="J92" s="210">
        <v>9.5</v>
      </c>
      <c r="K92" s="210">
        <v>8.1999998092651403</v>
      </c>
      <c r="L92" s="210">
        <v>8.8000001907348597</v>
      </c>
      <c r="M92" s="150">
        <v>2</v>
      </c>
    </row>
    <row r="93" spans="2:13" hidden="1" outlineLevel="1">
      <c r="B93" s="152" t="s">
        <v>24</v>
      </c>
      <c r="C93" s="210">
        <v>15.1000003814697</v>
      </c>
      <c r="D93" s="210">
        <v>10.199999809265099</v>
      </c>
      <c r="E93" s="210">
        <v>12.300000190734901</v>
      </c>
      <c r="F93" s="210">
        <v>15.800000190734901</v>
      </c>
      <c r="G93" s="210">
        <v>5.9000000953674299</v>
      </c>
      <c r="H93" s="210">
        <v>11.8999996185303</v>
      </c>
      <c r="I93" s="210">
        <v>14.6000003814697</v>
      </c>
      <c r="J93" s="210">
        <v>3.9000000953674299</v>
      </c>
      <c r="K93" s="210">
        <v>7.5</v>
      </c>
      <c r="L93" s="210">
        <v>14.1000003814697</v>
      </c>
      <c r="M93" s="150">
        <v>2</v>
      </c>
    </row>
    <row r="94" spans="2:13" hidden="1" outlineLevel="1">
      <c r="B94" s="152" t="s">
        <v>25</v>
      </c>
      <c r="C94" s="210">
        <v>14.300000190734901</v>
      </c>
      <c r="D94" s="210">
        <v>9.3000001907348597</v>
      </c>
      <c r="E94" s="210">
        <v>7.1999998092651403</v>
      </c>
      <c r="F94" s="210">
        <v>12.3999996185303</v>
      </c>
      <c r="G94" s="210">
        <v>10.5</v>
      </c>
      <c r="H94" s="210">
        <v>8.3999996185302699</v>
      </c>
      <c r="I94" s="210">
        <v>7.5999999046325701</v>
      </c>
      <c r="J94" s="210">
        <v>4.5</v>
      </c>
      <c r="K94" s="210">
        <v>12.6000003814697</v>
      </c>
      <c r="L94" s="210">
        <v>8.3000001907348597</v>
      </c>
      <c r="M94" s="150">
        <v>2</v>
      </c>
    </row>
    <row r="95" spans="2:13" hidden="1" outlineLevel="1">
      <c r="B95" s="152" t="s">
        <v>26</v>
      </c>
      <c r="C95" s="210">
        <v>14.300000190734901</v>
      </c>
      <c r="D95" s="210">
        <v>6.8000001907348597</v>
      </c>
      <c r="E95" s="210">
        <v>13.699999809265099</v>
      </c>
      <c r="F95" s="210">
        <v>12.6000003814697</v>
      </c>
      <c r="G95" s="210">
        <v>5.3000001907348597</v>
      </c>
      <c r="H95" s="210">
        <v>15.6000003814697</v>
      </c>
      <c r="I95" s="210">
        <v>10.800000190734901</v>
      </c>
      <c r="J95" s="210">
        <v>6.5</v>
      </c>
      <c r="K95" s="210">
        <v>13</v>
      </c>
      <c r="L95" s="210">
        <v>10.1000003814697</v>
      </c>
      <c r="M95" s="150">
        <v>2</v>
      </c>
    </row>
    <row r="96" spans="2:13" hidden="1" outlineLevel="1">
      <c r="B96" s="152" t="s">
        <v>28</v>
      </c>
      <c r="C96" s="210">
        <v>12.3999996185303</v>
      </c>
      <c r="D96" s="210">
        <v>11.5</v>
      </c>
      <c r="E96" s="210">
        <v>12.199999809265099</v>
      </c>
      <c r="F96" s="210">
        <v>11.6000003814697</v>
      </c>
      <c r="G96" s="210">
        <v>8.8000001907348597</v>
      </c>
      <c r="H96" s="210">
        <v>10.6000003814697</v>
      </c>
      <c r="I96" s="210">
        <v>9.6999998092651403</v>
      </c>
      <c r="J96" s="210">
        <v>9.3000001907348597</v>
      </c>
      <c r="K96" s="210">
        <v>14.8999996185303</v>
      </c>
      <c r="L96" s="210">
        <v>19.5</v>
      </c>
      <c r="M96" s="150">
        <v>2</v>
      </c>
    </row>
    <row r="97" spans="2:13" hidden="1" outlineLevel="1">
      <c r="B97" s="152" t="s">
        <v>29</v>
      </c>
      <c r="C97" s="210">
        <v>12.1000003814697</v>
      </c>
      <c r="D97" s="210">
        <v>9.5</v>
      </c>
      <c r="E97" s="210">
        <v>14.6000003814697</v>
      </c>
      <c r="F97" s="210">
        <v>14.199999809265099</v>
      </c>
      <c r="G97" s="210">
        <v>4.8000001907348597</v>
      </c>
      <c r="H97" s="210">
        <v>11.300000190734901</v>
      </c>
      <c r="I97" s="210">
        <v>7.8000001907348597</v>
      </c>
      <c r="J97" s="210">
        <v>10.5</v>
      </c>
      <c r="K97" s="210">
        <v>13.8999996185303</v>
      </c>
      <c r="L97" s="210">
        <v>15.699999809265099</v>
      </c>
      <c r="M97" s="150">
        <v>2</v>
      </c>
    </row>
    <row r="98" spans="2:13" hidden="1" outlineLevel="1">
      <c r="B98" s="152" t="s">
        <v>31</v>
      </c>
      <c r="C98" s="210">
        <v>11.699999809265099</v>
      </c>
      <c r="D98" s="210">
        <v>11.300000190734901</v>
      </c>
      <c r="E98" s="210">
        <v>12.300000190734901</v>
      </c>
      <c r="F98" s="210">
        <v>13.199999809265099</v>
      </c>
      <c r="G98" s="210">
        <v>11.300000190734901</v>
      </c>
      <c r="H98" s="210">
        <v>13.800000190734901</v>
      </c>
      <c r="I98" s="210">
        <v>5.1999998092651403</v>
      </c>
      <c r="J98" s="210">
        <v>5.3000001907348597</v>
      </c>
      <c r="K98" s="210">
        <v>17.799999237060501</v>
      </c>
      <c r="L98" s="210">
        <v>12.699999809265099</v>
      </c>
      <c r="M98" s="150">
        <v>2</v>
      </c>
    </row>
    <row r="99" spans="2:13" hidden="1" outlineLevel="1">
      <c r="B99" s="152" t="s">
        <v>36</v>
      </c>
      <c r="C99" s="210">
        <v>9.5</v>
      </c>
      <c r="D99" s="210">
        <v>7.9000000953674299</v>
      </c>
      <c r="E99" s="210">
        <v>15.3999996185303</v>
      </c>
      <c r="F99" s="210">
        <v>15.6000003814697</v>
      </c>
      <c r="G99" s="210">
        <v>9.3999996185302699</v>
      </c>
      <c r="H99" s="210">
        <v>10.199999809265099</v>
      </c>
      <c r="I99" s="210">
        <v>13.199999809265099</v>
      </c>
      <c r="J99" s="210">
        <v>14.8999996185303</v>
      </c>
      <c r="K99" s="210">
        <v>16.799999237060501</v>
      </c>
      <c r="L99" s="210">
        <v>15.6000003814697</v>
      </c>
      <c r="M99" s="150">
        <v>2</v>
      </c>
    </row>
    <row r="100" spans="2:13" hidden="1" outlineLevel="1">
      <c r="B100" s="152" t="s">
        <v>37</v>
      </c>
      <c r="C100" s="210">
        <v>9.1999998092651403</v>
      </c>
      <c r="D100" s="210">
        <v>10.5</v>
      </c>
      <c r="E100" s="210">
        <v>10.3999996185303</v>
      </c>
      <c r="F100" s="210">
        <v>12</v>
      </c>
      <c r="G100" s="210">
        <v>7.5</v>
      </c>
      <c r="H100" s="210">
        <v>11.8999996185303</v>
      </c>
      <c r="I100" s="210">
        <v>17.600000381469702</v>
      </c>
      <c r="J100" s="210">
        <v>9.1000003814697301</v>
      </c>
      <c r="K100" s="210">
        <v>11.3999996185303</v>
      </c>
      <c r="L100" s="210">
        <v>18.5</v>
      </c>
      <c r="M100" s="150">
        <v>2</v>
      </c>
    </row>
    <row r="101" spans="2:13" hidden="1" outlineLevel="1">
      <c r="B101" s="152" t="s">
        <v>42</v>
      </c>
      <c r="C101" s="210">
        <v>13.8999996185303</v>
      </c>
      <c r="D101" s="210">
        <v>11.1000003814697</v>
      </c>
      <c r="E101" s="210">
        <v>11.1000003814697</v>
      </c>
      <c r="F101" s="210">
        <v>10.6000003814697</v>
      </c>
      <c r="G101" s="210">
        <v>8.6000003814697301</v>
      </c>
      <c r="H101" s="210">
        <v>11.5</v>
      </c>
      <c r="I101" s="210">
        <v>15.199999809265099</v>
      </c>
      <c r="J101" s="210">
        <v>13.6000003814697</v>
      </c>
      <c r="K101" s="210">
        <v>14.6000003814697</v>
      </c>
      <c r="L101" s="210">
        <v>18.299999237060501</v>
      </c>
      <c r="M101" s="150">
        <v>2</v>
      </c>
    </row>
    <row r="102" spans="2:13" hidden="1" outlineLevel="1">
      <c r="B102" s="152" t="s">
        <v>47</v>
      </c>
      <c r="C102" s="210">
        <v>8.8999996185302699</v>
      </c>
      <c r="D102" s="210">
        <v>10.8999996185303</v>
      </c>
      <c r="E102" s="210">
        <v>9.3999996185302699</v>
      </c>
      <c r="F102" s="210">
        <v>12.6000003814697</v>
      </c>
      <c r="G102" s="210">
        <v>5.9000000953674299</v>
      </c>
      <c r="H102" s="210">
        <v>8.6000003814697301</v>
      </c>
      <c r="I102" s="210">
        <v>12.8999996185303</v>
      </c>
      <c r="J102" s="210">
        <v>7.5999999046325701</v>
      </c>
      <c r="K102" s="210">
        <v>19</v>
      </c>
      <c r="L102" s="210">
        <v>14.699999809265099</v>
      </c>
      <c r="M102" s="150">
        <v>2</v>
      </c>
    </row>
    <row r="103" spans="2:13" collapsed="1">
      <c r="B103" s="213" t="s">
        <v>548</v>
      </c>
      <c r="C103" s="206">
        <f>AVERAGE(C87:C102)</f>
        <v>13.337499916553501</v>
      </c>
      <c r="D103" s="206">
        <f t="shared" ref="D103:L103" si="1">AVERAGE(D87:D102)</f>
        <v>9.8000000417232584</v>
      </c>
      <c r="E103" s="206">
        <f t="shared" si="1"/>
        <v>12.40624994039535</v>
      </c>
      <c r="F103" s="206">
        <f t="shared" si="1"/>
        <v>13.56250017881392</v>
      </c>
      <c r="G103" s="206">
        <f t="shared" si="1"/>
        <v>7.8812501132488295</v>
      </c>
      <c r="H103" s="206">
        <f t="shared" si="1"/>
        <v>12.725000023841856</v>
      </c>
      <c r="I103" s="206">
        <f t="shared" si="1"/>
        <v>9.8250000178813899</v>
      </c>
      <c r="J103" s="206">
        <f t="shared" si="1"/>
        <v>8.1687500029802358</v>
      </c>
      <c r="K103" s="206">
        <f t="shared" si="1"/>
        <v>12.981249839067454</v>
      </c>
      <c r="L103" s="206">
        <f t="shared" si="1"/>
        <v>12.325000047683696</v>
      </c>
      <c r="M103" s="150"/>
    </row>
    <row r="104" spans="2:13" hidden="1" outlineLevel="1">
      <c r="B104" s="152" t="s">
        <v>19</v>
      </c>
      <c r="C104" s="210">
        <v>6.3000001907348597</v>
      </c>
      <c r="D104" s="210">
        <v>14.5</v>
      </c>
      <c r="E104" s="210">
        <v>11.800000190734901</v>
      </c>
      <c r="F104" s="210">
        <v>12.800000190734901</v>
      </c>
      <c r="G104" s="210">
        <v>18.5</v>
      </c>
      <c r="H104" s="210">
        <v>13.5</v>
      </c>
      <c r="I104" s="210">
        <v>8.6000003814697301</v>
      </c>
      <c r="J104" s="210">
        <v>19.299999237060501</v>
      </c>
      <c r="K104" s="210">
        <v>9.6999998092651403</v>
      </c>
      <c r="L104" s="210">
        <v>6.3000001907348597</v>
      </c>
      <c r="M104" s="150">
        <v>3</v>
      </c>
    </row>
    <row r="105" spans="2:13" hidden="1" outlineLevel="1">
      <c r="B105" s="152" t="s">
        <v>35</v>
      </c>
      <c r="C105" s="210">
        <v>9.6000003814697301</v>
      </c>
      <c r="D105" s="210">
        <v>14.800000190734901</v>
      </c>
      <c r="E105" s="210">
        <v>7.9000000953674299</v>
      </c>
      <c r="F105" s="210">
        <v>10.199999809265099</v>
      </c>
      <c r="G105" s="210">
        <v>12</v>
      </c>
      <c r="H105" s="210">
        <v>13.699999809265099</v>
      </c>
      <c r="I105" s="210">
        <v>8.8000001907348597</v>
      </c>
      <c r="J105" s="210">
        <v>18.700000762939499</v>
      </c>
      <c r="K105" s="210">
        <v>8.3999996185302699</v>
      </c>
      <c r="L105" s="210">
        <v>5.5999999046325701</v>
      </c>
      <c r="M105" s="150">
        <v>3</v>
      </c>
    </row>
    <row r="106" spans="2:13" hidden="1" outlineLevel="1">
      <c r="B106" s="152" t="s">
        <v>38</v>
      </c>
      <c r="C106" s="210">
        <v>9.1000003814697301</v>
      </c>
      <c r="D106" s="210">
        <v>12.699999809265099</v>
      </c>
      <c r="E106" s="210">
        <v>10.300000190734901</v>
      </c>
      <c r="F106" s="210">
        <v>9.6000003814697301</v>
      </c>
      <c r="G106" s="210">
        <v>9.3999996185302699</v>
      </c>
      <c r="H106" s="210">
        <v>12.199999809265099</v>
      </c>
      <c r="I106" s="210">
        <v>19.200000762939499</v>
      </c>
      <c r="J106" s="210">
        <v>15.8999996185303</v>
      </c>
      <c r="K106" s="210">
        <v>8.5</v>
      </c>
      <c r="L106" s="210">
        <v>10.8999996185303</v>
      </c>
      <c r="M106" s="150">
        <v>3</v>
      </c>
    </row>
    <row r="107" spans="2:13" hidden="1" outlineLevel="1">
      <c r="B107" s="152" t="s">
        <v>40</v>
      </c>
      <c r="C107" s="210">
        <v>6.8000001907348597</v>
      </c>
      <c r="D107" s="210">
        <v>9.5</v>
      </c>
      <c r="E107" s="210">
        <v>11.5</v>
      </c>
      <c r="F107" s="210">
        <v>7</v>
      </c>
      <c r="G107" s="210">
        <v>14.3999996185303</v>
      </c>
      <c r="H107" s="210">
        <v>7.4000000953674299</v>
      </c>
      <c r="I107" s="210">
        <v>18.899999618530298</v>
      </c>
      <c r="J107" s="210">
        <v>0.40000000596046398</v>
      </c>
      <c r="K107" s="210">
        <v>10.699999809265099</v>
      </c>
      <c r="L107" s="210">
        <v>17.899999618530298</v>
      </c>
      <c r="M107" s="150">
        <v>3</v>
      </c>
    </row>
    <row r="108" spans="2:13" hidden="1" outlineLevel="1">
      <c r="B108" s="152" t="s">
        <v>41</v>
      </c>
      <c r="C108" s="210">
        <v>5.6999998092651403</v>
      </c>
      <c r="D108" s="210">
        <v>12.8999996185303</v>
      </c>
      <c r="E108" s="210">
        <v>4.9000000953674299</v>
      </c>
      <c r="F108" s="210">
        <v>8.6000003814697301</v>
      </c>
      <c r="G108" s="210">
        <v>16.200000762939499</v>
      </c>
      <c r="H108" s="210">
        <v>7</v>
      </c>
      <c r="I108" s="210">
        <v>14.300000190734901</v>
      </c>
      <c r="J108" s="210">
        <v>18.399999618530298</v>
      </c>
      <c r="K108" s="210">
        <v>16.399999618530298</v>
      </c>
      <c r="L108" s="210">
        <v>5</v>
      </c>
      <c r="M108" s="150">
        <v>3</v>
      </c>
    </row>
    <row r="109" spans="2:13" hidden="1" outlineLevel="1">
      <c r="B109" s="152" t="s">
        <v>48</v>
      </c>
      <c r="C109" s="210">
        <v>8.6999998092651403</v>
      </c>
      <c r="D109" s="210">
        <v>10.6000003814697</v>
      </c>
      <c r="E109" s="210">
        <v>4.6999998092651403</v>
      </c>
      <c r="F109" s="210">
        <v>5.8000001907348597</v>
      </c>
      <c r="G109" s="210">
        <v>15.8999996185303</v>
      </c>
      <c r="H109" s="210">
        <v>9.3000001907348597</v>
      </c>
      <c r="I109" s="210">
        <v>1.20000004768372</v>
      </c>
      <c r="J109" s="210">
        <v>14.5</v>
      </c>
      <c r="K109" s="210">
        <v>13.800000190734901</v>
      </c>
      <c r="L109" s="210">
        <v>12.8999996185303</v>
      </c>
      <c r="M109" s="150">
        <v>3</v>
      </c>
    </row>
    <row r="110" spans="2:13" hidden="1" outlineLevel="1">
      <c r="B110" s="152" t="s">
        <v>49</v>
      </c>
      <c r="C110" s="210">
        <v>8.1000003814697301</v>
      </c>
      <c r="D110" s="210">
        <v>14.199999809265099</v>
      </c>
      <c r="E110" s="210">
        <v>3.5999999046325701</v>
      </c>
      <c r="F110" s="210">
        <v>8.6000003814697301</v>
      </c>
      <c r="G110" s="210">
        <v>14</v>
      </c>
      <c r="H110" s="210">
        <v>3.4000000953674299</v>
      </c>
      <c r="I110" s="210">
        <v>14.1000003814697</v>
      </c>
      <c r="J110" s="210">
        <v>18</v>
      </c>
      <c r="K110" s="210">
        <v>19.700000762939499</v>
      </c>
      <c r="L110" s="210">
        <v>3.9000000953674299</v>
      </c>
      <c r="M110" s="150">
        <v>3</v>
      </c>
    </row>
    <row r="111" spans="2:13" hidden="1" outlineLevel="1">
      <c r="B111" s="152" t="s">
        <v>50</v>
      </c>
      <c r="C111" s="210">
        <v>7.9000000953674299</v>
      </c>
      <c r="D111" s="210">
        <v>14.199999809265099</v>
      </c>
      <c r="E111" s="210">
        <v>5.5</v>
      </c>
      <c r="F111" s="210">
        <v>3.2000000476837198</v>
      </c>
      <c r="G111" s="210">
        <v>15.1000003814697</v>
      </c>
      <c r="H111" s="210">
        <v>6.5</v>
      </c>
      <c r="I111" s="210">
        <v>11.5</v>
      </c>
      <c r="J111" s="210">
        <v>12.1000003814697</v>
      </c>
      <c r="K111" s="210">
        <v>3.5999999046325701</v>
      </c>
      <c r="L111" s="210">
        <v>9.8000001907348597</v>
      </c>
      <c r="M111" s="150">
        <v>3</v>
      </c>
    </row>
    <row r="112" spans="2:13" hidden="1" outlineLevel="1">
      <c r="B112" s="152" t="s">
        <v>51</v>
      </c>
      <c r="C112" s="210">
        <v>5.5999999046325701</v>
      </c>
      <c r="D112" s="210">
        <v>9.5</v>
      </c>
      <c r="E112" s="210">
        <v>8.5</v>
      </c>
      <c r="F112" s="210">
        <v>4.5999999046325701</v>
      </c>
      <c r="G112" s="210">
        <v>18.399999618530298</v>
      </c>
      <c r="H112" s="210">
        <v>9.6999998092651403</v>
      </c>
      <c r="I112" s="210">
        <v>6</v>
      </c>
      <c r="J112" s="210">
        <v>9.3000001907348597</v>
      </c>
      <c r="K112" s="210">
        <v>17</v>
      </c>
      <c r="L112" s="210">
        <v>16.299999237060501</v>
      </c>
      <c r="M112" s="150">
        <v>3</v>
      </c>
    </row>
    <row r="113" spans="2:13" hidden="1" outlineLevel="1">
      <c r="B113" s="152" t="s">
        <v>52</v>
      </c>
      <c r="C113" s="210">
        <v>5.5999999046325701</v>
      </c>
      <c r="D113" s="210">
        <v>9</v>
      </c>
      <c r="E113" s="210">
        <v>6.1999998092651403</v>
      </c>
      <c r="F113" s="210">
        <v>3.5999999046325701</v>
      </c>
      <c r="G113" s="210">
        <v>14.5</v>
      </c>
      <c r="H113" s="210">
        <v>6.0999999046325701</v>
      </c>
      <c r="I113" s="210">
        <v>15.300000190734901</v>
      </c>
      <c r="J113" s="210">
        <v>6.8000001907348597</v>
      </c>
      <c r="K113" s="210">
        <v>6.5</v>
      </c>
      <c r="L113" s="210">
        <v>19</v>
      </c>
      <c r="M113" s="150">
        <v>3</v>
      </c>
    </row>
    <row r="114" spans="2:13" hidden="1" outlineLevel="1">
      <c r="B114" s="152" t="s">
        <v>53</v>
      </c>
      <c r="C114" s="210">
        <v>5.5</v>
      </c>
      <c r="D114" s="210">
        <v>8.3000001907348597</v>
      </c>
      <c r="E114" s="210">
        <v>10.800000190734901</v>
      </c>
      <c r="F114" s="210">
        <v>6.1999998092651403</v>
      </c>
      <c r="G114" s="210">
        <v>8.6000003814697301</v>
      </c>
      <c r="H114" s="210">
        <v>7</v>
      </c>
      <c r="I114" s="210">
        <v>1.70000004768372</v>
      </c>
      <c r="J114" s="210">
        <v>10.699999809265099</v>
      </c>
      <c r="K114" s="210">
        <v>14.199999809265099</v>
      </c>
      <c r="L114" s="210">
        <v>12.699999809265099</v>
      </c>
      <c r="M114" s="150">
        <v>3</v>
      </c>
    </row>
    <row r="115" spans="2:13" hidden="1" outlineLevel="1">
      <c r="B115" s="152" t="s">
        <v>55</v>
      </c>
      <c r="C115" s="210">
        <v>4.9000000953674299</v>
      </c>
      <c r="D115" s="210">
        <v>10.300000190734901</v>
      </c>
      <c r="E115" s="210">
        <v>10.199999809265099</v>
      </c>
      <c r="F115" s="210">
        <v>8.1999998092651403</v>
      </c>
      <c r="G115" s="210">
        <v>12.699999809265099</v>
      </c>
      <c r="H115" s="210">
        <v>8.1999998092651403</v>
      </c>
      <c r="I115" s="210">
        <v>11.300000190734901</v>
      </c>
      <c r="J115" s="210">
        <v>9.3000001907348597</v>
      </c>
      <c r="K115" s="210">
        <v>9</v>
      </c>
      <c r="L115" s="210">
        <v>16.299999237060501</v>
      </c>
      <c r="M115" s="150">
        <v>3</v>
      </c>
    </row>
    <row r="116" spans="2:13" collapsed="1">
      <c r="B116" s="213" t="s">
        <v>549</v>
      </c>
      <c r="C116" s="206">
        <f>AVERAGE(C104:C115)</f>
        <v>6.9833334287007647</v>
      </c>
      <c r="D116" s="206">
        <f t="shared" ref="D116:L116" si="2">AVERAGE(D104:D115)</f>
        <v>11.708333333333329</v>
      </c>
      <c r="E116" s="206">
        <f t="shared" si="2"/>
        <v>7.9916666746139589</v>
      </c>
      <c r="F116" s="206">
        <f t="shared" si="2"/>
        <v>7.3666667342185974</v>
      </c>
      <c r="G116" s="206">
        <f t="shared" si="2"/>
        <v>14.1416666507721</v>
      </c>
      <c r="H116" s="206">
        <f t="shared" si="2"/>
        <v>8.6666666269302315</v>
      </c>
      <c r="I116" s="206">
        <f t="shared" si="2"/>
        <v>10.908333500226354</v>
      </c>
      <c r="J116" s="206">
        <f t="shared" si="2"/>
        <v>12.783333333830038</v>
      </c>
      <c r="K116" s="206">
        <f t="shared" si="2"/>
        <v>11.458333293596906</v>
      </c>
      <c r="L116" s="206">
        <f t="shared" si="2"/>
        <v>11.383333126703894</v>
      </c>
      <c r="M116" s="150"/>
    </row>
    <row r="117" spans="2:13" hidden="1" outlineLevel="1">
      <c r="B117" s="152" t="s">
        <v>7</v>
      </c>
      <c r="C117" s="210">
        <v>14.5</v>
      </c>
      <c r="D117" s="210">
        <v>13.199999809265099</v>
      </c>
      <c r="E117" s="210">
        <v>8.1999998092651403</v>
      </c>
      <c r="F117" s="210">
        <v>12.3999996185303</v>
      </c>
      <c r="G117" s="210">
        <v>9.8999996185302699</v>
      </c>
      <c r="H117" s="210">
        <v>10.1000003814697</v>
      </c>
      <c r="I117" s="210">
        <v>14.6000003814697</v>
      </c>
      <c r="J117" s="210">
        <v>4.6999998092651403</v>
      </c>
      <c r="K117" s="210">
        <v>2</v>
      </c>
      <c r="L117" s="210">
        <v>5.4000000953674299</v>
      </c>
      <c r="M117" s="150">
        <v>4</v>
      </c>
    </row>
    <row r="118" spans="2:13" hidden="1" outlineLevel="1">
      <c r="B118" s="152" t="s">
        <v>22</v>
      </c>
      <c r="C118" s="210">
        <v>15.6000003814697</v>
      </c>
      <c r="D118" s="210">
        <v>5.8000001907348597</v>
      </c>
      <c r="E118" s="210">
        <v>10.699999809265099</v>
      </c>
      <c r="F118" s="210">
        <v>9.1999998092651403</v>
      </c>
      <c r="G118" s="210">
        <v>7.5</v>
      </c>
      <c r="H118" s="210">
        <v>5.1999998092651403</v>
      </c>
      <c r="I118" s="210">
        <v>17.600000381469702</v>
      </c>
      <c r="J118" s="210">
        <v>9.6999998092651403</v>
      </c>
      <c r="K118" s="210">
        <v>9.6999998092651403</v>
      </c>
      <c r="L118" s="210">
        <v>17</v>
      </c>
      <c r="M118" s="150">
        <v>4</v>
      </c>
    </row>
    <row r="119" spans="2:13" hidden="1" outlineLevel="1">
      <c r="B119" s="152" t="s">
        <v>27</v>
      </c>
      <c r="C119" s="210">
        <v>13.699999809265099</v>
      </c>
      <c r="D119" s="210">
        <v>10.5</v>
      </c>
      <c r="E119" s="210">
        <v>3.2999999523162802</v>
      </c>
      <c r="F119" s="210">
        <v>5.5999999046325701</v>
      </c>
      <c r="G119" s="210">
        <v>11</v>
      </c>
      <c r="H119" s="210">
        <v>2.4000000953674299</v>
      </c>
      <c r="I119" s="210">
        <v>17.200000762939499</v>
      </c>
      <c r="J119" s="210">
        <v>4.6999998092651403</v>
      </c>
      <c r="K119" s="210">
        <v>2.2999999523162802</v>
      </c>
      <c r="L119" s="210">
        <v>8.5</v>
      </c>
      <c r="M119" s="150">
        <v>4</v>
      </c>
    </row>
    <row r="120" spans="2:13" hidden="1" outlineLevel="1">
      <c r="B120" s="152" t="s">
        <v>30</v>
      </c>
      <c r="C120" s="210">
        <v>11.8999996185303</v>
      </c>
      <c r="D120" s="210">
        <v>9.5</v>
      </c>
      <c r="E120" s="210">
        <v>4.6999998092651403</v>
      </c>
      <c r="F120" s="210">
        <v>5.1999998092651403</v>
      </c>
      <c r="G120" s="210">
        <v>14.6000003814697</v>
      </c>
      <c r="H120" s="210">
        <v>3.9000000953674299</v>
      </c>
      <c r="I120" s="210">
        <v>12.8999996185303</v>
      </c>
      <c r="J120" s="210">
        <v>4.6999998092651403</v>
      </c>
      <c r="K120" s="210">
        <v>3</v>
      </c>
      <c r="L120" s="210">
        <v>3</v>
      </c>
      <c r="M120" s="150">
        <v>4</v>
      </c>
    </row>
    <row r="121" spans="2:13" hidden="1" outlineLevel="1">
      <c r="B121" s="152" t="s">
        <v>32</v>
      </c>
      <c r="C121" s="210">
        <v>11.6000003814697</v>
      </c>
      <c r="D121" s="210">
        <v>17.299999237060501</v>
      </c>
      <c r="E121" s="210">
        <v>7.0999999046325701</v>
      </c>
      <c r="F121" s="210">
        <v>8.6000003814697301</v>
      </c>
      <c r="G121" s="210">
        <v>9.1000003814697301</v>
      </c>
      <c r="H121" s="210">
        <v>3.9000000953674299</v>
      </c>
      <c r="I121" s="210">
        <v>9.1000003814697301</v>
      </c>
      <c r="J121" s="210">
        <v>4.6999998092651403</v>
      </c>
      <c r="K121" s="210">
        <v>2.5999999046325701</v>
      </c>
      <c r="L121" s="210">
        <v>3</v>
      </c>
      <c r="M121" s="150">
        <v>4</v>
      </c>
    </row>
    <row r="122" spans="2:13" hidden="1" outlineLevel="1">
      <c r="B122" s="152" t="s">
        <v>33</v>
      </c>
      <c r="C122" s="210">
        <v>10.300000190734901</v>
      </c>
      <c r="D122" s="210">
        <v>4.9000000953674299</v>
      </c>
      <c r="E122" s="210">
        <v>6.9000000953674299</v>
      </c>
      <c r="F122" s="210">
        <v>6</v>
      </c>
      <c r="G122" s="210">
        <v>3.0999999046325701</v>
      </c>
      <c r="H122" s="210">
        <v>10.199999809265099</v>
      </c>
      <c r="I122" s="210">
        <v>18.399999618530298</v>
      </c>
      <c r="J122" s="210">
        <v>10.5</v>
      </c>
      <c r="K122" s="210">
        <v>4.9000000953674299</v>
      </c>
      <c r="L122" s="210">
        <v>12.3999996185303</v>
      </c>
      <c r="M122" s="150">
        <v>4</v>
      </c>
    </row>
    <row r="123" spans="2:13" hidden="1" outlineLevel="1">
      <c r="B123" s="152" t="s">
        <v>34</v>
      </c>
      <c r="C123" s="210">
        <v>10.300000190734901</v>
      </c>
      <c r="D123" s="210">
        <v>9.8000001907348597</v>
      </c>
      <c r="E123" s="210">
        <v>7.3000001907348597</v>
      </c>
      <c r="F123" s="210">
        <v>6.8000001907348597</v>
      </c>
      <c r="G123" s="210">
        <v>14.8999996185303</v>
      </c>
      <c r="H123" s="210">
        <v>8.6000003814697301</v>
      </c>
      <c r="I123" s="210">
        <v>10.6000003814697</v>
      </c>
      <c r="J123" s="210">
        <v>1.70000004768372</v>
      </c>
      <c r="K123" s="210">
        <v>3.9000000953674299</v>
      </c>
      <c r="L123" s="210">
        <v>5.6999998092651403</v>
      </c>
      <c r="M123" s="150">
        <v>4</v>
      </c>
    </row>
    <row r="124" spans="2:13" hidden="1" outlineLevel="1">
      <c r="B124" s="152" t="s">
        <v>39</v>
      </c>
      <c r="C124" s="210">
        <v>8.5</v>
      </c>
      <c r="D124" s="210">
        <v>8.5</v>
      </c>
      <c r="E124" s="210">
        <v>7.4000000953674299</v>
      </c>
      <c r="F124" s="210">
        <v>3.2000000476837198</v>
      </c>
      <c r="G124" s="210">
        <v>7.4000000953674299</v>
      </c>
      <c r="H124" s="210">
        <v>1.5</v>
      </c>
      <c r="I124" s="210">
        <v>5.5999999046325701</v>
      </c>
      <c r="J124" s="210">
        <v>10.300000190734901</v>
      </c>
      <c r="K124" s="210">
        <v>5.8000001907348597</v>
      </c>
      <c r="L124" s="210">
        <v>12.699999809265099</v>
      </c>
      <c r="M124" s="150">
        <v>4</v>
      </c>
    </row>
    <row r="125" spans="2:13" hidden="1" outlineLevel="1">
      <c r="B125" s="152" t="s">
        <v>43</v>
      </c>
      <c r="C125" s="210">
        <v>13.199999809265099</v>
      </c>
      <c r="D125" s="210">
        <v>6.5</v>
      </c>
      <c r="E125" s="210">
        <v>4.5999999046325701</v>
      </c>
      <c r="F125" s="210">
        <v>5.1999998092651403</v>
      </c>
      <c r="G125" s="210">
        <v>5.6999998092651403</v>
      </c>
      <c r="H125" s="210">
        <v>5.0999999046325701</v>
      </c>
      <c r="I125" s="210">
        <v>17.600000381469702</v>
      </c>
      <c r="J125" s="210">
        <v>10.300000190734901</v>
      </c>
      <c r="K125" s="210">
        <v>6.8000001907348597</v>
      </c>
      <c r="L125" s="210">
        <v>9.8999996185302699</v>
      </c>
      <c r="M125" s="150">
        <v>4</v>
      </c>
    </row>
    <row r="126" spans="2:13" hidden="1" outlineLevel="1">
      <c r="B126" s="152" t="s">
        <v>44</v>
      </c>
      <c r="C126" s="210">
        <v>11.300000190734901</v>
      </c>
      <c r="D126" s="210">
        <v>6.5999999046325701</v>
      </c>
      <c r="E126" s="210">
        <v>3.5999999046325701</v>
      </c>
      <c r="F126" s="210">
        <v>2.2000000476837198</v>
      </c>
      <c r="G126" s="210">
        <v>5</v>
      </c>
      <c r="H126" s="210">
        <v>2.5999999046325701</v>
      </c>
      <c r="I126" s="210">
        <v>13</v>
      </c>
      <c r="J126" s="210">
        <v>3.9000000953674299</v>
      </c>
      <c r="K126" s="210">
        <v>7.1999998092651403</v>
      </c>
      <c r="L126" s="210">
        <v>14.1000003814697</v>
      </c>
      <c r="M126" s="150">
        <v>4</v>
      </c>
    </row>
    <row r="127" spans="2:13" hidden="1" outlineLevel="1">
      <c r="B127" s="152" t="s">
        <v>45</v>
      </c>
      <c r="C127" s="210">
        <v>9.6999998092651403</v>
      </c>
      <c r="D127" s="210">
        <v>5.9000000953674299</v>
      </c>
      <c r="E127" s="210">
        <v>3.2000000476837198</v>
      </c>
      <c r="F127" s="210">
        <v>4.8000001907348597</v>
      </c>
      <c r="G127" s="210">
        <v>9.3999996185302699</v>
      </c>
      <c r="H127" s="210">
        <v>3.7999999523162802</v>
      </c>
      <c r="I127" s="210">
        <v>18.200000762939499</v>
      </c>
      <c r="J127" s="210">
        <v>12.8999996185303</v>
      </c>
      <c r="K127" s="210">
        <v>11</v>
      </c>
      <c r="L127" s="210">
        <v>16.600000381469702</v>
      </c>
      <c r="M127" s="150">
        <v>4</v>
      </c>
    </row>
    <row r="128" spans="2:13" hidden="1" outlineLevel="1">
      <c r="B128" s="152" t="s">
        <v>46</v>
      </c>
      <c r="C128" s="210">
        <v>9.5</v>
      </c>
      <c r="D128" s="210">
        <v>6.4000000953674299</v>
      </c>
      <c r="E128" s="210">
        <v>6.3000001907348597</v>
      </c>
      <c r="F128" s="210">
        <v>5</v>
      </c>
      <c r="G128" s="210">
        <v>10.8999996185303</v>
      </c>
      <c r="H128" s="210">
        <v>6.6999998092651403</v>
      </c>
      <c r="I128" s="210">
        <v>17.799999237060501</v>
      </c>
      <c r="J128" s="210">
        <v>17.200000762939499</v>
      </c>
      <c r="K128" s="210">
        <v>11.300000190734901</v>
      </c>
      <c r="L128" s="210">
        <v>8.6999998092651403</v>
      </c>
      <c r="M128" s="150">
        <v>4</v>
      </c>
    </row>
    <row r="129" spans="2:13" ht="15" hidden="1" outlineLevel="1" thickBot="1">
      <c r="B129" s="152" t="s">
        <v>54</v>
      </c>
      <c r="C129" s="210">
        <v>5.5</v>
      </c>
      <c r="D129" s="210">
        <v>10.1000003814697</v>
      </c>
      <c r="E129" s="210">
        <v>2.4000000953674299</v>
      </c>
      <c r="F129" s="210">
        <v>3</v>
      </c>
      <c r="G129" s="210">
        <v>5.0999999046325701</v>
      </c>
      <c r="H129" s="210">
        <v>3.5</v>
      </c>
      <c r="I129" s="210">
        <v>19.5</v>
      </c>
      <c r="J129" s="210">
        <v>8.6999998092651403</v>
      </c>
      <c r="K129" s="210">
        <v>3.2999999523162802</v>
      </c>
      <c r="L129" s="210">
        <v>14.699999809265099</v>
      </c>
      <c r="M129" s="151">
        <v>4</v>
      </c>
    </row>
    <row r="130" spans="2:13" ht="15" collapsed="1" thickBot="1">
      <c r="B130" s="214" t="s">
        <v>550</v>
      </c>
      <c r="C130" s="211">
        <f>AVERAGE(C117:C129)</f>
        <v>11.200000029343828</v>
      </c>
      <c r="D130" s="211">
        <f t="shared" ref="D130:L130" si="3">AVERAGE(D117:D129)</f>
        <v>8.8461538461538378</v>
      </c>
      <c r="E130" s="211">
        <f t="shared" si="3"/>
        <v>5.8230769084050076</v>
      </c>
      <c r="F130" s="211">
        <f t="shared" si="3"/>
        <v>5.9384615237896288</v>
      </c>
      <c r="G130" s="211">
        <f t="shared" si="3"/>
        <v>8.7384614577660216</v>
      </c>
      <c r="H130" s="211">
        <f t="shared" si="3"/>
        <v>5.1923077106475786</v>
      </c>
      <c r="I130" s="211">
        <f t="shared" si="3"/>
        <v>14.776923216306246</v>
      </c>
      <c r="J130" s="211">
        <f t="shared" si="3"/>
        <v>7.9999999816601211</v>
      </c>
      <c r="K130" s="211">
        <f t="shared" si="3"/>
        <v>5.6769230915949924</v>
      </c>
      <c r="L130" s="211">
        <f t="shared" si="3"/>
        <v>10.130769179417529</v>
      </c>
      <c r="M130" s="208"/>
    </row>
    <row r="167" spans="2:23">
      <c r="B167" s="774" t="s">
        <v>547</v>
      </c>
      <c r="C167" s="774"/>
      <c r="D167" s="774"/>
    </row>
    <row r="168" spans="2:23">
      <c r="B168" s="752" t="s">
        <v>1383</v>
      </c>
      <c r="C168" s="752" t="s">
        <v>1277</v>
      </c>
      <c r="D168" s="752" t="s">
        <v>1301</v>
      </c>
    </row>
    <row r="169" spans="2:23">
      <c r="B169" s="237" t="s">
        <v>8</v>
      </c>
      <c r="C169" s="1" t="s">
        <v>1280</v>
      </c>
      <c r="D169" s="1">
        <v>69</v>
      </c>
    </row>
    <row r="170" spans="2:23">
      <c r="B170" s="237" t="s">
        <v>10</v>
      </c>
      <c r="C170" s="1" t="s">
        <v>1279</v>
      </c>
      <c r="D170" s="1">
        <v>44</v>
      </c>
    </row>
    <row r="171" spans="2:23">
      <c r="B171" s="237" t="s">
        <v>11</v>
      </c>
      <c r="C171" s="1" t="s">
        <v>1279</v>
      </c>
      <c r="D171" s="1">
        <v>35</v>
      </c>
      <c r="T171" s="752" t="s">
        <v>547</v>
      </c>
      <c r="U171" s="752" t="s">
        <v>548</v>
      </c>
      <c r="V171" s="752" t="s">
        <v>549</v>
      </c>
      <c r="W171" s="752" t="s">
        <v>550</v>
      </c>
    </row>
    <row r="172" spans="2:23" ht="18">
      <c r="B172" s="237" t="s">
        <v>13</v>
      </c>
      <c r="C172" s="1" t="s">
        <v>1280</v>
      </c>
      <c r="D172" s="1">
        <v>13</v>
      </c>
      <c r="T172" s="758" t="s">
        <v>8</v>
      </c>
      <c r="U172" s="237" t="s">
        <v>6</v>
      </c>
      <c r="V172" s="756" t="s">
        <v>19</v>
      </c>
      <c r="W172" s="237" t="s">
        <v>7</v>
      </c>
    </row>
    <row r="173" spans="2:23" ht="18">
      <c r="B173" s="237" t="s">
        <v>14</v>
      </c>
      <c r="C173" s="1" t="s">
        <v>1280</v>
      </c>
      <c r="D173" s="1">
        <v>38</v>
      </c>
      <c r="T173" s="758" t="s">
        <v>10</v>
      </c>
      <c r="U173" s="237" t="s">
        <v>9</v>
      </c>
      <c r="V173" s="237" t="s">
        <v>35</v>
      </c>
      <c r="W173" s="755" t="s">
        <v>22</v>
      </c>
    </row>
    <row r="174" spans="2:23" ht="18">
      <c r="B174" s="237" t="s">
        <v>15</v>
      </c>
      <c r="C174" s="1" t="s">
        <v>1278</v>
      </c>
      <c r="D174" s="1">
        <v>33</v>
      </c>
      <c r="T174" s="758" t="s">
        <v>11</v>
      </c>
      <c r="U174" s="757" t="s">
        <v>12</v>
      </c>
      <c r="V174" s="237" t="s">
        <v>38</v>
      </c>
      <c r="W174" s="755" t="s">
        <v>27</v>
      </c>
    </row>
    <row r="175" spans="2:23" ht="18">
      <c r="B175" s="237" t="s">
        <v>16</v>
      </c>
      <c r="C175" s="1" t="s">
        <v>1280</v>
      </c>
      <c r="D175" s="1">
        <v>34</v>
      </c>
      <c r="T175" s="758" t="s">
        <v>13</v>
      </c>
      <c r="U175" s="237" t="s">
        <v>20</v>
      </c>
      <c r="V175" s="237" t="s">
        <v>40</v>
      </c>
      <c r="W175" s="237" t="s">
        <v>30</v>
      </c>
    </row>
    <row r="176" spans="2:23" ht="18">
      <c r="B176" s="237" t="s">
        <v>17</v>
      </c>
      <c r="C176" s="1" t="s">
        <v>1280</v>
      </c>
      <c r="D176" s="1">
        <v>6</v>
      </c>
      <c r="T176" s="758" t="s">
        <v>14</v>
      </c>
      <c r="U176" s="237" t="s">
        <v>21</v>
      </c>
      <c r="V176" s="756" t="s">
        <v>41</v>
      </c>
      <c r="W176" s="237" t="s">
        <v>32</v>
      </c>
    </row>
    <row r="177" spans="2:23" ht="18">
      <c r="B177" s="237" t="s">
        <v>18</v>
      </c>
      <c r="C177" s="1" t="s">
        <v>1278</v>
      </c>
      <c r="D177" s="1">
        <v>31</v>
      </c>
      <c r="T177" s="758" t="s">
        <v>15</v>
      </c>
      <c r="U177" s="757" t="s">
        <v>23</v>
      </c>
      <c r="V177" s="237" t="s">
        <v>48</v>
      </c>
      <c r="W177" s="755" t="s">
        <v>33</v>
      </c>
    </row>
    <row r="178" spans="2:23" ht="18">
      <c r="T178" s="758" t="s">
        <v>16</v>
      </c>
      <c r="U178" s="237" t="s">
        <v>24</v>
      </c>
      <c r="V178" s="237" t="s">
        <v>49</v>
      </c>
      <c r="W178" s="237" t="s">
        <v>34</v>
      </c>
    </row>
    <row r="179" spans="2:23" ht="18">
      <c r="B179" s="774" t="s">
        <v>548</v>
      </c>
      <c r="C179" s="774"/>
      <c r="D179" s="774"/>
      <c r="T179" s="758" t="s">
        <v>17</v>
      </c>
      <c r="U179" s="757" t="s">
        <v>25</v>
      </c>
      <c r="V179" s="756" t="s">
        <v>50</v>
      </c>
      <c r="W179" s="237" t="s">
        <v>39</v>
      </c>
    </row>
    <row r="180" spans="2:23" ht="18">
      <c r="B180" s="752" t="s">
        <v>1383</v>
      </c>
      <c r="C180" s="752" t="s">
        <v>1277</v>
      </c>
      <c r="D180" s="752" t="s">
        <v>1301</v>
      </c>
      <c r="T180" s="758" t="s">
        <v>18</v>
      </c>
      <c r="U180" s="757" t="s">
        <v>26</v>
      </c>
      <c r="V180" s="237" t="s">
        <v>51</v>
      </c>
      <c r="W180" s="755" t="s">
        <v>43</v>
      </c>
    </row>
    <row r="181" spans="2:23" ht="15.6">
      <c r="B181" s="237" t="s">
        <v>6</v>
      </c>
      <c r="C181" s="1" t="s">
        <v>1281</v>
      </c>
      <c r="D181" s="1">
        <v>59</v>
      </c>
      <c r="U181" s="237" t="s">
        <v>28</v>
      </c>
      <c r="V181" s="756" t="s">
        <v>52</v>
      </c>
      <c r="W181" s="755" t="s">
        <v>44</v>
      </c>
    </row>
    <row r="182" spans="2:23" ht="15.6">
      <c r="B182" s="237" t="s">
        <v>9</v>
      </c>
      <c r="C182" s="1" t="s">
        <v>1279</v>
      </c>
      <c r="D182" s="1">
        <v>76</v>
      </c>
      <c r="U182" s="237" t="s">
        <v>29</v>
      </c>
      <c r="V182" s="237" t="s">
        <v>53</v>
      </c>
      <c r="W182" s="755" t="s">
        <v>45</v>
      </c>
    </row>
    <row r="183" spans="2:23">
      <c r="B183" s="237" t="s">
        <v>12</v>
      </c>
      <c r="C183" s="1" t="s">
        <v>1281</v>
      </c>
      <c r="D183" s="1">
        <v>67</v>
      </c>
      <c r="U183" s="237" t="s">
        <v>31</v>
      </c>
      <c r="V183" s="237" t="s">
        <v>55</v>
      </c>
      <c r="W183" s="237" t="s">
        <v>46</v>
      </c>
    </row>
    <row r="184" spans="2:23" ht="15.6">
      <c r="B184" s="237" t="s">
        <v>20</v>
      </c>
      <c r="C184" s="1" t="s">
        <v>1279</v>
      </c>
      <c r="D184" s="1">
        <v>37</v>
      </c>
      <c r="U184" s="237" t="s">
        <v>36</v>
      </c>
      <c r="W184" s="755" t="s">
        <v>54</v>
      </c>
    </row>
    <row r="185" spans="2:23">
      <c r="B185" s="237" t="s">
        <v>21</v>
      </c>
      <c r="C185" s="1" t="s">
        <v>1281</v>
      </c>
      <c r="D185" s="1">
        <v>51</v>
      </c>
      <c r="U185" s="237" t="s">
        <v>37</v>
      </c>
    </row>
    <row r="186" spans="2:23">
      <c r="B186" s="237" t="s">
        <v>23</v>
      </c>
      <c r="C186" s="1" t="s">
        <v>1279</v>
      </c>
      <c r="D186" s="1">
        <v>45</v>
      </c>
      <c r="U186" s="237" t="s">
        <v>42</v>
      </c>
    </row>
    <row r="187" spans="2:23">
      <c r="B187" s="237" t="s">
        <v>24</v>
      </c>
      <c r="C187" s="1" t="s">
        <v>1281</v>
      </c>
      <c r="D187" s="1">
        <v>57</v>
      </c>
      <c r="U187" s="237" t="s">
        <v>47</v>
      </c>
    </row>
    <row r="188" spans="2:23">
      <c r="B188" s="237" t="s">
        <v>25</v>
      </c>
      <c r="C188" s="1" t="s">
        <v>1281</v>
      </c>
      <c r="D188" s="1">
        <v>80</v>
      </c>
    </row>
    <row r="189" spans="2:23">
      <c r="B189" s="237" t="s">
        <v>26</v>
      </c>
      <c r="C189" s="1" t="s">
        <v>1281</v>
      </c>
      <c r="D189" s="1">
        <v>54</v>
      </c>
    </row>
    <row r="190" spans="2:23">
      <c r="B190" s="237" t="s">
        <v>28</v>
      </c>
      <c r="C190" s="1" t="s">
        <v>1279</v>
      </c>
      <c r="D190" s="1">
        <v>49</v>
      </c>
    </row>
    <row r="191" spans="2:23">
      <c r="B191" s="237" t="s">
        <v>29</v>
      </c>
      <c r="C191" s="1" t="s">
        <v>1281</v>
      </c>
      <c r="D191" s="1">
        <v>21</v>
      </c>
    </row>
    <row r="192" spans="2:23">
      <c r="B192" s="237" t="s">
        <v>31</v>
      </c>
      <c r="C192" s="1" t="s">
        <v>1279</v>
      </c>
      <c r="D192" s="1">
        <v>14</v>
      </c>
    </row>
    <row r="193" spans="2:4">
      <c r="B193" s="237" t="s">
        <v>36</v>
      </c>
      <c r="C193" s="1" t="s">
        <v>1280</v>
      </c>
      <c r="D193" s="1">
        <v>63</v>
      </c>
    </row>
    <row r="194" spans="2:4">
      <c r="B194" s="237" t="s">
        <v>37</v>
      </c>
      <c r="C194" s="1" t="s">
        <v>1278</v>
      </c>
      <c r="D194" s="1">
        <v>87</v>
      </c>
    </row>
    <row r="195" spans="2:4">
      <c r="B195" s="237" t="s">
        <v>42</v>
      </c>
      <c r="C195" s="1" t="s">
        <v>1278</v>
      </c>
      <c r="D195" s="1">
        <v>86</v>
      </c>
    </row>
    <row r="196" spans="2:4">
      <c r="B196" s="237" t="s">
        <v>47</v>
      </c>
      <c r="C196" s="1" t="s">
        <v>1281</v>
      </c>
      <c r="D196" s="1">
        <v>25</v>
      </c>
    </row>
    <row r="198" spans="2:4">
      <c r="B198" s="774" t="s">
        <v>549</v>
      </c>
      <c r="C198" s="774"/>
      <c r="D198" s="774"/>
    </row>
    <row r="199" spans="2:4">
      <c r="B199" s="752" t="s">
        <v>1383</v>
      </c>
      <c r="C199" s="752" t="s">
        <v>1277</v>
      </c>
      <c r="D199" s="752" t="s">
        <v>1301</v>
      </c>
    </row>
    <row r="200" spans="2:4">
      <c r="B200" s="237" t="s">
        <v>19</v>
      </c>
      <c r="C200" s="1" t="s">
        <v>1280</v>
      </c>
      <c r="D200" s="1">
        <v>83</v>
      </c>
    </row>
    <row r="201" spans="2:4">
      <c r="B201" s="237" t="s">
        <v>35</v>
      </c>
      <c r="C201" s="1" t="s">
        <v>1280</v>
      </c>
      <c r="D201" s="1">
        <v>84</v>
      </c>
    </row>
    <row r="202" spans="2:4">
      <c r="B202" s="237" t="s">
        <v>38</v>
      </c>
      <c r="C202" s="1" t="s">
        <v>1280</v>
      </c>
      <c r="D202" s="1">
        <v>42</v>
      </c>
    </row>
    <row r="203" spans="2:4">
      <c r="B203" s="237" t="s">
        <v>40</v>
      </c>
      <c r="C203" s="1" t="s">
        <v>1279</v>
      </c>
      <c r="D203" s="1">
        <v>29</v>
      </c>
    </row>
    <row r="204" spans="2:4">
      <c r="B204" s="237" t="s">
        <v>41</v>
      </c>
      <c r="C204" s="1" t="s">
        <v>1280</v>
      </c>
      <c r="D204" s="1">
        <v>66</v>
      </c>
    </row>
    <row r="205" spans="2:4">
      <c r="B205" s="237" t="s">
        <v>48</v>
      </c>
      <c r="C205" s="1" t="s">
        <v>1278</v>
      </c>
      <c r="D205" s="1">
        <v>17</v>
      </c>
    </row>
    <row r="206" spans="2:4">
      <c r="B206" s="237" t="s">
        <v>49</v>
      </c>
      <c r="C206" s="1" t="s">
        <v>1280</v>
      </c>
      <c r="D206" s="1">
        <v>30</v>
      </c>
    </row>
    <row r="207" spans="2:4">
      <c r="B207" s="237" t="s">
        <v>50</v>
      </c>
      <c r="C207" s="1" t="s">
        <v>1280</v>
      </c>
      <c r="D207" s="1">
        <v>66</v>
      </c>
    </row>
    <row r="208" spans="2:4">
      <c r="B208" s="237" t="s">
        <v>51</v>
      </c>
      <c r="C208" s="1" t="s">
        <v>1278</v>
      </c>
      <c r="D208" s="1">
        <v>64</v>
      </c>
    </row>
    <row r="209" spans="2:4">
      <c r="B209" s="237" t="s">
        <v>52</v>
      </c>
      <c r="C209" s="1" t="s">
        <v>1279</v>
      </c>
      <c r="D209" s="1">
        <v>56</v>
      </c>
    </row>
    <row r="210" spans="2:4">
      <c r="B210" s="237" t="s">
        <v>53</v>
      </c>
      <c r="C210" s="1" t="s">
        <v>1280</v>
      </c>
      <c r="D210" s="1">
        <v>74</v>
      </c>
    </row>
    <row r="211" spans="2:4">
      <c r="B211" s="237" t="s">
        <v>55</v>
      </c>
      <c r="C211" s="1" t="s">
        <v>1278</v>
      </c>
      <c r="D211" s="1">
        <v>64</v>
      </c>
    </row>
    <row r="213" spans="2:4">
      <c r="B213" s="774" t="s">
        <v>550</v>
      </c>
      <c r="C213" s="774"/>
      <c r="D213" s="774"/>
    </row>
    <row r="214" spans="2:4">
      <c r="B214" s="752" t="s">
        <v>1383</v>
      </c>
      <c r="C214" s="752" t="s">
        <v>1277</v>
      </c>
      <c r="D214" s="752" t="s">
        <v>1301</v>
      </c>
    </row>
    <row r="215" spans="2:4">
      <c r="B215" s="237" t="s">
        <v>7</v>
      </c>
      <c r="C215" s="1" t="s">
        <v>1281</v>
      </c>
      <c r="D215" s="1">
        <v>59</v>
      </c>
    </row>
    <row r="216" spans="2:4">
      <c r="B216" s="237" t="s">
        <v>22</v>
      </c>
      <c r="C216" s="1" t="s">
        <v>1279</v>
      </c>
      <c r="D216" s="1">
        <v>72</v>
      </c>
    </row>
    <row r="217" spans="2:4">
      <c r="B217" s="237" t="s">
        <v>27</v>
      </c>
      <c r="C217" s="1" t="s">
        <v>1281</v>
      </c>
      <c r="D217" s="1">
        <v>62</v>
      </c>
    </row>
    <row r="218" spans="2:4">
      <c r="B218" s="237" t="s">
        <v>30</v>
      </c>
      <c r="C218" s="1" t="s">
        <v>1281</v>
      </c>
      <c r="D218" s="1">
        <v>59</v>
      </c>
    </row>
    <row r="219" spans="2:4">
      <c r="B219" s="237" t="s">
        <v>32</v>
      </c>
      <c r="C219" s="1" t="s">
        <v>1281</v>
      </c>
      <c r="D219" s="1">
        <v>59</v>
      </c>
    </row>
    <row r="220" spans="2:4">
      <c r="B220" s="237" t="s">
        <v>33</v>
      </c>
      <c r="C220" s="1" t="s">
        <v>1281</v>
      </c>
      <c r="D220" s="1">
        <v>68</v>
      </c>
    </row>
    <row r="221" spans="2:4">
      <c r="B221" s="237" t="s">
        <v>34</v>
      </c>
      <c r="C221" s="1" t="s">
        <v>1279</v>
      </c>
      <c r="D221" s="1">
        <v>76</v>
      </c>
    </row>
    <row r="222" spans="2:4">
      <c r="B222" s="237" t="s">
        <v>39</v>
      </c>
      <c r="C222" s="1" t="s">
        <v>1280</v>
      </c>
      <c r="D222" s="1">
        <v>74</v>
      </c>
    </row>
    <row r="223" spans="2:4">
      <c r="B223" s="237" t="s">
        <v>43</v>
      </c>
      <c r="C223" s="1" t="s">
        <v>1281</v>
      </c>
      <c r="D223" s="1">
        <v>10</v>
      </c>
    </row>
    <row r="224" spans="2:4">
      <c r="B224" s="237" t="s">
        <v>44</v>
      </c>
      <c r="C224" s="1" t="s">
        <v>1281</v>
      </c>
      <c r="D224" s="1">
        <v>57</v>
      </c>
    </row>
    <row r="225" spans="2:4">
      <c r="B225" s="237" t="s">
        <v>45</v>
      </c>
      <c r="C225" s="1" t="s">
        <v>1278</v>
      </c>
      <c r="D225" s="1">
        <v>16</v>
      </c>
    </row>
    <row r="226" spans="2:4">
      <c r="B226" s="237" t="s">
        <v>46</v>
      </c>
      <c r="C226" s="1" t="s">
        <v>1280</v>
      </c>
      <c r="D226" s="1">
        <v>26</v>
      </c>
    </row>
    <row r="227" spans="2:4">
      <c r="B227" s="237" t="s">
        <v>54</v>
      </c>
      <c r="C227" s="1" t="s">
        <v>1281</v>
      </c>
      <c r="D227" s="1">
        <v>25</v>
      </c>
    </row>
  </sheetData>
  <mergeCells count="35">
    <mergeCell ref="L4:R4"/>
    <mergeCell ref="G8:J8"/>
    <mergeCell ref="J10:J18"/>
    <mergeCell ref="B9:E9"/>
    <mergeCell ref="B6:E6"/>
    <mergeCell ref="B7:C7"/>
    <mergeCell ref="D7:E7"/>
    <mergeCell ref="G59:J59"/>
    <mergeCell ref="J61:J67"/>
    <mergeCell ref="G42:J42"/>
    <mergeCell ref="G4:J4"/>
    <mergeCell ref="B4:E4"/>
    <mergeCell ref="B57:E57"/>
    <mergeCell ref="B24:C24"/>
    <mergeCell ref="D24:E24"/>
    <mergeCell ref="B41:C41"/>
    <mergeCell ref="G25:J25"/>
    <mergeCell ref="J27:J33"/>
    <mergeCell ref="J44:J48"/>
    <mergeCell ref="B167:D167"/>
    <mergeCell ref="B179:D179"/>
    <mergeCell ref="B198:D198"/>
    <mergeCell ref="B213:D213"/>
    <mergeCell ref="B20:E20"/>
    <mergeCell ref="B37:E37"/>
    <mergeCell ref="B54:E54"/>
    <mergeCell ref="B71:E71"/>
    <mergeCell ref="D41:E41"/>
    <mergeCell ref="B58:C58"/>
    <mergeCell ref="D58:E58"/>
    <mergeCell ref="B26:E26"/>
    <mergeCell ref="B43:E43"/>
    <mergeCell ref="B60:E60"/>
    <mergeCell ref="B23:E23"/>
    <mergeCell ref="B40:E40"/>
  </mergeCells>
  <hyperlinks>
    <hyperlink ref="A1" location="Sommaire!A1" display="Sommaire"/>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codeName="Sheet13">
    <tabColor theme="5" tint="-0.249977111117893"/>
  </sheetPr>
  <dimension ref="A1:U149"/>
  <sheetViews>
    <sheetView showGridLines="0" zoomScale="75" zoomScaleNormal="75" workbookViewId="0">
      <pane ySplit="1" topLeftCell="A53" activePane="bottomLeft" state="frozen"/>
      <selection activeCell="I9" sqref="I9:I15"/>
      <selection pane="bottomLeft" activeCell="B62" sqref="B62"/>
    </sheetView>
  </sheetViews>
  <sheetFormatPr baseColWidth="10" defaultColWidth="9.109375" defaultRowHeight="14.4" outlineLevelRow="1"/>
  <cols>
    <col min="1" max="1" width="3" customWidth="1"/>
    <col min="2" max="2" width="20.109375" customWidth="1"/>
    <col min="3" max="4" width="12.109375" bestFit="1" customWidth="1"/>
    <col min="5" max="5" width="10.6640625" customWidth="1"/>
    <col min="6" max="6" width="6" bestFit="1" customWidth="1"/>
    <col min="7" max="7" width="20.33203125" customWidth="1"/>
    <col min="8" max="8" width="12.5546875" bestFit="1" customWidth="1"/>
    <col min="9" max="9" width="44.33203125" customWidth="1"/>
    <col min="10" max="10" width="41.33203125" customWidth="1"/>
    <col min="11" max="11" width="8.109375" bestFit="1" customWidth="1"/>
    <col min="12" max="12" width="8.5546875" bestFit="1" customWidth="1"/>
    <col min="13" max="18" width="7.88671875" customWidth="1"/>
    <col min="19" max="19" width="9.109375" bestFit="1" customWidth="1"/>
    <col min="20" max="21" width="10.6640625" bestFit="1" customWidth="1"/>
    <col min="22" max="22" width="20" bestFit="1" customWidth="1"/>
    <col min="23" max="23" width="9.109375" bestFit="1" customWidth="1"/>
    <col min="24" max="25" width="10.6640625" bestFit="1" customWidth="1"/>
    <col min="26" max="26" width="20" bestFit="1" customWidth="1"/>
    <col min="27" max="27" width="9.109375" bestFit="1" customWidth="1"/>
    <col min="28" max="29" width="10.6640625" bestFit="1" customWidth="1"/>
    <col min="30" max="30" width="20" bestFit="1" customWidth="1"/>
    <col min="31" max="31" width="9.109375" bestFit="1" customWidth="1"/>
    <col min="32" max="33" width="10.6640625" bestFit="1" customWidth="1"/>
  </cols>
  <sheetData>
    <row r="1" spans="1:21" ht="16.5" customHeight="1">
      <c r="A1" s="155" t="s">
        <v>524</v>
      </c>
    </row>
    <row r="2" spans="1:21">
      <c r="B2" s="67"/>
    </row>
    <row r="3" spans="1:21" ht="15" thickBot="1">
      <c r="B3" s="67"/>
    </row>
    <row r="4" spans="1:21" ht="18.600000000000001" thickBot="1">
      <c r="B4" s="865" t="s">
        <v>700</v>
      </c>
      <c r="C4" s="866"/>
      <c r="D4" s="866"/>
      <c r="E4" s="867"/>
      <c r="G4" s="865" t="s">
        <v>771</v>
      </c>
      <c r="H4" s="866"/>
      <c r="I4" s="866"/>
      <c r="J4" s="867"/>
      <c r="L4" s="865" t="s">
        <v>773</v>
      </c>
      <c r="M4" s="866"/>
      <c r="N4" s="866"/>
      <c r="O4" s="866"/>
      <c r="P4" s="866"/>
      <c r="Q4" s="866"/>
      <c r="R4" s="866"/>
      <c r="S4" s="866"/>
      <c r="T4" s="866"/>
      <c r="U4" s="867"/>
    </row>
    <row r="5" spans="1:21" ht="15" customHeight="1" thickBot="1"/>
    <row r="6" spans="1:21" ht="15" customHeight="1">
      <c r="B6" s="856" t="s">
        <v>598</v>
      </c>
      <c r="C6" s="857"/>
      <c r="D6" s="857"/>
      <c r="E6" s="858"/>
    </row>
    <row r="7" spans="1:21" ht="15" customHeight="1">
      <c r="B7" s="854" t="s">
        <v>245</v>
      </c>
      <c r="C7" s="855"/>
      <c r="D7" s="852" t="s">
        <v>246</v>
      </c>
      <c r="E7" s="853"/>
    </row>
    <row r="8" spans="1:21">
      <c r="B8" s="198" t="s">
        <v>247</v>
      </c>
      <c r="C8" s="199" t="s">
        <v>248</v>
      </c>
      <c r="D8" s="199" t="s">
        <v>249</v>
      </c>
      <c r="E8" s="200" t="s">
        <v>250</v>
      </c>
      <c r="G8" s="859" t="s">
        <v>555</v>
      </c>
      <c r="H8" s="860"/>
      <c r="I8" s="860"/>
      <c r="J8" s="861"/>
    </row>
    <row r="9" spans="1:21" ht="15" customHeight="1">
      <c r="B9" s="849" t="s">
        <v>251</v>
      </c>
      <c r="C9" s="850"/>
      <c r="D9" s="850"/>
      <c r="E9" s="851"/>
      <c r="G9" s="216" t="s">
        <v>552</v>
      </c>
      <c r="H9" s="217" t="s">
        <v>248</v>
      </c>
      <c r="I9" s="216" t="s">
        <v>553</v>
      </c>
      <c r="J9" s="216" t="s">
        <v>554</v>
      </c>
    </row>
    <row r="10" spans="1:21">
      <c r="B10" s="345" t="s">
        <v>3</v>
      </c>
      <c r="C10" s="346">
        <v>4.38</v>
      </c>
      <c r="D10" s="346" t="s">
        <v>252</v>
      </c>
      <c r="E10" s="347" t="s">
        <v>253</v>
      </c>
      <c r="G10" s="386" t="s">
        <v>3</v>
      </c>
      <c r="H10" s="390">
        <v>4.38</v>
      </c>
      <c r="I10" s="584" t="s">
        <v>1241</v>
      </c>
      <c r="J10" s="875" t="s">
        <v>1316</v>
      </c>
    </row>
    <row r="11" spans="1:21">
      <c r="B11" s="345" t="s">
        <v>1</v>
      </c>
      <c r="C11" s="346">
        <v>4.32</v>
      </c>
      <c r="D11" s="346" t="s">
        <v>254</v>
      </c>
      <c r="E11" s="347" t="s">
        <v>255</v>
      </c>
      <c r="G11" s="386" t="s">
        <v>1</v>
      </c>
      <c r="H11" s="390">
        <v>4.32</v>
      </c>
      <c r="I11" s="584" t="s">
        <v>1240</v>
      </c>
      <c r="J11" s="875"/>
    </row>
    <row r="12" spans="1:21">
      <c r="B12" s="345" t="s">
        <v>0</v>
      </c>
      <c r="C12" s="346">
        <v>4.2</v>
      </c>
      <c r="D12" s="346" t="s">
        <v>256</v>
      </c>
      <c r="E12" s="347" t="s">
        <v>257</v>
      </c>
      <c r="G12" s="386" t="s">
        <v>0</v>
      </c>
      <c r="H12" s="390">
        <v>4.2</v>
      </c>
      <c r="I12" s="584" t="s">
        <v>1242</v>
      </c>
      <c r="J12" s="875"/>
    </row>
    <row r="13" spans="1:21">
      <c r="B13" s="345" t="s">
        <v>58</v>
      </c>
      <c r="C13" s="346">
        <v>3.91</v>
      </c>
      <c r="D13" s="346" t="s">
        <v>258</v>
      </c>
      <c r="E13" s="347" t="s">
        <v>259</v>
      </c>
      <c r="G13" s="386" t="s">
        <v>58</v>
      </c>
      <c r="H13" s="390">
        <v>3.91</v>
      </c>
      <c r="I13" s="585" t="s">
        <v>1243</v>
      </c>
      <c r="J13" s="875"/>
    </row>
    <row r="14" spans="1:21">
      <c r="B14" s="345" t="s">
        <v>5</v>
      </c>
      <c r="C14" s="346">
        <v>2.89</v>
      </c>
      <c r="D14" s="346" t="s">
        <v>260</v>
      </c>
      <c r="E14" s="347" t="s">
        <v>261</v>
      </c>
      <c r="G14" s="386" t="s">
        <v>5</v>
      </c>
      <c r="H14" s="390">
        <v>2.89</v>
      </c>
      <c r="I14" s="585" t="s">
        <v>1244</v>
      </c>
      <c r="J14" s="875"/>
    </row>
    <row r="15" spans="1:21">
      <c r="B15" s="345" t="s">
        <v>59</v>
      </c>
      <c r="C15" s="346">
        <v>2.54</v>
      </c>
      <c r="D15" s="346" t="s">
        <v>262</v>
      </c>
      <c r="E15" s="347" t="s">
        <v>263</v>
      </c>
      <c r="G15" s="386" t="s">
        <v>59</v>
      </c>
      <c r="H15" s="390">
        <v>2.54</v>
      </c>
      <c r="I15" s="585" t="s">
        <v>1245</v>
      </c>
      <c r="J15" s="875"/>
    </row>
    <row r="16" spans="1:21">
      <c r="B16" s="345" t="s">
        <v>2</v>
      </c>
      <c r="C16" s="346">
        <v>1.76</v>
      </c>
      <c r="D16" s="346" t="s">
        <v>264</v>
      </c>
      <c r="E16" s="347" t="s">
        <v>265</v>
      </c>
      <c r="G16" s="219"/>
      <c r="H16" s="1"/>
      <c r="I16" s="585"/>
      <c r="J16" s="875"/>
    </row>
    <row r="17" spans="2:10">
      <c r="B17" s="345" t="s">
        <v>57</v>
      </c>
      <c r="C17" s="346">
        <v>-0.31</v>
      </c>
      <c r="D17" s="346" t="s">
        <v>266</v>
      </c>
      <c r="E17" s="347" t="s">
        <v>267</v>
      </c>
      <c r="G17" s="388" t="s">
        <v>60</v>
      </c>
      <c r="H17" s="391">
        <v>-2.72</v>
      </c>
      <c r="I17" s="585" t="s">
        <v>1246</v>
      </c>
      <c r="J17" s="875"/>
    </row>
    <row r="18" spans="2:10">
      <c r="B18" s="345" t="s">
        <v>60</v>
      </c>
      <c r="C18" s="346">
        <v>-2.72</v>
      </c>
      <c r="D18" s="346" t="s">
        <v>268</v>
      </c>
      <c r="E18" s="347" t="s">
        <v>269</v>
      </c>
      <c r="G18" s="388" t="s">
        <v>4</v>
      </c>
      <c r="H18" s="391">
        <v>-3.81</v>
      </c>
      <c r="I18" s="585" t="s">
        <v>1247</v>
      </c>
      <c r="J18" s="875"/>
    </row>
    <row r="19" spans="2:10">
      <c r="B19" s="345" t="s">
        <v>4</v>
      </c>
      <c r="C19" s="346">
        <v>-3.81</v>
      </c>
      <c r="D19" s="346" t="s">
        <v>270</v>
      </c>
      <c r="E19" s="347" t="s">
        <v>271</v>
      </c>
    </row>
    <row r="20" spans="2:10" ht="15" customHeight="1" thickBot="1">
      <c r="B20" s="872" t="s">
        <v>272</v>
      </c>
      <c r="C20" s="873"/>
      <c r="D20" s="873"/>
      <c r="E20" s="874"/>
    </row>
    <row r="22" spans="2:10" ht="15" thickBot="1"/>
    <row r="23" spans="2:10">
      <c r="B23" s="856" t="s">
        <v>599</v>
      </c>
      <c r="C23" s="857"/>
      <c r="D23" s="857"/>
      <c r="E23" s="858"/>
    </row>
    <row r="24" spans="2:10">
      <c r="B24" s="854" t="s">
        <v>245</v>
      </c>
      <c r="C24" s="855"/>
      <c r="D24" s="852" t="s">
        <v>274</v>
      </c>
      <c r="E24" s="853"/>
    </row>
    <row r="25" spans="2:10">
      <c r="B25" s="198" t="s">
        <v>247</v>
      </c>
      <c r="C25" s="199" t="s">
        <v>248</v>
      </c>
      <c r="D25" s="199" t="s">
        <v>249</v>
      </c>
      <c r="E25" s="200" t="s">
        <v>250</v>
      </c>
      <c r="G25" s="859" t="s">
        <v>556</v>
      </c>
      <c r="H25" s="860"/>
      <c r="I25" s="860"/>
      <c r="J25" s="861"/>
    </row>
    <row r="26" spans="2:10">
      <c r="B26" s="849" t="s">
        <v>251</v>
      </c>
      <c r="C26" s="850"/>
      <c r="D26" s="850"/>
      <c r="E26" s="851"/>
      <c r="G26" s="216" t="s">
        <v>552</v>
      </c>
      <c r="H26" s="217" t="s">
        <v>248</v>
      </c>
      <c r="I26" s="216" t="s">
        <v>553</v>
      </c>
      <c r="J26" s="216" t="s">
        <v>554</v>
      </c>
    </row>
    <row r="27" spans="2:10">
      <c r="B27" s="345" t="s">
        <v>57</v>
      </c>
      <c r="C27" s="346">
        <v>3.66</v>
      </c>
      <c r="D27" s="346" t="s">
        <v>275</v>
      </c>
      <c r="E27" s="347" t="s">
        <v>267</v>
      </c>
      <c r="G27" s="386" t="s">
        <v>57</v>
      </c>
      <c r="H27" s="390">
        <v>3.66</v>
      </c>
      <c r="I27" s="218" t="s">
        <v>1260</v>
      </c>
      <c r="J27" s="876" t="s">
        <v>1354</v>
      </c>
    </row>
    <row r="28" spans="2:10">
      <c r="B28" s="345" t="s">
        <v>1</v>
      </c>
      <c r="C28" s="346">
        <v>2.62</v>
      </c>
      <c r="D28" s="346" t="s">
        <v>276</v>
      </c>
      <c r="E28" s="347" t="s">
        <v>255</v>
      </c>
      <c r="G28" s="386" t="s">
        <v>1</v>
      </c>
      <c r="H28" s="390">
        <v>2.62</v>
      </c>
      <c r="I28" s="218" t="s">
        <v>1240</v>
      </c>
      <c r="J28" s="877"/>
    </row>
    <row r="29" spans="2:10">
      <c r="B29" s="345" t="s">
        <v>0</v>
      </c>
      <c r="C29" s="346">
        <v>2.29</v>
      </c>
      <c r="D29" s="346" t="s">
        <v>277</v>
      </c>
      <c r="E29" s="347" t="s">
        <v>257</v>
      </c>
      <c r="G29" s="386" t="s">
        <v>0</v>
      </c>
      <c r="H29" s="390">
        <v>2.29</v>
      </c>
      <c r="I29" s="218" t="s">
        <v>1317</v>
      </c>
      <c r="J29" s="877"/>
    </row>
    <row r="30" spans="2:10">
      <c r="B30" s="345" t="s">
        <v>3</v>
      </c>
      <c r="C30" s="346">
        <v>1.94</v>
      </c>
      <c r="D30" s="346" t="s">
        <v>278</v>
      </c>
      <c r="E30" s="347" t="s">
        <v>253</v>
      </c>
      <c r="G30" s="386" t="s">
        <v>3</v>
      </c>
      <c r="H30" s="390">
        <v>1.94</v>
      </c>
      <c r="I30" s="219" t="s">
        <v>1241</v>
      </c>
      <c r="J30" s="877"/>
    </row>
    <row r="31" spans="2:10">
      <c r="B31" s="345" t="s">
        <v>60</v>
      </c>
      <c r="C31" s="346">
        <v>1.75</v>
      </c>
      <c r="D31" s="346" t="s">
        <v>279</v>
      </c>
      <c r="E31" s="347" t="s">
        <v>269</v>
      </c>
      <c r="G31" s="219"/>
      <c r="H31" s="1"/>
      <c r="I31" s="219"/>
      <c r="J31" s="877"/>
    </row>
    <row r="32" spans="2:10">
      <c r="B32" s="345" t="s">
        <v>5</v>
      </c>
      <c r="C32" s="346">
        <v>1.62</v>
      </c>
      <c r="D32" s="346" t="s">
        <v>280</v>
      </c>
      <c r="E32" s="347" t="s">
        <v>261</v>
      </c>
      <c r="G32" s="388" t="s">
        <v>59</v>
      </c>
      <c r="H32" s="391">
        <v>-2</v>
      </c>
      <c r="I32" s="219" t="s">
        <v>1337</v>
      </c>
      <c r="J32" s="877"/>
    </row>
    <row r="33" spans="2:10">
      <c r="B33" s="345" t="s">
        <v>4</v>
      </c>
      <c r="C33" s="346">
        <v>-0.39</v>
      </c>
      <c r="D33" s="346" t="s">
        <v>281</v>
      </c>
      <c r="E33" s="347" t="s">
        <v>271</v>
      </c>
      <c r="G33" s="388" t="s">
        <v>2</v>
      </c>
      <c r="H33" s="391">
        <v>-3.04</v>
      </c>
      <c r="I33" s="219" t="s">
        <v>1318</v>
      </c>
      <c r="J33" s="878"/>
    </row>
    <row r="34" spans="2:10">
      <c r="B34" s="345" t="s">
        <v>58</v>
      </c>
      <c r="C34" s="346">
        <v>-1.65</v>
      </c>
      <c r="D34" s="346" t="s">
        <v>282</v>
      </c>
      <c r="E34" s="347" t="s">
        <v>259</v>
      </c>
    </row>
    <row r="35" spans="2:10">
      <c r="B35" s="345" t="s">
        <v>59</v>
      </c>
      <c r="C35" s="346">
        <v>-2</v>
      </c>
      <c r="D35" s="346" t="s">
        <v>283</v>
      </c>
      <c r="E35" s="347" t="s">
        <v>263</v>
      </c>
    </row>
    <row r="36" spans="2:10">
      <c r="B36" s="345" t="s">
        <v>2</v>
      </c>
      <c r="C36" s="346">
        <v>-3.04</v>
      </c>
      <c r="D36" s="346" t="s">
        <v>284</v>
      </c>
      <c r="E36" s="347" t="s">
        <v>265</v>
      </c>
    </row>
    <row r="37" spans="2:10" ht="15" thickBot="1">
      <c r="B37" s="872" t="s">
        <v>272</v>
      </c>
      <c r="C37" s="873"/>
      <c r="D37" s="873"/>
      <c r="E37" s="874"/>
    </row>
    <row r="39" spans="2:10" ht="15" thickBot="1"/>
    <row r="40" spans="2:10">
      <c r="B40" s="856" t="s">
        <v>600</v>
      </c>
      <c r="C40" s="857"/>
      <c r="D40" s="857"/>
      <c r="E40" s="858"/>
    </row>
    <row r="41" spans="2:10">
      <c r="B41" s="854" t="s">
        <v>245</v>
      </c>
      <c r="C41" s="855"/>
      <c r="D41" s="852" t="s">
        <v>286</v>
      </c>
      <c r="E41" s="853"/>
    </row>
    <row r="42" spans="2:10">
      <c r="B42" s="198" t="s">
        <v>247</v>
      </c>
      <c r="C42" s="199" t="s">
        <v>248</v>
      </c>
      <c r="D42" s="199" t="s">
        <v>249</v>
      </c>
      <c r="E42" s="200" t="s">
        <v>250</v>
      </c>
      <c r="G42" s="859" t="s">
        <v>557</v>
      </c>
      <c r="H42" s="860"/>
      <c r="I42" s="860"/>
      <c r="J42" s="861"/>
    </row>
    <row r="43" spans="2:10">
      <c r="B43" s="849" t="s">
        <v>251</v>
      </c>
      <c r="C43" s="850"/>
      <c r="D43" s="850"/>
      <c r="E43" s="851"/>
      <c r="G43" s="216" t="s">
        <v>552</v>
      </c>
      <c r="H43" s="217" t="s">
        <v>248</v>
      </c>
      <c r="I43" s="216" t="s">
        <v>553</v>
      </c>
      <c r="J43" s="216" t="s">
        <v>554</v>
      </c>
    </row>
    <row r="44" spans="2:10">
      <c r="B44" s="345" t="s">
        <v>2</v>
      </c>
      <c r="C44" s="346">
        <v>3.54</v>
      </c>
      <c r="D44" s="346" t="s">
        <v>287</v>
      </c>
      <c r="E44" s="347" t="s">
        <v>265</v>
      </c>
      <c r="G44" s="386" t="s">
        <v>2</v>
      </c>
      <c r="H44" s="390">
        <v>3.54</v>
      </c>
      <c r="I44" s="616" t="s">
        <v>1322</v>
      </c>
      <c r="J44" s="876" t="s">
        <v>1323</v>
      </c>
    </row>
    <row r="45" spans="2:10">
      <c r="B45" s="345" t="s">
        <v>59</v>
      </c>
      <c r="C45" s="346">
        <v>1.82</v>
      </c>
      <c r="D45" s="346" t="s">
        <v>288</v>
      </c>
      <c r="E45" s="347" t="s">
        <v>263</v>
      </c>
      <c r="G45" s="219"/>
      <c r="H45" s="1"/>
      <c r="I45" s="219"/>
      <c r="J45" s="877"/>
    </row>
    <row r="46" spans="2:10">
      <c r="B46" s="345" t="s">
        <v>58</v>
      </c>
      <c r="C46" s="346">
        <v>1.05</v>
      </c>
      <c r="D46" s="346" t="s">
        <v>289</v>
      </c>
      <c r="E46" s="347" t="s">
        <v>259</v>
      </c>
      <c r="G46" s="388" t="s">
        <v>0</v>
      </c>
      <c r="H46" s="391">
        <v>-2.02</v>
      </c>
      <c r="I46" s="218" t="s">
        <v>1321</v>
      </c>
      <c r="J46" s="877"/>
    </row>
    <row r="47" spans="2:10">
      <c r="B47" s="345" t="s">
        <v>60</v>
      </c>
      <c r="C47" s="346">
        <v>0.74</v>
      </c>
      <c r="D47" s="346" t="s">
        <v>290</v>
      </c>
      <c r="E47" s="347" t="s">
        <v>269</v>
      </c>
      <c r="G47" s="388" t="s">
        <v>1</v>
      </c>
      <c r="H47" s="391">
        <v>-2.66</v>
      </c>
      <c r="I47" s="219" t="s">
        <v>1319</v>
      </c>
      <c r="J47" s="877"/>
    </row>
    <row r="48" spans="2:10">
      <c r="B48" s="345" t="s">
        <v>4</v>
      </c>
      <c r="C48" s="346">
        <v>0.44</v>
      </c>
      <c r="D48" s="346" t="s">
        <v>291</v>
      </c>
      <c r="E48" s="347" t="s">
        <v>271</v>
      </c>
      <c r="G48" s="388" t="s">
        <v>57</v>
      </c>
      <c r="H48" s="391">
        <v>-4.3099999999999996</v>
      </c>
      <c r="I48" s="219" t="s">
        <v>1320</v>
      </c>
      <c r="J48" s="878"/>
    </row>
    <row r="49" spans="2:10">
      <c r="B49" s="345" t="s">
        <v>5</v>
      </c>
      <c r="C49" s="346">
        <v>0.18</v>
      </c>
      <c r="D49" s="346" t="s">
        <v>292</v>
      </c>
      <c r="E49" s="347" t="s">
        <v>261</v>
      </c>
    </row>
    <row r="50" spans="2:10">
      <c r="B50" s="345" t="s">
        <v>3</v>
      </c>
      <c r="C50" s="346">
        <v>-1.52</v>
      </c>
      <c r="D50" s="346" t="s">
        <v>293</v>
      </c>
      <c r="E50" s="347" t="s">
        <v>253</v>
      </c>
    </row>
    <row r="51" spans="2:10">
      <c r="B51" s="345" t="s">
        <v>0</v>
      </c>
      <c r="C51" s="346">
        <v>-2.02</v>
      </c>
      <c r="D51" s="346" t="s">
        <v>294</v>
      </c>
      <c r="E51" s="347" t="s">
        <v>257</v>
      </c>
    </row>
    <row r="52" spans="2:10">
      <c r="B52" s="345" t="s">
        <v>1</v>
      </c>
      <c r="C52" s="346">
        <v>-2.66</v>
      </c>
      <c r="D52" s="346" t="s">
        <v>295</v>
      </c>
      <c r="E52" s="347" t="s">
        <v>255</v>
      </c>
    </row>
    <row r="53" spans="2:10">
      <c r="B53" s="345" t="s">
        <v>57</v>
      </c>
      <c r="C53" s="346">
        <v>-4.3099999999999996</v>
      </c>
      <c r="D53" s="346" t="s">
        <v>296</v>
      </c>
      <c r="E53" s="347" t="s">
        <v>267</v>
      </c>
    </row>
    <row r="54" spans="2:10" ht="15" thickBot="1">
      <c r="B54" s="872" t="s">
        <v>272</v>
      </c>
      <c r="C54" s="873"/>
      <c r="D54" s="873"/>
      <c r="E54" s="874"/>
    </row>
    <row r="56" spans="2:10" ht="15" thickBot="1"/>
    <row r="57" spans="2:10">
      <c r="B57" s="856" t="s">
        <v>601</v>
      </c>
      <c r="C57" s="857"/>
      <c r="D57" s="857"/>
      <c r="E57" s="858"/>
    </row>
    <row r="58" spans="2:10">
      <c r="B58" s="854" t="s">
        <v>245</v>
      </c>
      <c r="C58" s="855"/>
      <c r="D58" s="852" t="s">
        <v>602</v>
      </c>
      <c r="E58" s="853"/>
    </row>
    <row r="59" spans="2:10">
      <c r="B59" s="198" t="s">
        <v>247</v>
      </c>
      <c r="C59" s="199" t="s">
        <v>248</v>
      </c>
      <c r="D59" s="199" t="s">
        <v>249</v>
      </c>
      <c r="E59" s="200" t="s">
        <v>250</v>
      </c>
      <c r="G59" s="859" t="s">
        <v>558</v>
      </c>
      <c r="H59" s="860"/>
      <c r="I59" s="860"/>
      <c r="J59" s="861"/>
    </row>
    <row r="60" spans="2:10">
      <c r="B60" s="849" t="s">
        <v>251</v>
      </c>
      <c r="C60" s="850"/>
      <c r="D60" s="850"/>
      <c r="E60" s="851"/>
      <c r="G60" s="216" t="s">
        <v>552</v>
      </c>
      <c r="H60" s="217" t="s">
        <v>248</v>
      </c>
      <c r="I60" s="216" t="s">
        <v>553</v>
      </c>
      <c r="J60" s="216" t="s">
        <v>554</v>
      </c>
    </row>
    <row r="61" spans="2:10">
      <c r="B61" s="345" t="s">
        <v>57</v>
      </c>
      <c r="C61" s="346">
        <v>1.1399999999999999</v>
      </c>
      <c r="D61" s="346" t="s">
        <v>603</v>
      </c>
      <c r="E61" s="347" t="s">
        <v>267</v>
      </c>
      <c r="G61" s="219"/>
      <c r="H61" s="1"/>
      <c r="I61" s="219"/>
      <c r="J61" s="862" t="s">
        <v>1353</v>
      </c>
    </row>
    <row r="62" spans="2:10">
      <c r="B62" s="345" t="s">
        <v>4</v>
      </c>
      <c r="C62" s="346">
        <v>1.08</v>
      </c>
      <c r="D62" s="346" t="s">
        <v>604</v>
      </c>
      <c r="E62" s="347" t="s">
        <v>271</v>
      </c>
      <c r="G62" s="388" t="s">
        <v>0</v>
      </c>
      <c r="H62" s="391">
        <v>-2.1800000000000002</v>
      </c>
      <c r="I62" s="218"/>
      <c r="J62" s="863"/>
    </row>
    <row r="63" spans="2:10">
      <c r="B63" s="345" t="s">
        <v>58</v>
      </c>
      <c r="C63" s="346">
        <v>0.88</v>
      </c>
      <c r="D63" s="346" t="s">
        <v>605</v>
      </c>
      <c r="E63" s="347" t="s">
        <v>259</v>
      </c>
      <c r="G63" s="388" t="s">
        <v>3</v>
      </c>
      <c r="H63" s="391">
        <v>-2.2200000000000002</v>
      </c>
      <c r="I63" s="219"/>
      <c r="J63" s="863"/>
    </row>
    <row r="64" spans="2:10">
      <c r="B64" s="345" t="s">
        <v>2</v>
      </c>
      <c r="C64" s="346">
        <v>0.82</v>
      </c>
      <c r="D64" s="346" t="s">
        <v>606</v>
      </c>
      <c r="E64" s="347" t="s">
        <v>265</v>
      </c>
      <c r="G64" s="388" t="s">
        <v>60</v>
      </c>
      <c r="H64" s="391">
        <v>-2.29</v>
      </c>
      <c r="I64" s="219" t="s">
        <v>1335</v>
      </c>
      <c r="J64" s="863"/>
    </row>
    <row r="65" spans="2:10">
      <c r="B65" s="345" t="s">
        <v>1</v>
      </c>
      <c r="C65" s="346">
        <v>-1.42</v>
      </c>
      <c r="D65" s="346" t="s">
        <v>607</v>
      </c>
      <c r="E65" s="347" t="s">
        <v>255</v>
      </c>
      <c r="G65" s="388" t="s">
        <v>59</v>
      </c>
      <c r="H65" s="391">
        <v>-2.78</v>
      </c>
      <c r="I65" s="219" t="s">
        <v>1342</v>
      </c>
      <c r="J65" s="863"/>
    </row>
    <row r="66" spans="2:10">
      <c r="B66" s="345" t="s">
        <v>0</v>
      </c>
      <c r="C66" s="346">
        <v>-2.1800000000000002</v>
      </c>
      <c r="D66" s="346" t="s">
        <v>608</v>
      </c>
      <c r="E66" s="347" t="s">
        <v>257</v>
      </c>
      <c r="G66" s="388" t="s">
        <v>5</v>
      </c>
      <c r="H66" s="391">
        <v>-3.8</v>
      </c>
      <c r="I66" s="219" t="s">
        <v>1341</v>
      </c>
      <c r="J66" s="864"/>
    </row>
    <row r="67" spans="2:10">
      <c r="B67" s="345" t="s">
        <v>3</v>
      </c>
      <c r="C67" s="346">
        <v>-2.2200000000000002</v>
      </c>
      <c r="D67" s="346" t="s">
        <v>609</v>
      </c>
      <c r="E67" s="347" t="s">
        <v>253</v>
      </c>
    </row>
    <row r="68" spans="2:10">
      <c r="B68" s="338" t="s">
        <v>60</v>
      </c>
      <c r="C68" s="346">
        <v>-2.29</v>
      </c>
      <c r="D68" s="346" t="s">
        <v>610</v>
      </c>
      <c r="E68" s="347" t="s">
        <v>269</v>
      </c>
    </row>
    <row r="69" spans="2:10">
      <c r="B69" s="345" t="s">
        <v>59</v>
      </c>
      <c r="C69" s="346">
        <v>-2.78</v>
      </c>
      <c r="D69" s="346" t="s">
        <v>611</v>
      </c>
      <c r="E69" s="347" t="s">
        <v>263</v>
      </c>
    </row>
    <row r="70" spans="2:10">
      <c r="B70" s="345" t="s">
        <v>5</v>
      </c>
      <c r="C70" s="346">
        <v>-3.8</v>
      </c>
      <c r="D70" s="346" t="s">
        <v>612</v>
      </c>
      <c r="E70" s="347" t="s">
        <v>261</v>
      </c>
    </row>
    <row r="71" spans="2:10" ht="15" thickBot="1">
      <c r="B71" s="872" t="s">
        <v>272</v>
      </c>
      <c r="C71" s="873"/>
      <c r="D71" s="873"/>
      <c r="E71" s="874"/>
    </row>
    <row r="73" spans="2:10" ht="15" thickBot="1"/>
    <row r="74" spans="2:10">
      <c r="B74" s="856" t="s">
        <v>613</v>
      </c>
      <c r="C74" s="857"/>
      <c r="D74" s="857"/>
      <c r="E74" s="858"/>
    </row>
    <row r="75" spans="2:10">
      <c r="B75" s="854" t="s">
        <v>245</v>
      </c>
      <c r="C75" s="855"/>
      <c r="D75" s="852" t="s">
        <v>614</v>
      </c>
      <c r="E75" s="853"/>
    </row>
    <row r="76" spans="2:10">
      <c r="B76" s="198" t="s">
        <v>247</v>
      </c>
      <c r="C76" s="199" t="s">
        <v>248</v>
      </c>
      <c r="D76" s="199" t="s">
        <v>249</v>
      </c>
      <c r="E76" s="200" t="s">
        <v>250</v>
      </c>
      <c r="G76" s="859" t="s">
        <v>711</v>
      </c>
      <c r="H76" s="860"/>
      <c r="I76" s="860"/>
      <c r="J76" s="861"/>
    </row>
    <row r="77" spans="2:10">
      <c r="B77" s="849" t="s">
        <v>251</v>
      </c>
      <c r="C77" s="850"/>
      <c r="D77" s="850"/>
      <c r="E77" s="851"/>
      <c r="G77" s="216" t="s">
        <v>552</v>
      </c>
      <c r="H77" s="217" t="s">
        <v>248</v>
      </c>
      <c r="I77" s="216" t="s">
        <v>553</v>
      </c>
      <c r="J77" s="216" t="s">
        <v>554</v>
      </c>
    </row>
    <row r="78" spans="2:10">
      <c r="B78" s="345" t="s">
        <v>4</v>
      </c>
      <c r="C78" s="346">
        <v>3.09</v>
      </c>
      <c r="D78" s="346" t="s">
        <v>615</v>
      </c>
      <c r="E78" s="347" t="s">
        <v>271</v>
      </c>
      <c r="G78" s="386" t="s">
        <v>4</v>
      </c>
      <c r="H78" s="390">
        <v>3.09</v>
      </c>
      <c r="I78" s="218" t="s">
        <v>1325</v>
      </c>
      <c r="J78" s="862" t="s">
        <v>1334</v>
      </c>
    </row>
    <row r="79" spans="2:10">
      <c r="B79" s="339" t="s">
        <v>60</v>
      </c>
      <c r="C79" s="346">
        <v>1.65</v>
      </c>
      <c r="D79" s="346" t="s">
        <v>616</v>
      </c>
      <c r="E79" s="347" t="s">
        <v>269</v>
      </c>
      <c r="G79" s="219"/>
      <c r="H79" s="1"/>
      <c r="I79" s="219"/>
      <c r="J79" s="863"/>
    </row>
    <row r="80" spans="2:10">
      <c r="B80" s="345" t="s">
        <v>59</v>
      </c>
      <c r="C80" s="346">
        <v>0.05</v>
      </c>
      <c r="D80" s="346" t="s">
        <v>617</v>
      </c>
      <c r="E80" s="347" t="s">
        <v>263</v>
      </c>
      <c r="G80" s="388" t="s">
        <v>5</v>
      </c>
      <c r="H80" s="391">
        <v>-2.19</v>
      </c>
      <c r="I80" s="219" t="s">
        <v>1329</v>
      </c>
      <c r="J80" s="863"/>
    </row>
    <row r="81" spans="2:13">
      <c r="B81" s="345" t="s">
        <v>57</v>
      </c>
      <c r="C81" s="346">
        <v>-0.25</v>
      </c>
      <c r="D81" s="346" t="s">
        <v>618</v>
      </c>
      <c r="E81" s="347" t="s">
        <v>267</v>
      </c>
      <c r="G81" s="388" t="s">
        <v>2</v>
      </c>
      <c r="H81" s="391">
        <v>-2.77</v>
      </c>
      <c r="I81" s="219" t="s">
        <v>1330</v>
      </c>
      <c r="J81" s="863"/>
    </row>
    <row r="82" spans="2:13">
      <c r="B82" s="345" t="s">
        <v>5</v>
      </c>
      <c r="C82" s="346">
        <v>-2.19</v>
      </c>
      <c r="D82" s="346" t="s">
        <v>619</v>
      </c>
      <c r="E82" s="347" t="s">
        <v>261</v>
      </c>
      <c r="G82" s="388" t="s">
        <v>0</v>
      </c>
      <c r="H82" s="391">
        <v>-3.18</v>
      </c>
      <c r="I82" s="219" t="s">
        <v>1331</v>
      </c>
      <c r="J82" s="863"/>
    </row>
    <row r="83" spans="2:13">
      <c r="B83" s="345" t="s">
        <v>2</v>
      </c>
      <c r="C83" s="346">
        <v>-2.77</v>
      </c>
      <c r="D83" s="346" t="s">
        <v>620</v>
      </c>
      <c r="E83" s="347" t="s">
        <v>265</v>
      </c>
      <c r="G83" s="388" t="s">
        <v>3</v>
      </c>
      <c r="H83" s="391">
        <v>-3.47</v>
      </c>
      <c r="I83" s="219" t="s">
        <v>1332</v>
      </c>
      <c r="J83" s="863"/>
    </row>
    <row r="84" spans="2:13">
      <c r="B84" s="345" t="s">
        <v>0</v>
      </c>
      <c r="C84" s="346">
        <v>-3.18</v>
      </c>
      <c r="D84" s="346" t="s">
        <v>621</v>
      </c>
      <c r="E84" s="347" t="s">
        <v>257</v>
      </c>
      <c r="G84" s="388" t="s">
        <v>1</v>
      </c>
      <c r="H84" s="391">
        <v>-3.6</v>
      </c>
      <c r="I84" s="219" t="s">
        <v>1319</v>
      </c>
      <c r="J84" s="863"/>
    </row>
    <row r="85" spans="2:13">
      <c r="B85" s="345" t="s">
        <v>3</v>
      </c>
      <c r="C85" s="346">
        <v>-3.47</v>
      </c>
      <c r="D85" s="346" t="s">
        <v>622</v>
      </c>
      <c r="E85" s="347" t="s">
        <v>253</v>
      </c>
      <c r="G85" s="388" t="s">
        <v>58</v>
      </c>
      <c r="H85" s="391">
        <v>-3.94</v>
      </c>
      <c r="I85" s="219" t="s">
        <v>1333</v>
      </c>
      <c r="J85" s="864"/>
    </row>
    <row r="86" spans="2:13">
      <c r="B86" s="345" t="s">
        <v>1</v>
      </c>
      <c r="C86" s="346">
        <v>-3.6</v>
      </c>
      <c r="D86" s="346" t="s">
        <v>623</v>
      </c>
      <c r="E86" s="347" t="s">
        <v>255</v>
      </c>
    </row>
    <row r="87" spans="2:13">
      <c r="B87" s="345" t="s">
        <v>58</v>
      </c>
      <c r="C87" s="346">
        <v>-3.94</v>
      </c>
      <c r="D87" s="346" t="s">
        <v>624</v>
      </c>
      <c r="E87" s="347" t="s">
        <v>259</v>
      </c>
    </row>
    <row r="88" spans="2:13" ht="15" thickBot="1">
      <c r="B88" s="872" t="s">
        <v>272</v>
      </c>
      <c r="C88" s="873"/>
      <c r="D88" s="873"/>
      <c r="E88" s="874"/>
    </row>
    <row r="92" spans="2:13" ht="18">
      <c r="B92" s="274" t="s">
        <v>772</v>
      </c>
    </row>
    <row r="93" spans="2:13" ht="15" thickBot="1"/>
    <row r="94" spans="2:13" ht="36.75" customHeight="1" thickBot="1">
      <c r="B94" s="204" t="s">
        <v>56</v>
      </c>
      <c r="C94" s="204" t="s">
        <v>57</v>
      </c>
      <c r="D94" s="204" t="s">
        <v>58</v>
      </c>
      <c r="E94" s="204" t="s">
        <v>0</v>
      </c>
      <c r="F94" s="204" t="s">
        <v>1</v>
      </c>
      <c r="G94" s="204" t="s">
        <v>2</v>
      </c>
      <c r="H94" s="204" t="s">
        <v>3</v>
      </c>
      <c r="I94" s="204" t="s">
        <v>4</v>
      </c>
      <c r="J94" s="204" t="s">
        <v>59</v>
      </c>
      <c r="K94" s="204" t="s">
        <v>5</v>
      </c>
      <c r="L94" s="204" t="s">
        <v>60</v>
      </c>
      <c r="M94" s="204" t="s">
        <v>521</v>
      </c>
    </row>
    <row r="95" spans="2:13" hidden="1" outlineLevel="1">
      <c r="B95" s="269" t="s">
        <v>8</v>
      </c>
      <c r="C95" s="268">
        <v>14.3999996185303</v>
      </c>
      <c r="D95" s="268">
        <v>12.8999996185303</v>
      </c>
      <c r="E95" s="268">
        <v>18.5</v>
      </c>
      <c r="F95" s="268">
        <v>20</v>
      </c>
      <c r="G95" s="268">
        <v>8.3000001907348597</v>
      </c>
      <c r="H95" s="268">
        <v>19.799999237060501</v>
      </c>
      <c r="I95" s="268">
        <v>3.2000000476837198</v>
      </c>
      <c r="J95" s="268">
        <v>14.699999809265099</v>
      </c>
      <c r="K95" s="268">
        <v>10.1000003814697</v>
      </c>
      <c r="L95" s="268">
        <v>2.5999999046325701</v>
      </c>
      <c r="M95" s="271">
        <v>1</v>
      </c>
    </row>
    <row r="96" spans="2:13" hidden="1" outlineLevel="1">
      <c r="B96" s="270" t="s">
        <v>10</v>
      </c>
      <c r="C96" s="268">
        <v>13.8999996185303</v>
      </c>
      <c r="D96" s="268">
        <v>16.5</v>
      </c>
      <c r="E96" s="268">
        <v>17.899999618530298</v>
      </c>
      <c r="F96" s="268">
        <v>15</v>
      </c>
      <c r="G96" s="268">
        <v>11.199999809265099</v>
      </c>
      <c r="H96" s="268">
        <v>16.600000381469702</v>
      </c>
      <c r="I96" s="268">
        <v>5.9000000953674299</v>
      </c>
      <c r="J96" s="268">
        <v>7.5999999046325701</v>
      </c>
      <c r="K96" s="268">
        <v>9.8000001907348597</v>
      </c>
      <c r="L96" s="268">
        <v>9.8000001907348597</v>
      </c>
      <c r="M96" s="272">
        <v>1</v>
      </c>
    </row>
    <row r="97" spans="2:13" hidden="1" outlineLevel="1">
      <c r="B97" s="270" t="s">
        <v>11</v>
      </c>
      <c r="C97" s="268">
        <v>13.199999809265099</v>
      </c>
      <c r="D97" s="268">
        <v>14.8999996185303</v>
      </c>
      <c r="E97" s="268">
        <v>17.899999618530298</v>
      </c>
      <c r="F97" s="268">
        <v>18.200000762939499</v>
      </c>
      <c r="G97" s="268">
        <v>10.1000003814697</v>
      </c>
      <c r="H97" s="268">
        <v>17.100000381469702</v>
      </c>
      <c r="I97" s="268">
        <v>5.4000000953674299</v>
      </c>
      <c r="J97" s="268">
        <v>6.8000001907348597</v>
      </c>
      <c r="K97" s="268">
        <v>17.799999237060501</v>
      </c>
      <c r="L97" s="268">
        <v>14.8999996185303</v>
      </c>
      <c r="M97" s="272">
        <v>1</v>
      </c>
    </row>
    <row r="98" spans="2:13" hidden="1" outlineLevel="1">
      <c r="B98" s="270" t="s">
        <v>13</v>
      </c>
      <c r="C98" s="268">
        <v>10.699999809265099</v>
      </c>
      <c r="D98" s="268">
        <v>15.1000003814697</v>
      </c>
      <c r="E98" s="268">
        <v>13.800000190734901</v>
      </c>
      <c r="F98" s="268">
        <v>19.799999237060501</v>
      </c>
      <c r="G98" s="268">
        <v>18.899999618530298</v>
      </c>
      <c r="H98" s="268">
        <v>19.700000762939499</v>
      </c>
      <c r="I98" s="268">
        <v>2</v>
      </c>
      <c r="J98" s="268">
        <v>20</v>
      </c>
      <c r="K98" s="268">
        <v>17.100000381469702</v>
      </c>
      <c r="L98" s="268">
        <v>0.40000000596046398</v>
      </c>
      <c r="M98" s="272">
        <v>1</v>
      </c>
    </row>
    <row r="99" spans="2:13" hidden="1" outlineLevel="1">
      <c r="B99" s="270" t="s">
        <v>14</v>
      </c>
      <c r="C99" s="268">
        <v>9.8999996185302699</v>
      </c>
      <c r="D99" s="268">
        <v>12.5</v>
      </c>
      <c r="E99" s="268">
        <v>17.5</v>
      </c>
      <c r="F99" s="268">
        <v>14.800000190734901</v>
      </c>
      <c r="G99" s="268">
        <v>10.300000190734901</v>
      </c>
      <c r="H99" s="268">
        <v>15.8999996185303</v>
      </c>
      <c r="I99" s="268">
        <v>4.8000001907348597</v>
      </c>
      <c r="J99" s="268">
        <v>15.8999996185303</v>
      </c>
      <c r="K99" s="268">
        <v>15.800000190734901</v>
      </c>
      <c r="L99" s="268">
        <v>9.1999998092651403</v>
      </c>
      <c r="M99" s="272">
        <v>1</v>
      </c>
    </row>
    <row r="100" spans="2:13" hidden="1" outlineLevel="1">
      <c r="B100" s="270" t="s">
        <v>15</v>
      </c>
      <c r="C100" s="268">
        <v>9.5</v>
      </c>
      <c r="D100" s="268">
        <v>14.5</v>
      </c>
      <c r="E100" s="268">
        <v>15.8999996185303</v>
      </c>
      <c r="F100" s="268">
        <v>19.200000762939499</v>
      </c>
      <c r="G100" s="268">
        <v>11</v>
      </c>
      <c r="H100" s="268">
        <v>16.600000381469702</v>
      </c>
      <c r="I100" s="268">
        <v>3.9000000953674299</v>
      </c>
      <c r="J100" s="268">
        <v>11.300000190734901</v>
      </c>
      <c r="K100" s="268">
        <v>18.100000381469702</v>
      </c>
      <c r="L100" s="268">
        <v>7.4000000953674299</v>
      </c>
      <c r="M100" s="272">
        <v>1</v>
      </c>
    </row>
    <row r="101" spans="2:13" hidden="1" outlineLevel="1">
      <c r="B101" s="270" t="s">
        <v>16</v>
      </c>
      <c r="C101" s="268">
        <v>8.6999998092651403</v>
      </c>
      <c r="D101" s="268">
        <v>14.3999996185303</v>
      </c>
      <c r="E101" s="268">
        <v>10.699999809265099</v>
      </c>
      <c r="F101" s="268">
        <v>16</v>
      </c>
      <c r="G101" s="268">
        <v>14.800000190734901</v>
      </c>
      <c r="H101" s="268">
        <v>16.5</v>
      </c>
      <c r="I101" s="268">
        <v>2.7999999523162802</v>
      </c>
      <c r="J101" s="268">
        <v>18.700000762939499</v>
      </c>
      <c r="K101" s="268">
        <v>20</v>
      </c>
      <c r="L101" s="268">
        <v>3.7000000476837198</v>
      </c>
      <c r="M101" s="272">
        <v>1</v>
      </c>
    </row>
    <row r="102" spans="2:13" hidden="1" outlineLevel="1">
      <c r="B102" s="270" t="s">
        <v>17</v>
      </c>
      <c r="C102" s="268">
        <v>6.8000001907348597</v>
      </c>
      <c r="D102" s="268">
        <v>14.199999809265099</v>
      </c>
      <c r="E102" s="268">
        <v>15.5</v>
      </c>
      <c r="F102" s="268">
        <v>14.800000190734901</v>
      </c>
      <c r="G102" s="268">
        <v>19.5</v>
      </c>
      <c r="H102" s="268">
        <v>16.700000762939499</v>
      </c>
      <c r="I102" s="268">
        <v>0.40000000596046398</v>
      </c>
      <c r="J102" s="268">
        <v>18.700000762939499</v>
      </c>
      <c r="K102" s="268">
        <v>15.199999809265099</v>
      </c>
      <c r="L102" s="268">
        <v>0.80000001192092896</v>
      </c>
      <c r="M102" s="272">
        <v>1</v>
      </c>
    </row>
    <row r="103" spans="2:13" hidden="1" outlineLevel="1">
      <c r="B103" s="270" t="s">
        <v>18</v>
      </c>
      <c r="C103" s="268">
        <v>6.5</v>
      </c>
      <c r="D103" s="268">
        <v>16.399999618530298</v>
      </c>
      <c r="E103" s="268">
        <v>16.200000762939499</v>
      </c>
      <c r="F103" s="268">
        <v>19.399999618530298</v>
      </c>
      <c r="G103" s="268">
        <v>9.8000001907348597</v>
      </c>
      <c r="H103" s="268">
        <v>18.600000381469702</v>
      </c>
      <c r="I103" s="268">
        <v>5.3000001907348597</v>
      </c>
      <c r="J103" s="268">
        <v>16</v>
      </c>
      <c r="K103" s="268">
        <v>18.399999618530298</v>
      </c>
      <c r="L103" s="268">
        <v>4.6999998092651403</v>
      </c>
      <c r="M103" s="272">
        <v>1</v>
      </c>
    </row>
    <row r="104" spans="2:13" collapsed="1">
      <c r="B104" s="213" t="s">
        <v>547</v>
      </c>
      <c r="C104" s="206">
        <f>AVERAGE(C95:C103)</f>
        <v>10.399999830457896</v>
      </c>
      <c r="D104" s="206">
        <f t="shared" ref="D104:L104" si="0">AVERAGE(D95:D103)</f>
        <v>14.599999851650665</v>
      </c>
      <c r="E104" s="206">
        <f t="shared" si="0"/>
        <v>15.988888846503379</v>
      </c>
      <c r="F104" s="206">
        <f t="shared" si="0"/>
        <v>17.466666751437732</v>
      </c>
      <c r="G104" s="206">
        <f t="shared" si="0"/>
        <v>12.655555619133848</v>
      </c>
      <c r="H104" s="206">
        <f t="shared" si="0"/>
        <v>17.500000211927624</v>
      </c>
      <c r="I104" s="206">
        <f t="shared" si="0"/>
        <v>3.7444445192813856</v>
      </c>
      <c r="J104" s="206">
        <f t="shared" si="0"/>
        <v>14.411111248864081</v>
      </c>
      <c r="K104" s="206">
        <f t="shared" si="0"/>
        <v>15.811111132303861</v>
      </c>
      <c r="L104" s="206">
        <f t="shared" si="0"/>
        <v>5.9444443881511733</v>
      </c>
      <c r="M104" s="213"/>
    </row>
    <row r="105" spans="2:13" hidden="1" outlineLevel="1">
      <c r="B105" s="270" t="s">
        <v>6</v>
      </c>
      <c r="C105" s="191">
        <v>18.299999237060501</v>
      </c>
      <c r="D105" s="191">
        <v>10.3999996185303</v>
      </c>
      <c r="E105" s="191">
        <v>12.5</v>
      </c>
      <c r="F105" s="191">
        <v>15.800000190734901</v>
      </c>
      <c r="G105" s="191">
        <v>10.300000190734901</v>
      </c>
      <c r="H105" s="191">
        <v>18.899999618530298</v>
      </c>
      <c r="I105" s="191">
        <v>2.4000000953674299</v>
      </c>
      <c r="J105" s="191">
        <v>4.6999998092651403</v>
      </c>
      <c r="K105" s="191">
        <v>6.5999999046325701</v>
      </c>
      <c r="L105" s="191">
        <v>3</v>
      </c>
      <c r="M105" s="272">
        <v>2</v>
      </c>
    </row>
    <row r="106" spans="2:13" hidden="1" outlineLevel="1">
      <c r="B106" s="270" t="s">
        <v>9</v>
      </c>
      <c r="C106" s="191">
        <v>14</v>
      </c>
      <c r="D106" s="191">
        <v>10.800000190734901</v>
      </c>
      <c r="E106" s="191">
        <v>12.699999809265099</v>
      </c>
      <c r="F106" s="191">
        <v>17.600000381469702</v>
      </c>
      <c r="G106" s="191">
        <v>11</v>
      </c>
      <c r="H106" s="191">
        <v>16.600000381469702</v>
      </c>
      <c r="I106" s="191">
        <v>5.1999998092651403</v>
      </c>
      <c r="J106" s="191">
        <v>1.70000004768372</v>
      </c>
      <c r="K106" s="191">
        <v>9.3999996185302699</v>
      </c>
      <c r="L106" s="191">
        <v>5.6999998092651403</v>
      </c>
      <c r="M106" s="272">
        <v>2</v>
      </c>
    </row>
    <row r="107" spans="2:13" hidden="1" outlineLevel="1">
      <c r="B107" s="270" t="s">
        <v>12</v>
      </c>
      <c r="C107" s="191">
        <v>12.300000190734901</v>
      </c>
      <c r="D107" s="191">
        <v>11.300000190734901</v>
      </c>
      <c r="E107" s="191">
        <v>14.5</v>
      </c>
      <c r="F107" s="191">
        <v>15.6000003814697</v>
      </c>
      <c r="G107" s="191">
        <v>5.4000000953674299</v>
      </c>
      <c r="H107" s="191">
        <v>17.299999237060501</v>
      </c>
      <c r="I107" s="191">
        <v>5.5999999046325701</v>
      </c>
      <c r="J107" s="191">
        <v>8.5</v>
      </c>
      <c r="K107" s="191">
        <v>15.5</v>
      </c>
      <c r="L107" s="191">
        <v>12.1000003814697</v>
      </c>
      <c r="M107" s="272">
        <v>2</v>
      </c>
    </row>
    <row r="108" spans="2:13" hidden="1" outlineLevel="1">
      <c r="B108" s="270" t="s">
        <v>20</v>
      </c>
      <c r="C108" s="191">
        <v>16.399999618530298</v>
      </c>
      <c r="D108" s="191">
        <v>11.3999996185303</v>
      </c>
      <c r="E108" s="191">
        <v>14.3999996185303</v>
      </c>
      <c r="F108" s="191">
        <v>11.199999809265099</v>
      </c>
      <c r="G108" s="191">
        <v>7.8000001907348597</v>
      </c>
      <c r="H108" s="191">
        <v>12.800000190734901</v>
      </c>
      <c r="I108" s="191">
        <v>9.8000001907348597</v>
      </c>
      <c r="J108" s="191">
        <v>11.8999996185303</v>
      </c>
      <c r="K108" s="191">
        <v>14.199999809265099</v>
      </c>
      <c r="L108" s="191">
        <v>14.6000003814697</v>
      </c>
      <c r="M108" s="272">
        <v>2</v>
      </c>
    </row>
    <row r="109" spans="2:13" hidden="1" outlineLevel="1">
      <c r="B109" s="270" t="s">
        <v>21</v>
      </c>
      <c r="C109" s="191">
        <v>15.8999996185303</v>
      </c>
      <c r="D109" s="191">
        <v>5.3000001907348597</v>
      </c>
      <c r="E109" s="191">
        <v>11.1000003814697</v>
      </c>
      <c r="F109" s="191">
        <v>11.6000003814697</v>
      </c>
      <c r="G109" s="191">
        <v>7.3000001907348597</v>
      </c>
      <c r="H109" s="191">
        <v>12.1000003814697</v>
      </c>
      <c r="I109" s="191">
        <v>9.6000003814697301</v>
      </c>
      <c r="J109" s="191">
        <v>9.1999998092651403</v>
      </c>
      <c r="K109" s="191">
        <v>12.300000190734901</v>
      </c>
      <c r="L109" s="191">
        <v>5.5</v>
      </c>
      <c r="M109" s="272">
        <v>2</v>
      </c>
    </row>
    <row r="110" spans="2:13" hidden="1" outlineLevel="1">
      <c r="B110" s="270" t="s">
        <v>23</v>
      </c>
      <c r="C110" s="191">
        <v>15.1000003814697</v>
      </c>
      <c r="D110" s="191">
        <v>8.6000003814697301</v>
      </c>
      <c r="E110" s="191">
        <v>14.699999809265099</v>
      </c>
      <c r="F110" s="191">
        <v>14.6000003814697</v>
      </c>
      <c r="G110" s="191">
        <v>6.3000001907348597</v>
      </c>
      <c r="H110" s="191">
        <v>12.1000003814697</v>
      </c>
      <c r="I110" s="191">
        <v>10</v>
      </c>
      <c r="J110" s="191">
        <v>9.5</v>
      </c>
      <c r="K110" s="191">
        <v>8.1999998092651403</v>
      </c>
      <c r="L110" s="191">
        <v>8.8000001907348597</v>
      </c>
      <c r="M110" s="272">
        <v>2</v>
      </c>
    </row>
    <row r="111" spans="2:13" hidden="1" outlineLevel="1">
      <c r="B111" s="270" t="s">
        <v>24</v>
      </c>
      <c r="C111" s="191">
        <v>15.1000003814697</v>
      </c>
      <c r="D111" s="191">
        <v>10.199999809265099</v>
      </c>
      <c r="E111" s="191">
        <v>12.300000190734901</v>
      </c>
      <c r="F111" s="191">
        <v>15.800000190734901</v>
      </c>
      <c r="G111" s="191">
        <v>5.9000000953674299</v>
      </c>
      <c r="H111" s="191">
        <v>11.8999996185303</v>
      </c>
      <c r="I111" s="191">
        <v>14.6000003814697</v>
      </c>
      <c r="J111" s="191">
        <v>3.9000000953674299</v>
      </c>
      <c r="K111" s="191">
        <v>7.5</v>
      </c>
      <c r="L111" s="191">
        <v>14.1000003814697</v>
      </c>
      <c r="M111" s="272">
        <v>2</v>
      </c>
    </row>
    <row r="112" spans="2:13" hidden="1" outlineLevel="1">
      <c r="B112" s="270" t="s">
        <v>25</v>
      </c>
      <c r="C112" s="191">
        <v>14.300000190734901</v>
      </c>
      <c r="D112" s="191">
        <v>9.3000001907348597</v>
      </c>
      <c r="E112" s="191">
        <v>7.1999998092651403</v>
      </c>
      <c r="F112" s="191">
        <v>12.3999996185303</v>
      </c>
      <c r="G112" s="191">
        <v>10.5</v>
      </c>
      <c r="H112" s="191">
        <v>8.3999996185302699</v>
      </c>
      <c r="I112" s="191">
        <v>7.5999999046325701</v>
      </c>
      <c r="J112" s="191">
        <v>4.5</v>
      </c>
      <c r="K112" s="191">
        <v>12.6000003814697</v>
      </c>
      <c r="L112" s="191">
        <v>8.3000001907348597</v>
      </c>
      <c r="M112" s="272">
        <v>2</v>
      </c>
    </row>
    <row r="113" spans="2:13" hidden="1" outlineLevel="1">
      <c r="B113" s="270" t="s">
        <v>26</v>
      </c>
      <c r="C113" s="191">
        <v>14.300000190734901</v>
      </c>
      <c r="D113" s="191">
        <v>6.8000001907348597</v>
      </c>
      <c r="E113" s="191">
        <v>13.699999809265099</v>
      </c>
      <c r="F113" s="191">
        <v>12.6000003814697</v>
      </c>
      <c r="G113" s="191">
        <v>5.3000001907348597</v>
      </c>
      <c r="H113" s="191">
        <v>15.6000003814697</v>
      </c>
      <c r="I113" s="191">
        <v>10.800000190734901</v>
      </c>
      <c r="J113" s="191">
        <v>6.5</v>
      </c>
      <c r="K113" s="191">
        <v>13</v>
      </c>
      <c r="L113" s="191">
        <v>10.1000003814697</v>
      </c>
      <c r="M113" s="272">
        <v>2</v>
      </c>
    </row>
    <row r="114" spans="2:13" hidden="1" outlineLevel="1">
      <c r="B114" s="270" t="s">
        <v>28</v>
      </c>
      <c r="C114" s="191">
        <v>12.3999996185303</v>
      </c>
      <c r="D114" s="191">
        <v>11.5</v>
      </c>
      <c r="E114" s="191">
        <v>12.199999809265099</v>
      </c>
      <c r="F114" s="191">
        <v>11.6000003814697</v>
      </c>
      <c r="G114" s="191">
        <v>8.8000001907348597</v>
      </c>
      <c r="H114" s="191">
        <v>10.6000003814697</v>
      </c>
      <c r="I114" s="191">
        <v>9.6999998092651403</v>
      </c>
      <c r="J114" s="191">
        <v>9.3000001907348597</v>
      </c>
      <c r="K114" s="191">
        <v>14.8999996185303</v>
      </c>
      <c r="L114" s="191">
        <v>19.5</v>
      </c>
      <c r="M114" s="272">
        <v>2</v>
      </c>
    </row>
    <row r="115" spans="2:13" hidden="1" outlineLevel="1">
      <c r="B115" s="270" t="s">
        <v>29</v>
      </c>
      <c r="C115" s="191">
        <v>12.1000003814697</v>
      </c>
      <c r="D115" s="191">
        <v>9.5</v>
      </c>
      <c r="E115" s="191">
        <v>14.6000003814697</v>
      </c>
      <c r="F115" s="191">
        <v>14.199999809265099</v>
      </c>
      <c r="G115" s="191">
        <v>4.8000001907348597</v>
      </c>
      <c r="H115" s="191">
        <v>11.300000190734901</v>
      </c>
      <c r="I115" s="191">
        <v>7.8000001907348597</v>
      </c>
      <c r="J115" s="191">
        <v>10.5</v>
      </c>
      <c r="K115" s="191">
        <v>13.8999996185303</v>
      </c>
      <c r="L115" s="191">
        <v>15.699999809265099</v>
      </c>
      <c r="M115" s="272">
        <v>2</v>
      </c>
    </row>
    <row r="116" spans="2:13" hidden="1" outlineLevel="1">
      <c r="B116" s="270" t="s">
        <v>31</v>
      </c>
      <c r="C116" s="191">
        <v>11.699999809265099</v>
      </c>
      <c r="D116" s="191">
        <v>11.300000190734901</v>
      </c>
      <c r="E116" s="191">
        <v>12.300000190734901</v>
      </c>
      <c r="F116" s="191">
        <v>13.199999809265099</v>
      </c>
      <c r="G116" s="191">
        <v>11.300000190734901</v>
      </c>
      <c r="H116" s="191">
        <v>13.800000190734901</v>
      </c>
      <c r="I116" s="191">
        <v>5.1999998092651403</v>
      </c>
      <c r="J116" s="191">
        <v>5.3000001907348597</v>
      </c>
      <c r="K116" s="191">
        <v>17.799999237060501</v>
      </c>
      <c r="L116" s="191">
        <v>12.699999809265099</v>
      </c>
      <c r="M116" s="272">
        <v>2</v>
      </c>
    </row>
    <row r="117" spans="2:13" hidden="1" outlineLevel="1">
      <c r="B117" s="270" t="s">
        <v>36</v>
      </c>
      <c r="C117" s="191">
        <v>9.5</v>
      </c>
      <c r="D117" s="191">
        <v>7.9000000953674299</v>
      </c>
      <c r="E117" s="191">
        <v>15.3999996185303</v>
      </c>
      <c r="F117" s="191">
        <v>15.6000003814697</v>
      </c>
      <c r="G117" s="191">
        <v>9.3999996185302699</v>
      </c>
      <c r="H117" s="191">
        <v>10.199999809265099</v>
      </c>
      <c r="I117" s="191">
        <v>13.199999809265099</v>
      </c>
      <c r="J117" s="191">
        <v>14.8999996185303</v>
      </c>
      <c r="K117" s="191">
        <v>16.799999237060501</v>
      </c>
      <c r="L117" s="191">
        <v>15.6000003814697</v>
      </c>
      <c r="M117" s="272">
        <v>2</v>
      </c>
    </row>
    <row r="118" spans="2:13" hidden="1" outlineLevel="1">
      <c r="B118" s="270" t="s">
        <v>37</v>
      </c>
      <c r="C118" s="191">
        <v>9.1999998092651403</v>
      </c>
      <c r="D118" s="191">
        <v>10.5</v>
      </c>
      <c r="E118" s="191">
        <v>10.3999996185303</v>
      </c>
      <c r="F118" s="191">
        <v>12</v>
      </c>
      <c r="G118" s="191">
        <v>7.5</v>
      </c>
      <c r="H118" s="191">
        <v>11.8999996185303</v>
      </c>
      <c r="I118" s="191">
        <v>17.600000381469702</v>
      </c>
      <c r="J118" s="191">
        <v>9.1000003814697301</v>
      </c>
      <c r="K118" s="191">
        <v>11.3999996185303</v>
      </c>
      <c r="L118" s="191">
        <v>18.5</v>
      </c>
      <c r="M118" s="272">
        <v>2</v>
      </c>
    </row>
    <row r="119" spans="2:13" hidden="1" outlineLevel="1">
      <c r="B119" s="270" t="s">
        <v>42</v>
      </c>
      <c r="C119" s="191">
        <v>13.8999996185303</v>
      </c>
      <c r="D119" s="191">
        <v>11.1000003814697</v>
      </c>
      <c r="E119" s="191">
        <v>11.1000003814697</v>
      </c>
      <c r="F119" s="191">
        <v>10.6000003814697</v>
      </c>
      <c r="G119" s="191">
        <v>8.6000003814697301</v>
      </c>
      <c r="H119" s="191">
        <v>11.5</v>
      </c>
      <c r="I119" s="191">
        <v>15.199999809265099</v>
      </c>
      <c r="J119" s="191">
        <v>13.6000003814697</v>
      </c>
      <c r="K119" s="191">
        <v>14.6000003814697</v>
      </c>
      <c r="L119" s="191">
        <v>18.299999237060501</v>
      </c>
      <c r="M119" s="272">
        <v>2</v>
      </c>
    </row>
    <row r="120" spans="2:13" hidden="1" outlineLevel="1">
      <c r="B120" s="270" t="s">
        <v>47</v>
      </c>
      <c r="C120" s="191">
        <v>8.8999996185302699</v>
      </c>
      <c r="D120" s="191">
        <v>10.8999996185303</v>
      </c>
      <c r="E120" s="191">
        <v>9.3999996185302699</v>
      </c>
      <c r="F120" s="191">
        <v>12.6000003814697</v>
      </c>
      <c r="G120" s="191">
        <v>5.9000000953674299</v>
      </c>
      <c r="H120" s="191">
        <v>8.6000003814697301</v>
      </c>
      <c r="I120" s="191">
        <v>12.8999996185303</v>
      </c>
      <c r="J120" s="191">
        <v>7.5999999046325701</v>
      </c>
      <c r="K120" s="191">
        <v>19</v>
      </c>
      <c r="L120" s="191">
        <v>14.699999809265099</v>
      </c>
      <c r="M120" s="272">
        <v>2</v>
      </c>
    </row>
    <row r="121" spans="2:13" collapsed="1">
      <c r="B121" s="213" t="s">
        <v>548</v>
      </c>
      <c r="C121" s="206">
        <f>AVERAGE(C105:C120)</f>
        <v>13.337499916553501</v>
      </c>
      <c r="D121" s="206">
        <f t="shared" ref="D121:L121" si="1">AVERAGE(D105:D120)</f>
        <v>9.8000000417232584</v>
      </c>
      <c r="E121" s="206">
        <f t="shared" si="1"/>
        <v>12.40624994039535</v>
      </c>
      <c r="F121" s="206">
        <f t="shared" si="1"/>
        <v>13.56250017881392</v>
      </c>
      <c r="G121" s="206">
        <f t="shared" si="1"/>
        <v>7.8812501132488295</v>
      </c>
      <c r="H121" s="206">
        <f t="shared" si="1"/>
        <v>12.725000023841856</v>
      </c>
      <c r="I121" s="206">
        <f t="shared" si="1"/>
        <v>9.8250000178813899</v>
      </c>
      <c r="J121" s="206">
        <f t="shared" si="1"/>
        <v>8.1687500029802358</v>
      </c>
      <c r="K121" s="206">
        <f t="shared" si="1"/>
        <v>12.981249839067454</v>
      </c>
      <c r="L121" s="206">
        <f t="shared" si="1"/>
        <v>12.325000047683696</v>
      </c>
      <c r="M121" s="213"/>
    </row>
    <row r="122" spans="2:13" hidden="1" outlineLevel="1">
      <c r="B122" s="270" t="s">
        <v>19</v>
      </c>
      <c r="C122" s="191">
        <v>6.3000001907348597</v>
      </c>
      <c r="D122" s="191">
        <v>14.5</v>
      </c>
      <c r="E122" s="191">
        <v>11.800000190734901</v>
      </c>
      <c r="F122" s="191">
        <v>12.800000190734901</v>
      </c>
      <c r="G122" s="191">
        <v>18.5</v>
      </c>
      <c r="H122" s="191">
        <v>13.5</v>
      </c>
      <c r="I122" s="191">
        <v>8.6000003814697301</v>
      </c>
      <c r="J122" s="191">
        <v>19.299999237060501</v>
      </c>
      <c r="K122" s="191">
        <v>9.6999998092651403</v>
      </c>
      <c r="L122" s="191">
        <v>6.3000001907348597</v>
      </c>
      <c r="M122" s="272">
        <v>3</v>
      </c>
    </row>
    <row r="123" spans="2:13" hidden="1" outlineLevel="1">
      <c r="B123" s="270" t="s">
        <v>35</v>
      </c>
      <c r="C123" s="191">
        <v>9.6000003814697301</v>
      </c>
      <c r="D123" s="191">
        <v>14.800000190734901</v>
      </c>
      <c r="E123" s="191">
        <v>7.9000000953674299</v>
      </c>
      <c r="F123" s="191">
        <v>10.199999809265099</v>
      </c>
      <c r="G123" s="191">
        <v>12</v>
      </c>
      <c r="H123" s="191">
        <v>13.699999809265099</v>
      </c>
      <c r="I123" s="191">
        <v>8.8000001907348597</v>
      </c>
      <c r="J123" s="191">
        <v>18.700000762939499</v>
      </c>
      <c r="K123" s="191">
        <v>8.3999996185302699</v>
      </c>
      <c r="L123" s="191">
        <v>5.5999999046325701</v>
      </c>
      <c r="M123" s="272">
        <v>3</v>
      </c>
    </row>
    <row r="124" spans="2:13" hidden="1" outlineLevel="1">
      <c r="B124" s="270" t="s">
        <v>38</v>
      </c>
      <c r="C124" s="191">
        <v>9.1000003814697301</v>
      </c>
      <c r="D124" s="191">
        <v>12.699999809265099</v>
      </c>
      <c r="E124" s="191">
        <v>10.300000190734901</v>
      </c>
      <c r="F124" s="191">
        <v>9.6000003814697301</v>
      </c>
      <c r="G124" s="191">
        <v>9.3999996185302699</v>
      </c>
      <c r="H124" s="191">
        <v>12.199999809265099</v>
      </c>
      <c r="I124" s="191">
        <v>19.200000762939499</v>
      </c>
      <c r="J124" s="191">
        <v>15.8999996185303</v>
      </c>
      <c r="K124" s="191">
        <v>8.5</v>
      </c>
      <c r="L124" s="191">
        <v>10.8999996185303</v>
      </c>
      <c r="M124" s="272">
        <v>3</v>
      </c>
    </row>
    <row r="125" spans="2:13" hidden="1" outlineLevel="1">
      <c r="B125" s="270" t="s">
        <v>40</v>
      </c>
      <c r="C125" s="191">
        <v>6.8000001907348597</v>
      </c>
      <c r="D125" s="191">
        <v>9.5</v>
      </c>
      <c r="E125" s="191">
        <v>11.5</v>
      </c>
      <c r="F125" s="191">
        <v>7</v>
      </c>
      <c r="G125" s="191">
        <v>14.3999996185303</v>
      </c>
      <c r="H125" s="191">
        <v>7.4000000953674299</v>
      </c>
      <c r="I125" s="191">
        <v>18.899999618530298</v>
      </c>
      <c r="J125" s="191">
        <v>0.40000000596046398</v>
      </c>
      <c r="K125" s="191">
        <v>10.699999809265099</v>
      </c>
      <c r="L125" s="191">
        <v>17.899999618530298</v>
      </c>
      <c r="M125" s="272">
        <v>3</v>
      </c>
    </row>
    <row r="126" spans="2:13" hidden="1" outlineLevel="1">
      <c r="B126" s="270" t="s">
        <v>41</v>
      </c>
      <c r="C126" s="191">
        <v>5.6999998092651403</v>
      </c>
      <c r="D126" s="191">
        <v>12.8999996185303</v>
      </c>
      <c r="E126" s="191">
        <v>4.9000000953674299</v>
      </c>
      <c r="F126" s="191">
        <v>8.6000003814697301</v>
      </c>
      <c r="G126" s="191">
        <v>16.200000762939499</v>
      </c>
      <c r="H126" s="191">
        <v>7</v>
      </c>
      <c r="I126" s="191">
        <v>14.300000190734901</v>
      </c>
      <c r="J126" s="191">
        <v>18.399999618530298</v>
      </c>
      <c r="K126" s="191">
        <v>16.399999618530298</v>
      </c>
      <c r="L126" s="191">
        <v>5</v>
      </c>
      <c r="M126" s="272">
        <v>3</v>
      </c>
    </row>
    <row r="127" spans="2:13" hidden="1" outlineLevel="1">
      <c r="B127" s="270" t="s">
        <v>48</v>
      </c>
      <c r="C127" s="191">
        <v>8.6999998092651403</v>
      </c>
      <c r="D127" s="191">
        <v>10.6000003814697</v>
      </c>
      <c r="E127" s="191">
        <v>4.6999998092651403</v>
      </c>
      <c r="F127" s="191">
        <v>5.8000001907348597</v>
      </c>
      <c r="G127" s="191">
        <v>15.8999996185303</v>
      </c>
      <c r="H127" s="191">
        <v>9.3000001907348597</v>
      </c>
      <c r="I127" s="191">
        <v>1.20000004768372</v>
      </c>
      <c r="J127" s="191">
        <v>14.5</v>
      </c>
      <c r="K127" s="191">
        <v>13.800000190734901</v>
      </c>
      <c r="L127" s="191">
        <v>12.8999996185303</v>
      </c>
      <c r="M127" s="272">
        <v>3</v>
      </c>
    </row>
    <row r="128" spans="2:13" hidden="1" outlineLevel="1">
      <c r="B128" s="270" t="s">
        <v>49</v>
      </c>
      <c r="C128" s="191">
        <v>8.1000003814697301</v>
      </c>
      <c r="D128" s="191">
        <v>14.199999809265099</v>
      </c>
      <c r="E128" s="191">
        <v>3.5999999046325701</v>
      </c>
      <c r="F128" s="191">
        <v>8.6000003814697301</v>
      </c>
      <c r="G128" s="191">
        <v>14</v>
      </c>
      <c r="H128" s="191">
        <v>3.4000000953674299</v>
      </c>
      <c r="I128" s="191">
        <v>14.1000003814697</v>
      </c>
      <c r="J128" s="191">
        <v>18</v>
      </c>
      <c r="K128" s="191">
        <v>19.700000762939499</v>
      </c>
      <c r="L128" s="191">
        <v>3.9000000953674299</v>
      </c>
      <c r="M128" s="272">
        <v>3</v>
      </c>
    </row>
    <row r="129" spans="2:13" hidden="1" outlineLevel="1">
      <c r="B129" s="270" t="s">
        <v>50</v>
      </c>
      <c r="C129" s="191">
        <v>7.9000000953674299</v>
      </c>
      <c r="D129" s="191">
        <v>14.199999809265099</v>
      </c>
      <c r="E129" s="191">
        <v>5.5</v>
      </c>
      <c r="F129" s="191">
        <v>3.2000000476837198</v>
      </c>
      <c r="G129" s="191">
        <v>15.1000003814697</v>
      </c>
      <c r="H129" s="191">
        <v>6.5</v>
      </c>
      <c r="I129" s="191">
        <v>11.5</v>
      </c>
      <c r="J129" s="191">
        <v>12.1000003814697</v>
      </c>
      <c r="K129" s="191">
        <v>3.5999999046325701</v>
      </c>
      <c r="L129" s="191">
        <v>9.8000001907348597</v>
      </c>
      <c r="M129" s="272">
        <v>3</v>
      </c>
    </row>
    <row r="130" spans="2:13" hidden="1" outlineLevel="1">
      <c r="B130" s="270" t="s">
        <v>51</v>
      </c>
      <c r="C130" s="191">
        <v>5.5999999046325701</v>
      </c>
      <c r="D130" s="191">
        <v>9.5</v>
      </c>
      <c r="E130" s="191">
        <v>8.5</v>
      </c>
      <c r="F130" s="191">
        <v>4.5999999046325701</v>
      </c>
      <c r="G130" s="191">
        <v>18.399999618530298</v>
      </c>
      <c r="H130" s="191">
        <v>9.6999998092651403</v>
      </c>
      <c r="I130" s="191">
        <v>6</v>
      </c>
      <c r="J130" s="191">
        <v>9.3000001907348597</v>
      </c>
      <c r="K130" s="191">
        <v>17</v>
      </c>
      <c r="L130" s="191">
        <v>16.299999237060501</v>
      </c>
      <c r="M130" s="272">
        <v>3</v>
      </c>
    </row>
    <row r="131" spans="2:13" hidden="1" outlineLevel="1">
      <c r="B131" s="270" t="s">
        <v>52</v>
      </c>
      <c r="C131" s="191">
        <v>5.5999999046325701</v>
      </c>
      <c r="D131" s="191">
        <v>9</v>
      </c>
      <c r="E131" s="191">
        <v>6.1999998092651403</v>
      </c>
      <c r="F131" s="191">
        <v>3.5999999046325701</v>
      </c>
      <c r="G131" s="191">
        <v>14.5</v>
      </c>
      <c r="H131" s="191">
        <v>6.0999999046325701</v>
      </c>
      <c r="I131" s="191">
        <v>15.300000190734901</v>
      </c>
      <c r="J131" s="191">
        <v>6.8000001907348597</v>
      </c>
      <c r="K131" s="191">
        <v>6.5</v>
      </c>
      <c r="L131" s="191">
        <v>19</v>
      </c>
      <c r="M131" s="272">
        <v>3</v>
      </c>
    </row>
    <row r="132" spans="2:13" hidden="1" outlineLevel="1">
      <c r="B132" s="270" t="s">
        <v>53</v>
      </c>
      <c r="C132" s="191">
        <v>5.5</v>
      </c>
      <c r="D132" s="191">
        <v>8.3000001907348597</v>
      </c>
      <c r="E132" s="191">
        <v>10.800000190734901</v>
      </c>
      <c r="F132" s="191">
        <v>6.1999998092651403</v>
      </c>
      <c r="G132" s="191">
        <v>8.6000003814697301</v>
      </c>
      <c r="H132" s="191">
        <v>7</v>
      </c>
      <c r="I132" s="191">
        <v>1.70000004768372</v>
      </c>
      <c r="J132" s="191">
        <v>10.699999809265099</v>
      </c>
      <c r="K132" s="191">
        <v>14.199999809265099</v>
      </c>
      <c r="L132" s="191">
        <v>12.699999809265099</v>
      </c>
      <c r="M132" s="272">
        <v>3</v>
      </c>
    </row>
    <row r="133" spans="2:13" hidden="1" outlineLevel="1">
      <c r="B133" s="270" t="s">
        <v>55</v>
      </c>
      <c r="C133" s="191">
        <v>4.9000000953674299</v>
      </c>
      <c r="D133" s="191">
        <v>10.300000190734901</v>
      </c>
      <c r="E133" s="191">
        <v>10.199999809265099</v>
      </c>
      <c r="F133" s="191">
        <v>8.1999998092651403</v>
      </c>
      <c r="G133" s="191">
        <v>12.699999809265099</v>
      </c>
      <c r="H133" s="191">
        <v>8.1999998092651403</v>
      </c>
      <c r="I133" s="191">
        <v>11.300000190734901</v>
      </c>
      <c r="J133" s="191">
        <v>9.3000001907348597</v>
      </c>
      <c r="K133" s="191">
        <v>9</v>
      </c>
      <c r="L133" s="191">
        <v>16.299999237060501</v>
      </c>
      <c r="M133" s="272">
        <v>3</v>
      </c>
    </row>
    <row r="134" spans="2:13" collapsed="1">
      <c r="B134" s="213" t="s">
        <v>549</v>
      </c>
      <c r="C134" s="206">
        <f>AVERAGE(C122:C133)</f>
        <v>6.9833334287007647</v>
      </c>
      <c r="D134" s="206">
        <f t="shared" ref="D134:L134" si="2">AVERAGE(D122:D133)</f>
        <v>11.708333333333329</v>
      </c>
      <c r="E134" s="206">
        <f t="shared" si="2"/>
        <v>7.9916666746139589</v>
      </c>
      <c r="F134" s="206">
        <f t="shared" si="2"/>
        <v>7.3666667342185974</v>
      </c>
      <c r="G134" s="206">
        <f t="shared" si="2"/>
        <v>14.1416666507721</v>
      </c>
      <c r="H134" s="206">
        <f t="shared" si="2"/>
        <v>8.6666666269302315</v>
      </c>
      <c r="I134" s="206">
        <f t="shared" si="2"/>
        <v>10.908333500226354</v>
      </c>
      <c r="J134" s="206">
        <f t="shared" si="2"/>
        <v>12.783333333830038</v>
      </c>
      <c r="K134" s="206">
        <f t="shared" si="2"/>
        <v>11.458333293596906</v>
      </c>
      <c r="L134" s="206">
        <f t="shared" si="2"/>
        <v>11.383333126703894</v>
      </c>
      <c r="M134" s="213"/>
    </row>
    <row r="135" spans="2:13" outlineLevel="1">
      <c r="B135" s="270" t="s">
        <v>7</v>
      </c>
      <c r="C135" s="191">
        <v>14.5</v>
      </c>
      <c r="D135" s="191">
        <v>13.199999809265099</v>
      </c>
      <c r="E135" s="191">
        <v>8.1999998092651403</v>
      </c>
      <c r="F135" s="191">
        <v>12.3999996185303</v>
      </c>
      <c r="G135" s="191">
        <v>9.8999996185302699</v>
      </c>
      <c r="H135" s="191">
        <v>10.1000003814697</v>
      </c>
      <c r="I135" s="191">
        <v>14.6000003814697</v>
      </c>
      <c r="J135" s="191">
        <v>4.6999998092651403</v>
      </c>
      <c r="K135" s="191">
        <v>2</v>
      </c>
      <c r="L135" s="191">
        <v>5.4000000953674299</v>
      </c>
      <c r="M135" s="272">
        <v>4</v>
      </c>
    </row>
    <row r="136" spans="2:13" outlineLevel="1">
      <c r="B136" s="270" t="s">
        <v>27</v>
      </c>
      <c r="C136" s="191">
        <v>13.699999809265099</v>
      </c>
      <c r="D136" s="191">
        <v>10.5</v>
      </c>
      <c r="E136" s="191">
        <v>3.2999999523162802</v>
      </c>
      <c r="F136" s="191">
        <v>5.5999999046325701</v>
      </c>
      <c r="G136" s="191">
        <v>11</v>
      </c>
      <c r="H136" s="191">
        <v>2.4000000953674299</v>
      </c>
      <c r="I136" s="191">
        <v>17.200000762939499</v>
      </c>
      <c r="J136" s="191">
        <v>4.6999998092651403</v>
      </c>
      <c r="K136" s="191">
        <v>2.2999999523162802</v>
      </c>
      <c r="L136" s="191">
        <v>8.5</v>
      </c>
      <c r="M136" s="272">
        <v>4</v>
      </c>
    </row>
    <row r="137" spans="2:13" outlineLevel="1">
      <c r="B137" s="270" t="s">
        <v>30</v>
      </c>
      <c r="C137" s="191">
        <v>11.8999996185303</v>
      </c>
      <c r="D137" s="191">
        <v>9.5</v>
      </c>
      <c r="E137" s="191">
        <v>4.6999998092651403</v>
      </c>
      <c r="F137" s="191">
        <v>5.1999998092651403</v>
      </c>
      <c r="G137" s="191">
        <v>14.6000003814697</v>
      </c>
      <c r="H137" s="191">
        <v>3.9000000953674299</v>
      </c>
      <c r="I137" s="191">
        <v>12.8999996185303</v>
      </c>
      <c r="J137" s="191">
        <v>4.6999998092651403</v>
      </c>
      <c r="K137" s="191">
        <v>3</v>
      </c>
      <c r="L137" s="191">
        <v>3</v>
      </c>
      <c r="M137" s="272">
        <v>4</v>
      </c>
    </row>
    <row r="138" spans="2:13" outlineLevel="1">
      <c r="B138" s="270" t="s">
        <v>32</v>
      </c>
      <c r="C138" s="191">
        <v>11.6000003814697</v>
      </c>
      <c r="D138" s="191">
        <v>17.299999237060501</v>
      </c>
      <c r="E138" s="191">
        <v>7.0999999046325701</v>
      </c>
      <c r="F138" s="191">
        <v>8.6000003814697301</v>
      </c>
      <c r="G138" s="191">
        <v>9.1000003814697301</v>
      </c>
      <c r="H138" s="191">
        <v>3.9000000953674299</v>
      </c>
      <c r="I138" s="191">
        <v>9.1000003814697301</v>
      </c>
      <c r="J138" s="191">
        <v>4.6999998092651403</v>
      </c>
      <c r="K138" s="191">
        <v>2.5999999046325701</v>
      </c>
      <c r="L138" s="191">
        <v>3</v>
      </c>
      <c r="M138" s="272">
        <v>4</v>
      </c>
    </row>
    <row r="139" spans="2:13" outlineLevel="1">
      <c r="B139" s="270" t="s">
        <v>34</v>
      </c>
      <c r="C139" s="191">
        <v>10.300000190734901</v>
      </c>
      <c r="D139" s="191">
        <v>9.8000001907348597</v>
      </c>
      <c r="E139" s="191">
        <v>7.3000001907348597</v>
      </c>
      <c r="F139" s="191">
        <v>6.8000001907348597</v>
      </c>
      <c r="G139" s="191">
        <v>14.8999996185303</v>
      </c>
      <c r="H139" s="191">
        <v>8.6000003814697301</v>
      </c>
      <c r="I139" s="191">
        <v>10.6000003814697</v>
      </c>
      <c r="J139" s="191">
        <v>1.70000004768372</v>
      </c>
      <c r="K139" s="191">
        <v>3.9000000953674299</v>
      </c>
      <c r="L139" s="191">
        <v>5.6999998092651403</v>
      </c>
      <c r="M139" s="272">
        <v>4</v>
      </c>
    </row>
    <row r="140" spans="2:13">
      <c r="B140" s="213" t="s">
        <v>550</v>
      </c>
      <c r="C140" s="206">
        <f>AVERAGE(C135:C139)</f>
        <v>12.4</v>
      </c>
      <c r="D140" s="206">
        <f t="shared" ref="D140:L140" si="3">AVERAGE(D135:D139)</f>
        <v>12.059999847412092</v>
      </c>
      <c r="E140" s="206">
        <f t="shared" si="3"/>
        <v>6.1199999332427986</v>
      </c>
      <c r="F140" s="206">
        <f t="shared" si="3"/>
        <v>7.7199999809265192</v>
      </c>
      <c r="G140" s="206">
        <f t="shared" si="3"/>
        <v>11.9</v>
      </c>
      <c r="H140" s="206">
        <f t="shared" si="3"/>
        <v>5.7800002098083443</v>
      </c>
      <c r="I140" s="206">
        <f t="shared" si="3"/>
        <v>12.880000305175788</v>
      </c>
      <c r="J140" s="206">
        <f t="shared" si="3"/>
        <v>4.0999998569488563</v>
      </c>
      <c r="K140" s="206">
        <f t="shared" si="3"/>
        <v>2.7599999904632559</v>
      </c>
      <c r="L140" s="206">
        <f t="shared" si="3"/>
        <v>5.1199999809265142</v>
      </c>
      <c r="M140" s="213"/>
    </row>
    <row r="141" spans="2:13" hidden="1" outlineLevel="1">
      <c r="B141" s="270" t="s">
        <v>22</v>
      </c>
      <c r="C141" s="191">
        <v>15.6000003814697</v>
      </c>
      <c r="D141" s="191">
        <v>5.8000001907348597</v>
      </c>
      <c r="E141" s="191">
        <v>10.699999809265099</v>
      </c>
      <c r="F141" s="191">
        <v>9.1999998092651403</v>
      </c>
      <c r="G141" s="191">
        <v>7.5</v>
      </c>
      <c r="H141" s="191">
        <v>5.1999998092651403</v>
      </c>
      <c r="I141" s="191">
        <v>17.600000381469702</v>
      </c>
      <c r="J141" s="191">
        <v>9.6999998092651403</v>
      </c>
      <c r="K141" s="191">
        <v>9.6999998092651403</v>
      </c>
      <c r="L141" s="191">
        <v>17</v>
      </c>
      <c r="M141" s="272">
        <v>5</v>
      </c>
    </row>
    <row r="142" spans="2:13" hidden="1" outlineLevel="1">
      <c r="B142" s="270" t="s">
        <v>33</v>
      </c>
      <c r="C142" s="191">
        <v>10.300000190734901</v>
      </c>
      <c r="D142" s="191">
        <v>4.9000000953674299</v>
      </c>
      <c r="E142" s="191">
        <v>6.9000000953674299</v>
      </c>
      <c r="F142" s="191">
        <v>6</v>
      </c>
      <c r="G142" s="191">
        <v>3.0999999046325701</v>
      </c>
      <c r="H142" s="191">
        <v>10.199999809265099</v>
      </c>
      <c r="I142" s="191">
        <v>18.399999618530298</v>
      </c>
      <c r="J142" s="191">
        <v>10.5</v>
      </c>
      <c r="K142" s="191">
        <v>4.9000000953674299</v>
      </c>
      <c r="L142" s="191">
        <v>12.3999996185303</v>
      </c>
      <c r="M142" s="272">
        <v>5</v>
      </c>
    </row>
    <row r="143" spans="2:13" hidden="1" outlineLevel="1">
      <c r="B143" s="270" t="s">
        <v>39</v>
      </c>
      <c r="C143" s="191">
        <v>8.5</v>
      </c>
      <c r="D143" s="191">
        <v>8.5</v>
      </c>
      <c r="E143" s="191">
        <v>7.4000000953674299</v>
      </c>
      <c r="F143" s="191">
        <v>3.2000000476837198</v>
      </c>
      <c r="G143" s="191">
        <v>7.4000000953674299</v>
      </c>
      <c r="H143" s="191">
        <v>1.5</v>
      </c>
      <c r="I143" s="191">
        <v>5.5999999046325701</v>
      </c>
      <c r="J143" s="191">
        <v>10.300000190734901</v>
      </c>
      <c r="K143" s="191">
        <v>5.8000001907348597</v>
      </c>
      <c r="L143" s="191">
        <v>12.699999809265099</v>
      </c>
      <c r="M143" s="272">
        <v>5</v>
      </c>
    </row>
    <row r="144" spans="2:13" hidden="1" outlineLevel="1">
      <c r="B144" s="270" t="s">
        <v>43</v>
      </c>
      <c r="C144" s="191">
        <v>13.199999809265099</v>
      </c>
      <c r="D144" s="191">
        <v>6.5</v>
      </c>
      <c r="E144" s="191">
        <v>4.5999999046325701</v>
      </c>
      <c r="F144" s="191">
        <v>5.1999998092651403</v>
      </c>
      <c r="G144" s="191">
        <v>5.6999998092651403</v>
      </c>
      <c r="H144" s="191">
        <v>5.0999999046325701</v>
      </c>
      <c r="I144" s="191">
        <v>17.600000381469702</v>
      </c>
      <c r="J144" s="191">
        <v>10.300000190734901</v>
      </c>
      <c r="K144" s="191">
        <v>6.8000001907348597</v>
      </c>
      <c r="L144" s="191">
        <v>9.8999996185302699</v>
      </c>
      <c r="M144" s="272">
        <v>5</v>
      </c>
    </row>
    <row r="145" spans="2:13" hidden="1" outlineLevel="1">
      <c r="B145" s="270" t="s">
        <v>44</v>
      </c>
      <c r="C145" s="191">
        <v>11.300000190734901</v>
      </c>
      <c r="D145" s="191">
        <v>6.5999999046325701</v>
      </c>
      <c r="E145" s="191">
        <v>3.5999999046325701</v>
      </c>
      <c r="F145" s="191">
        <v>2.2000000476837198</v>
      </c>
      <c r="G145" s="191">
        <v>5</v>
      </c>
      <c r="H145" s="191">
        <v>2.5999999046325701</v>
      </c>
      <c r="I145" s="191">
        <v>13</v>
      </c>
      <c r="J145" s="191">
        <v>3.9000000953674299</v>
      </c>
      <c r="K145" s="191">
        <v>7.1999998092651403</v>
      </c>
      <c r="L145" s="191">
        <v>14.1000003814697</v>
      </c>
      <c r="M145" s="272">
        <v>5</v>
      </c>
    </row>
    <row r="146" spans="2:13" hidden="1" outlineLevel="1">
      <c r="B146" s="270" t="s">
        <v>45</v>
      </c>
      <c r="C146" s="191">
        <v>9.6999998092651403</v>
      </c>
      <c r="D146" s="191">
        <v>5.9000000953674299</v>
      </c>
      <c r="E146" s="191">
        <v>3.2000000476837198</v>
      </c>
      <c r="F146" s="191">
        <v>4.8000001907348597</v>
      </c>
      <c r="G146" s="191">
        <v>9.3999996185302699</v>
      </c>
      <c r="H146" s="191">
        <v>3.7999999523162802</v>
      </c>
      <c r="I146" s="191">
        <v>18.200000762939499</v>
      </c>
      <c r="J146" s="191">
        <v>12.8999996185303</v>
      </c>
      <c r="K146" s="191">
        <v>11</v>
      </c>
      <c r="L146" s="191">
        <v>16.600000381469702</v>
      </c>
      <c r="M146" s="272">
        <v>5</v>
      </c>
    </row>
    <row r="147" spans="2:13" hidden="1" outlineLevel="1">
      <c r="B147" s="270" t="s">
        <v>46</v>
      </c>
      <c r="C147" s="191">
        <v>9.5</v>
      </c>
      <c r="D147" s="191">
        <v>6.4000000953674299</v>
      </c>
      <c r="E147" s="191">
        <v>6.3000001907348597</v>
      </c>
      <c r="F147" s="191">
        <v>5</v>
      </c>
      <c r="G147" s="191">
        <v>10.8999996185303</v>
      </c>
      <c r="H147" s="191">
        <v>6.6999998092651403</v>
      </c>
      <c r="I147" s="191">
        <v>17.799999237060501</v>
      </c>
      <c r="J147" s="191">
        <v>17.200000762939499</v>
      </c>
      <c r="K147" s="191">
        <v>11.300000190734901</v>
      </c>
      <c r="L147" s="191">
        <v>8.6999998092651403</v>
      </c>
      <c r="M147" s="272">
        <v>5</v>
      </c>
    </row>
    <row r="148" spans="2:13" hidden="1" outlineLevel="1">
      <c r="B148" s="270" t="s">
        <v>54</v>
      </c>
      <c r="C148" s="191">
        <v>5.5</v>
      </c>
      <c r="D148" s="191">
        <v>10.1000003814697</v>
      </c>
      <c r="E148" s="191">
        <v>2.4000000953674299</v>
      </c>
      <c r="F148" s="191">
        <v>3</v>
      </c>
      <c r="G148" s="191">
        <v>5.0999999046325701</v>
      </c>
      <c r="H148" s="191">
        <v>3.5</v>
      </c>
      <c r="I148" s="191">
        <v>19.5</v>
      </c>
      <c r="J148" s="191">
        <v>8.6999998092651403</v>
      </c>
      <c r="K148" s="191">
        <v>3.2999999523162802</v>
      </c>
      <c r="L148" s="191">
        <v>14.699999809265099</v>
      </c>
      <c r="M148" s="272">
        <v>5</v>
      </c>
    </row>
    <row r="149" spans="2:13" ht="15" collapsed="1" thickBot="1">
      <c r="B149" s="273" t="s">
        <v>625</v>
      </c>
      <c r="C149" s="206">
        <f>AVERAGE(C141:C148)</f>
        <v>10.450000047683718</v>
      </c>
      <c r="D149" s="206">
        <f t="shared" ref="D149:L149" si="4">AVERAGE(D141:D148)</f>
        <v>6.8375000953674272</v>
      </c>
      <c r="E149" s="206">
        <f t="shared" si="4"/>
        <v>5.6375000178813881</v>
      </c>
      <c r="F149" s="206">
        <f t="shared" si="4"/>
        <v>4.8249999880790728</v>
      </c>
      <c r="G149" s="206">
        <f t="shared" si="4"/>
        <v>6.762499868869785</v>
      </c>
      <c r="H149" s="206">
        <f t="shared" si="4"/>
        <v>4.8249998986720994</v>
      </c>
      <c r="I149" s="206">
        <f t="shared" si="4"/>
        <v>15.962500035762783</v>
      </c>
      <c r="J149" s="206">
        <f t="shared" si="4"/>
        <v>10.437500059604664</v>
      </c>
      <c r="K149" s="206">
        <f t="shared" si="4"/>
        <v>7.5000000298023259</v>
      </c>
      <c r="L149" s="206">
        <f t="shared" si="4"/>
        <v>13.262499928474412</v>
      </c>
      <c r="M149" s="273"/>
    </row>
  </sheetData>
  <mergeCells count="38">
    <mergeCell ref="B4:E4"/>
    <mergeCell ref="L4:U4"/>
    <mergeCell ref="G42:J42"/>
    <mergeCell ref="J44:J48"/>
    <mergeCell ref="G59:J59"/>
    <mergeCell ref="B20:E20"/>
    <mergeCell ref="B37:E37"/>
    <mergeCell ref="B54:E54"/>
    <mergeCell ref="B9:E9"/>
    <mergeCell ref="B26:E26"/>
    <mergeCell ref="B43:E43"/>
    <mergeCell ref="B7:C7"/>
    <mergeCell ref="D7:E7"/>
    <mergeCell ref="B24:C24"/>
    <mergeCell ref="D24:E24"/>
    <mergeCell ref="B41:C41"/>
    <mergeCell ref="J61:J66"/>
    <mergeCell ref="G76:J76"/>
    <mergeCell ref="J78:J85"/>
    <mergeCell ref="G4:J4"/>
    <mergeCell ref="G8:J8"/>
    <mergeCell ref="J10:J18"/>
    <mergeCell ref="G25:J25"/>
    <mergeCell ref="J27:J33"/>
    <mergeCell ref="B71:E71"/>
    <mergeCell ref="B88:E88"/>
    <mergeCell ref="B58:C58"/>
    <mergeCell ref="D58:E58"/>
    <mergeCell ref="B75:C75"/>
    <mergeCell ref="D75:E75"/>
    <mergeCell ref="B60:E60"/>
    <mergeCell ref="B77:E77"/>
    <mergeCell ref="B74:E74"/>
    <mergeCell ref="D41:E41"/>
    <mergeCell ref="B6:E6"/>
    <mergeCell ref="B23:E23"/>
    <mergeCell ref="B40:E40"/>
    <mergeCell ref="B57:E57"/>
  </mergeCells>
  <hyperlinks>
    <hyperlink ref="A1" location="Sommaire!A1" display="Sommaire"/>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sheetPr codeName="Sheet14">
    <tabColor theme="5" tint="-0.249977111117893"/>
  </sheetPr>
  <dimension ref="A1:R253"/>
  <sheetViews>
    <sheetView showGridLines="0" zoomScale="75" zoomScaleNormal="75" workbookViewId="0">
      <pane ySplit="1" topLeftCell="A2" activePane="bottomLeft" state="frozen"/>
      <selection activeCell="I9" sqref="I9:I15"/>
      <selection pane="bottomLeft" activeCell="F142" sqref="F142"/>
    </sheetView>
  </sheetViews>
  <sheetFormatPr baseColWidth="10" defaultColWidth="9.109375" defaultRowHeight="14.4" outlineLevelRow="1"/>
  <cols>
    <col min="1" max="1" width="4.6640625" customWidth="1"/>
    <col min="2" max="2" width="20.109375" customWidth="1"/>
    <col min="3" max="3" width="12.88671875" bestFit="1" customWidth="1"/>
    <col min="4" max="4" width="12.5546875" bestFit="1" customWidth="1"/>
    <col min="5" max="5" width="12.88671875" bestFit="1" customWidth="1"/>
    <col min="6" max="6" width="14" customWidth="1"/>
    <col min="7" max="7" width="23.6640625" customWidth="1"/>
    <col min="8" max="8" width="12.109375" customWidth="1"/>
    <col min="9" max="10" width="25.6640625" customWidth="1"/>
    <col min="11" max="11" width="9.109375" bestFit="1" customWidth="1"/>
    <col min="12" max="13" width="10.6640625" bestFit="1" customWidth="1"/>
    <col min="14" max="14" width="15.33203125" customWidth="1"/>
    <col min="15" max="15" width="9.109375" bestFit="1" customWidth="1"/>
    <col min="16" max="17" width="10.6640625" bestFit="1" customWidth="1"/>
    <col min="18" max="18" width="13.44140625" customWidth="1"/>
    <col min="19" max="19" width="9.109375" bestFit="1" customWidth="1"/>
    <col min="20" max="21" width="10.6640625" bestFit="1" customWidth="1"/>
    <col min="22" max="22" width="20" bestFit="1" customWidth="1"/>
    <col min="23" max="23" width="9.109375" bestFit="1" customWidth="1"/>
    <col min="24" max="25" width="10.6640625" bestFit="1" customWidth="1"/>
    <col min="26" max="26" width="20" bestFit="1" customWidth="1"/>
    <col min="27" max="27" width="9.109375" bestFit="1" customWidth="1"/>
    <col min="28" max="29" width="10.6640625" bestFit="1" customWidth="1"/>
    <col min="30" max="30" width="20" bestFit="1" customWidth="1"/>
    <col min="31" max="31" width="9.109375" bestFit="1" customWidth="1"/>
    <col min="32" max="33" width="10.6640625" bestFit="1" customWidth="1"/>
  </cols>
  <sheetData>
    <row r="1" spans="1:18" ht="16.5" customHeight="1">
      <c r="A1" s="155" t="s">
        <v>524</v>
      </c>
    </row>
    <row r="2" spans="1:18">
      <c r="B2" s="67"/>
    </row>
    <row r="3" spans="1:18" ht="15" thickBot="1">
      <c r="B3" s="67"/>
    </row>
    <row r="4" spans="1:18" ht="18.600000000000001" thickBot="1">
      <c r="B4" s="865" t="s">
        <v>697</v>
      </c>
      <c r="C4" s="866"/>
      <c r="D4" s="866"/>
      <c r="E4" s="867"/>
      <c r="G4" s="865" t="s">
        <v>771</v>
      </c>
      <c r="H4" s="866"/>
      <c r="I4" s="866"/>
      <c r="J4" s="867"/>
      <c r="L4" s="865" t="s">
        <v>773</v>
      </c>
      <c r="M4" s="866"/>
      <c r="N4" s="866"/>
      <c r="O4" s="866"/>
      <c r="P4" s="866"/>
      <c r="Q4" s="866"/>
      <c r="R4" s="867"/>
    </row>
    <row r="5" spans="1:18" ht="15" customHeight="1" thickBot="1"/>
    <row r="6" spans="1:18" ht="15" customHeight="1">
      <c r="B6" s="856" t="s">
        <v>626</v>
      </c>
      <c r="C6" s="857"/>
      <c r="D6" s="857"/>
      <c r="E6" s="858"/>
    </row>
    <row r="7" spans="1:18" ht="15" customHeight="1">
      <c r="B7" s="854" t="s">
        <v>245</v>
      </c>
      <c r="C7" s="855"/>
      <c r="D7" s="852" t="s">
        <v>602</v>
      </c>
      <c r="E7" s="853"/>
    </row>
    <row r="8" spans="1:18">
      <c r="B8" s="198" t="s">
        <v>247</v>
      </c>
      <c r="C8" s="199" t="s">
        <v>248</v>
      </c>
      <c r="D8" s="199" t="s">
        <v>249</v>
      </c>
      <c r="E8" s="200" t="s">
        <v>250</v>
      </c>
      <c r="G8" s="859" t="s">
        <v>555</v>
      </c>
      <c r="H8" s="860"/>
      <c r="I8" s="860"/>
      <c r="J8" s="861"/>
    </row>
    <row r="9" spans="1:18" ht="15" customHeight="1">
      <c r="B9" s="849" t="s">
        <v>251</v>
      </c>
      <c r="C9" s="850"/>
      <c r="D9" s="850"/>
      <c r="E9" s="851"/>
      <c r="G9" s="216" t="s">
        <v>552</v>
      </c>
      <c r="H9" s="217" t="s">
        <v>248</v>
      </c>
      <c r="I9" s="216" t="s">
        <v>553</v>
      </c>
      <c r="J9" s="216" t="s">
        <v>554</v>
      </c>
    </row>
    <row r="10" spans="1:18">
      <c r="B10" s="345" t="s">
        <v>57</v>
      </c>
      <c r="C10" s="346">
        <v>1.1399999999999999</v>
      </c>
      <c r="D10" s="346" t="s">
        <v>603</v>
      </c>
      <c r="E10" s="347" t="s">
        <v>267</v>
      </c>
      <c r="G10" s="219"/>
      <c r="H10" s="219"/>
      <c r="I10" s="219"/>
      <c r="J10" s="885"/>
    </row>
    <row r="11" spans="1:18">
      <c r="B11" s="345" t="s">
        <v>4</v>
      </c>
      <c r="C11" s="346">
        <v>1.08</v>
      </c>
      <c r="D11" s="346" t="s">
        <v>604</v>
      </c>
      <c r="E11" s="347" t="s">
        <v>271</v>
      </c>
      <c r="G11" s="388" t="s">
        <v>0</v>
      </c>
      <c r="H11" s="389">
        <v>-2.1800000000000002</v>
      </c>
      <c r="I11" s="219"/>
      <c r="J11" s="886"/>
    </row>
    <row r="12" spans="1:18">
      <c r="B12" s="345" t="s">
        <v>58</v>
      </c>
      <c r="C12" s="346">
        <v>0.88</v>
      </c>
      <c r="D12" s="346" t="s">
        <v>605</v>
      </c>
      <c r="E12" s="347" t="s">
        <v>259</v>
      </c>
      <c r="G12" s="388" t="s">
        <v>3</v>
      </c>
      <c r="H12" s="389">
        <v>-2.2200000000000002</v>
      </c>
      <c r="I12" s="219"/>
      <c r="J12" s="886"/>
    </row>
    <row r="13" spans="1:18">
      <c r="B13" s="345" t="s">
        <v>2</v>
      </c>
      <c r="C13" s="346">
        <v>0.82</v>
      </c>
      <c r="D13" s="346" t="s">
        <v>606</v>
      </c>
      <c r="E13" s="347" t="s">
        <v>265</v>
      </c>
      <c r="G13" s="388" t="s">
        <v>60</v>
      </c>
      <c r="H13" s="389">
        <v>-2.29</v>
      </c>
      <c r="I13" s="219"/>
      <c r="J13" s="886"/>
    </row>
    <row r="14" spans="1:18">
      <c r="B14" s="345" t="s">
        <v>1</v>
      </c>
      <c r="C14" s="346">
        <v>-1.42</v>
      </c>
      <c r="D14" s="346" t="s">
        <v>607</v>
      </c>
      <c r="E14" s="347" t="s">
        <v>255</v>
      </c>
      <c r="G14" s="388" t="s">
        <v>59</v>
      </c>
      <c r="H14" s="389">
        <v>-2.78</v>
      </c>
      <c r="I14" s="219"/>
      <c r="J14" s="886"/>
    </row>
    <row r="15" spans="1:18">
      <c r="B15" s="345" t="s">
        <v>0</v>
      </c>
      <c r="C15" s="346">
        <v>-2.1800000000000002</v>
      </c>
      <c r="D15" s="346" t="s">
        <v>608</v>
      </c>
      <c r="E15" s="347" t="s">
        <v>257</v>
      </c>
      <c r="G15" s="388" t="s">
        <v>5</v>
      </c>
      <c r="H15" s="389">
        <v>-3.8</v>
      </c>
      <c r="I15" s="219"/>
      <c r="J15" s="887"/>
    </row>
    <row r="16" spans="1:18">
      <c r="B16" s="345" t="s">
        <v>3</v>
      </c>
      <c r="C16" s="346">
        <v>-2.2200000000000002</v>
      </c>
      <c r="D16" s="346" t="s">
        <v>609</v>
      </c>
      <c r="E16" s="347" t="s">
        <v>253</v>
      </c>
    </row>
    <row r="17" spans="2:10">
      <c r="B17" s="345" t="s">
        <v>60</v>
      </c>
      <c r="C17" s="346">
        <v>-2.29</v>
      </c>
      <c r="D17" s="346" t="s">
        <v>610</v>
      </c>
      <c r="E17" s="347" t="s">
        <v>269</v>
      </c>
    </row>
    <row r="18" spans="2:10">
      <c r="B18" s="345" t="s">
        <v>59</v>
      </c>
      <c r="C18" s="346">
        <v>-2.78</v>
      </c>
      <c r="D18" s="346" t="s">
        <v>611</v>
      </c>
      <c r="E18" s="347" t="s">
        <v>263</v>
      </c>
    </row>
    <row r="19" spans="2:10" ht="24" customHeight="1">
      <c r="B19" s="345" t="s">
        <v>5</v>
      </c>
      <c r="C19" s="346">
        <v>-3.8</v>
      </c>
      <c r="D19" s="346" t="s">
        <v>612</v>
      </c>
      <c r="E19" s="347" t="s">
        <v>261</v>
      </c>
    </row>
    <row r="20" spans="2:10" ht="15" customHeight="1" thickBot="1">
      <c r="B20" s="872" t="s">
        <v>272</v>
      </c>
      <c r="C20" s="873"/>
      <c r="D20" s="873"/>
      <c r="E20" s="874"/>
    </row>
    <row r="22" spans="2:10" ht="15" thickBot="1"/>
    <row r="23" spans="2:10">
      <c r="B23" s="856" t="s">
        <v>627</v>
      </c>
      <c r="C23" s="857"/>
      <c r="D23" s="857"/>
      <c r="E23" s="857"/>
    </row>
    <row r="24" spans="2:10">
      <c r="B24" s="854" t="s">
        <v>245</v>
      </c>
      <c r="C24" s="855"/>
      <c r="D24" s="852" t="s">
        <v>614</v>
      </c>
      <c r="E24" s="852"/>
    </row>
    <row r="25" spans="2:10">
      <c r="B25" s="198" t="s">
        <v>247</v>
      </c>
      <c r="C25" s="199" t="s">
        <v>248</v>
      </c>
      <c r="D25" s="199" t="s">
        <v>249</v>
      </c>
      <c r="E25" s="199" t="s">
        <v>250</v>
      </c>
      <c r="G25" s="859" t="s">
        <v>556</v>
      </c>
      <c r="H25" s="860"/>
      <c r="I25" s="860"/>
      <c r="J25" s="861"/>
    </row>
    <row r="26" spans="2:10">
      <c r="B26" s="849" t="s">
        <v>251</v>
      </c>
      <c r="C26" s="850"/>
      <c r="D26" s="850"/>
      <c r="E26" s="850"/>
      <c r="G26" s="216" t="s">
        <v>552</v>
      </c>
      <c r="H26" s="217" t="s">
        <v>248</v>
      </c>
      <c r="I26" s="216" t="s">
        <v>553</v>
      </c>
      <c r="J26" s="216" t="s">
        <v>554</v>
      </c>
    </row>
    <row r="27" spans="2:10">
      <c r="B27" s="345" t="s">
        <v>4</v>
      </c>
      <c r="C27" s="346">
        <v>3.09</v>
      </c>
      <c r="D27" s="346" t="s">
        <v>615</v>
      </c>
      <c r="E27" s="346" t="s">
        <v>271</v>
      </c>
      <c r="G27" s="386" t="s">
        <v>4</v>
      </c>
      <c r="H27" s="387">
        <v>3.09</v>
      </c>
      <c r="I27" s="219"/>
      <c r="J27" s="885"/>
    </row>
    <row r="28" spans="2:10">
      <c r="B28" s="345" t="s">
        <v>60</v>
      </c>
      <c r="C28" s="346">
        <v>1.65</v>
      </c>
      <c r="D28" s="346" t="s">
        <v>616</v>
      </c>
      <c r="E28" s="346" t="s">
        <v>269</v>
      </c>
      <c r="G28" s="219"/>
      <c r="H28" s="219"/>
      <c r="I28" s="219"/>
      <c r="J28" s="886"/>
    </row>
    <row r="29" spans="2:10">
      <c r="B29" s="345" t="s">
        <v>59</v>
      </c>
      <c r="C29" s="346">
        <v>0.05</v>
      </c>
      <c r="D29" s="346" t="s">
        <v>617</v>
      </c>
      <c r="E29" s="346" t="s">
        <v>263</v>
      </c>
      <c r="G29" s="388" t="s">
        <v>5</v>
      </c>
      <c r="H29" s="389">
        <v>-2.19</v>
      </c>
      <c r="I29" s="219"/>
      <c r="J29" s="886"/>
    </row>
    <row r="30" spans="2:10">
      <c r="B30" s="345" t="s">
        <v>57</v>
      </c>
      <c r="C30" s="346">
        <v>-0.25</v>
      </c>
      <c r="D30" s="346" t="s">
        <v>618</v>
      </c>
      <c r="E30" s="346" t="s">
        <v>267</v>
      </c>
      <c r="G30" s="388" t="s">
        <v>2</v>
      </c>
      <c r="H30" s="389">
        <v>-2.77</v>
      </c>
      <c r="I30" s="219"/>
      <c r="J30" s="886"/>
    </row>
    <row r="31" spans="2:10">
      <c r="B31" s="345" t="s">
        <v>5</v>
      </c>
      <c r="C31" s="346">
        <v>-2.19</v>
      </c>
      <c r="D31" s="346" t="s">
        <v>619</v>
      </c>
      <c r="E31" s="346" t="s">
        <v>261</v>
      </c>
      <c r="G31" s="388" t="s">
        <v>0</v>
      </c>
      <c r="H31" s="389">
        <v>-3.18</v>
      </c>
      <c r="I31" s="219"/>
      <c r="J31" s="886"/>
    </row>
    <row r="32" spans="2:10">
      <c r="B32" s="345" t="s">
        <v>2</v>
      </c>
      <c r="C32" s="346">
        <v>-2.77</v>
      </c>
      <c r="D32" s="346" t="s">
        <v>620</v>
      </c>
      <c r="E32" s="346" t="s">
        <v>265</v>
      </c>
      <c r="G32" s="388" t="s">
        <v>3</v>
      </c>
      <c r="H32" s="389">
        <v>-3.47</v>
      </c>
      <c r="I32" s="219"/>
      <c r="J32" s="886"/>
    </row>
    <row r="33" spans="2:10">
      <c r="B33" s="345" t="s">
        <v>0</v>
      </c>
      <c r="C33" s="346">
        <v>-3.18</v>
      </c>
      <c r="D33" s="346" t="s">
        <v>621</v>
      </c>
      <c r="E33" s="346" t="s">
        <v>257</v>
      </c>
      <c r="G33" s="388" t="s">
        <v>1</v>
      </c>
      <c r="H33" s="389">
        <v>-3.6</v>
      </c>
      <c r="I33" s="219"/>
      <c r="J33" s="886"/>
    </row>
    <row r="34" spans="2:10">
      <c r="B34" s="345" t="s">
        <v>3</v>
      </c>
      <c r="C34" s="346">
        <v>-3.47</v>
      </c>
      <c r="D34" s="346" t="s">
        <v>622</v>
      </c>
      <c r="E34" s="346" t="s">
        <v>253</v>
      </c>
      <c r="G34" s="388" t="s">
        <v>58</v>
      </c>
      <c r="H34" s="389">
        <v>-3.94</v>
      </c>
      <c r="I34" s="219"/>
      <c r="J34" s="887"/>
    </row>
    <row r="35" spans="2:10">
      <c r="B35" s="345" t="s">
        <v>1</v>
      </c>
      <c r="C35" s="346">
        <v>-3.6</v>
      </c>
      <c r="D35" s="346" t="s">
        <v>623</v>
      </c>
      <c r="E35" s="346" t="s">
        <v>255</v>
      </c>
    </row>
    <row r="36" spans="2:10">
      <c r="B36" s="345" t="s">
        <v>58</v>
      </c>
      <c r="C36" s="346">
        <v>-3.94</v>
      </c>
      <c r="D36" s="346" t="s">
        <v>624</v>
      </c>
      <c r="E36" s="346" t="s">
        <v>259</v>
      </c>
    </row>
    <row r="37" spans="2:10" ht="15" thickBot="1">
      <c r="B37" s="872" t="s">
        <v>272</v>
      </c>
      <c r="C37" s="873"/>
      <c r="D37" s="873"/>
      <c r="E37" s="873"/>
    </row>
    <row r="39" spans="2:10" ht="15" thickBot="1"/>
    <row r="40" spans="2:10">
      <c r="B40" s="856" t="s">
        <v>628</v>
      </c>
      <c r="C40" s="857"/>
      <c r="D40" s="857"/>
      <c r="E40" s="858"/>
    </row>
    <row r="41" spans="2:10">
      <c r="B41" s="854" t="s">
        <v>245</v>
      </c>
      <c r="C41" s="855"/>
      <c r="D41" s="852" t="s">
        <v>629</v>
      </c>
      <c r="E41" s="853"/>
    </row>
    <row r="42" spans="2:10">
      <c r="B42" s="198" t="s">
        <v>247</v>
      </c>
      <c r="C42" s="199" t="s">
        <v>248</v>
      </c>
      <c r="D42" s="199" t="s">
        <v>249</v>
      </c>
      <c r="E42" s="200" t="s">
        <v>250</v>
      </c>
      <c r="G42" s="859" t="s">
        <v>557</v>
      </c>
      <c r="H42" s="860"/>
      <c r="I42" s="860"/>
      <c r="J42" s="861"/>
    </row>
    <row r="43" spans="2:10">
      <c r="B43" s="849" t="s">
        <v>251</v>
      </c>
      <c r="C43" s="850"/>
      <c r="D43" s="850"/>
      <c r="E43" s="851"/>
      <c r="G43" s="216" t="s">
        <v>552</v>
      </c>
      <c r="H43" s="217" t="s">
        <v>248</v>
      </c>
      <c r="I43" s="216" t="s">
        <v>553</v>
      </c>
      <c r="J43" s="216" t="s">
        <v>554</v>
      </c>
    </row>
    <row r="44" spans="2:10">
      <c r="B44" s="345" t="s">
        <v>59</v>
      </c>
      <c r="C44" s="346">
        <v>3.31</v>
      </c>
      <c r="D44" s="346" t="s">
        <v>630</v>
      </c>
      <c r="E44" s="347" t="s">
        <v>263</v>
      </c>
      <c r="G44" s="386" t="s">
        <v>59</v>
      </c>
      <c r="H44" s="387">
        <v>3.31</v>
      </c>
      <c r="I44" s="219"/>
      <c r="J44" s="885"/>
    </row>
    <row r="45" spans="2:10">
      <c r="B45" s="345" t="s">
        <v>58</v>
      </c>
      <c r="C45" s="346">
        <v>2.4900000000000002</v>
      </c>
      <c r="D45" s="346" t="s">
        <v>631</v>
      </c>
      <c r="E45" s="347" t="s">
        <v>259</v>
      </c>
      <c r="G45" s="386" t="s">
        <v>58</v>
      </c>
      <c r="H45" s="387">
        <v>2.4900000000000002</v>
      </c>
      <c r="I45" s="219"/>
      <c r="J45" s="886"/>
    </row>
    <row r="46" spans="2:10">
      <c r="B46" s="345" t="s">
        <v>2</v>
      </c>
      <c r="C46" s="346">
        <v>2.36</v>
      </c>
      <c r="D46" s="346" t="s">
        <v>632</v>
      </c>
      <c r="E46" s="347" t="s">
        <v>265</v>
      </c>
      <c r="G46" s="386" t="s">
        <v>2</v>
      </c>
      <c r="H46" s="387">
        <v>2.36</v>
      </c>
      <c r="I46" s="219"/>
      <c r="J46" s="886"/>
    </row>
    <row r="47" spans="2:10">
      <c r="B47" s="345" t="s">
        <v>4</v>
      </c>
      <c r="C47" s="346">
        <v>1.1399999999999999</v>
      </c>
      <c r="D47" s="346" t="s">
        <v>633</v>
      </c>
      <c r="E47" s="347" t="s">
        <v>271</v>
      </c>
      <c r="G47" s="219"/>
      <c r="H47" s="219"/>
      <c r="I47" s="219"/>
      <c r="J47" s="886"/>
    </row>
    <row r="48" spans="2:10">
      <c r="B48" s="345" t="s">
        <v>5</v>
      </c>
      <c r="C48" s="346">
        <v>-0.09</v>
      </c>
      <c r="D48" s="346" t="s">
        <v>634</v>
      </c>
      <c r="E48" s="347" t="s">
        <v>261</v>
      </c>
      <c r="G48" s="388" t="s">
        <v>57</v>
      </c>
      <c r="H48" s="389">
        <v>-2.23</v>
      </c>
      <c r="I48" s="219"/>
      <c r="J48" s="887"/>
    </row>
    <row r="49" spans="2:10">
      <c r="B49" s="345" t="s">
        <v>3</v>
      </c>
      <c r="C49" s="346">
        <v>-0.64</v>
      </c>
      <c r="D49" s="346" t="s">
        <v>635</v>
      </c>
      <c r="E49" s="347" t="s">
        <v>253</v>
      </c>
    </row>
    <row r="50" spans="2:10">
      <c r="B50" s="345" t="s">
        <v>1</v>
      </c>
      <c r="C50" s="346">
        <v>-1</v>
      </c>
      <c r="D50" s="346" t="s">
        <v>636</v>
      </c>
      <c r="E50" s="347" t="s">
        <v>255</v>
      </c>
    </row>
    <row r="51" spans="2:10">
      <c r="B51" s="345" t="s">
        <v>60</v>
      </c>
      <c r="C51" s="346">
        <v>-1.67</v>
      </c>
      <c r="D51" s="346" t="s">
        <v>637</v>
      </c>
      <c r="E51" s="347" t="s">
        <v>269</v>
      </c>
    </row>
    <row r="52" spans="2:10">
      <c r="B52" s="345" t="s">
        <v>0</v>
      </c>
      <c r="C52" s="346">
        <v>-1.71</v>
      </c>
      <c r="D52" s="346" t="s">
        <v>638</v>
      </c>
      <c r="E52" s="347" t="s">
        <v>257</v>
      </c>
    </row>
    <row r="53" spans="2:10">
      <c r="B53" s="345" t="s">
        <v>57</v>
      </c>
      <c r="C53" s="346">
        <v>-2.23</v>
      </c>
      <c r="D53" s="346" t="s">
        <v>639</v>
      </c>
      <c r="E53" s="347" t="s">
        <v>267</v>
      </c>
    </row>
    <row r="54" spans="2:10" ht="15" thickBot="1">
      <c r="B54" s="872" t="s">
        <v>272</v>
      </c>
      <c r="C54" s="873"/>
      <c r="D54" s="873"/>
      <c r="E54" s="874"/>
    </row>
    <row r="56" spans="2:10" ht="15" thickBot="1"/>
    <row r="57" spans="2:10">
      <c r="B57" s="856" t="s">
        <v>640</v>
      </c>
      <c r="C57" s="857"/>
      <c r="D57" s="857"/>
      <c r="E57" s="858"/>
    </row>
    <row r="58" spans="2:10">
      <c r="B58" s="854" t="s">
        <v>245</v>
      </c>
      <c r="C58" s="855"/>
      <c r="D58" s="852" t="s">
        <v>629</v>
      </c>
      <c r="E58" s="853"/>
    </row>
    <row r="59" spans="2:10">
      <c r="B59" s="198" t="s">
        <v>247</v>
      </c>
      <c r="C59" s="199" t="s">
        <v>248</v>
      </c>
      <c r="D59" s="199" t="s">
        <v>249</v>
      </c>
      <c r="E59" s="200" t="s">
        <v>250</v>
      </c>
      <c r="G59" s="859" t="s">
        <v>558</v>
      </c>
      <c r="H59" s="860"/>
      <c r="I59" s="860"/>
      <c r="J59" s="861"/>
    </row>
    <row r="60" spans="2:10">
      <c r="B60" s="849" t="s">
        <v>251</v>
      </c>
      <c r="C60" s="850"/>
      <c r="D60" s="850"/>
      <c r="E60" s="851"/>
      <c r="G60" s="216" t="s">
        <v>552</v>
      </c>
      <c r="H60" s="217" t="s">
        <v>248</v>
      </c>
      <c r="I60" s="216" t="s">
        <v>553</v>
      </c>
      <c r="J60" s="216" t="s">
        <v>554</v>
      </c>
    </row>
    <row r="61" spans="2:10">
      <c r="B61" s="345" t="s">
        <v>60</v>
      </c>
      <c r="C61" s="346">
        <v>2.64</v>
      </c>
      <c r="D61" s="346" t="s">
        <v>641</v>
      </c>
      <c r="E61" s="347" t="s">
        <v>269</v>
      </c>
      <c r="G61" s="386" t="s">
        <v>60</v>
      </c>
      <c r="H61" s="387">
        <v>2.64</v>
      </c>
      <c r="I61" s="219"/>
      <c r="J61" s="885"/>
    </row>
    <row r="62" spans="2:10">
      <c r="B62" s="345" t="s">
        <v>2</v>
      </c>
      <c r="C62" s="346">
        <v>2.29</v>
      </c>
      <c r="D62" s="346" t="s">
        <v>642</v>
      </c>
      <c r="E62" s="347" t="s">
        <v>265</v>
      </c>
      <c r="G62" s="386" t="s">
        <v>2</v>
      </c>
      <c r="H62" s="387">
        <v>2.29</v>
      </c>
      <c r="I62" s="219"/>
      <c r="J62" s="886"/>
    </row>
    <row r="63" spans="2:10">
      <c r="B63" s="345" t="s">
        <v>5</v>
      </c>
      <c r="C63" s="346">
        <v>0.32</v>
      </c>
      <c r="D63" s="346" t="s">
        <v>643</v>
      </c>
      <c r="E63" s="347" t="s">
        <v>261</v>
      </c>
      <c r="G63" s="219"/>
      <c r="H63" s="219"/>
      <c r="I63" s="219"/>
      <c r="J63" s="886"/>
    </row>
    <row r="64" spans="2:10">
      <c r="B64" s="345" t="s">
        <v>4</v>
      </c>
      <c r="C64" s="346">
        <v>-0.56000000000000005</v>
      </c>
      <c r="D64" s="346" t="s">
        <v>644</v>
      </c>
      <c r="E64" s="347" t="s">
        <v>271</v>
      </c>
      <c r="G64" s="388" t="s">
        <v>1</v>
      </c>
      <c r="H64" s="389">
        <v>-2.5</v>
      </c>
      <c r="I64" s="219"/>
      <c r="J64" s="886"/>
    </row>
    <row r="65" spans="2:10">
      <c r="B65" s="345" t="s">
        <v>59</v>
      </c>
      <c r="C65" s="346">
        <v>-0.92</v>
      </c>
      <c r="D65" s="346" t="s">
        <v>645</v>
      </c>
      <c r="E65" s="347" t="s">
        <v>263</v>
      </c>
      <c r="G65" s="388" t="s">
        <v>57</v>
      </c>
      <c r="H65" s="389">
        <v>-3.44</v>
      </c>
      <c r="I65" s="219"/>
      <c r="J65" s="887"/>
    </row>
    <row r="66" spans="2:10">
      <c r="B66" s="345" t="s">
        <v>0</v>
      </c>
      <c r="C66" s="346">
        <v>-0.95</v>
      </c>
      <c r="D66" s="346" t="s">
        <v>646</v>
      </c>
      <c r="E66" s="347" t="s">
        <v>257</v>
      </c>
    </row>
    <row r="67" spans="2:10">
      <c r="B67" s="345" t="s">
        <v>58</v>
      </c>
      <c r="C67" s="346">
        <v>-1.1100000000000001</v>
      </c>
      <c r="D67" s="346" t="s">
        <v>647</v>
      </c>
      <c r="E67" s="347" t="s">
        <v>259</v>
      </c>
    </row>
    <row r="68" spans="2:10">
      <c r="B68" s="345" t="s">
        <v>3</v>
      </c>
      <c r="C68" s="346">
        <v>-1.36</v>
      </c>
      <c r="D68" s="346" t="s">
        <v>648</v>
      </c>
      <c r="E68" s="347" t="s">
        <v>253</v>
      </c>
    </row>
    <row r="69" spans="2:10">
      <c r="B69" s="345" t="s">
        <v>1</v>
      </c>
      <c r="C69" s="346">
        <v>-2.5</v>
      </c>
      <c r="D69" s="346" t="s">
        <v>649</v>
      </c>
      <c r="E69" s="347" t="s">
        <v>255</v>
      </c>
    </row>
    <row r="70" spans="2:10">
      <c r="B70" s="345" t="s">
        <v>57</v>
      </c>
      <c r="C70" s="346">
        <v>-3.44</v>
      </c>
      <c r="D70" s="346" t="s">
        <v>650</v>
      </c>
      <c r="E70" s="347" t="s">
        <v>267</v>
      </c>
    </row>
    <row r="71" spans="2:10" ht="15" thickBot="1">
      <c r="B71" s="872" t="s">
        <v>272</v>
      </c>
      <c r="C71" s="873"/>
      <c r="D71" s="873"/>
      <c r="E71" s="874"/>
    </row>
    <row r="73" spans="2:10" ht="15" thickBot="1"/>
    <row r="74" spans="2:10">
      <c r="B74" s="856" t="s">
        <v>651</v>
      </c>
      <c r="C74" s="857"/>
      <c r="D74" s="857"/>
      <c r="E74" s="857"/>
    </row>
    <row r="75" spans="2:10">
      <c r="B75" s="854" t="s">
        <v>245</v>
      </c>
      <c r="C75" s="855"/>
      <c r="D75" s="852" t="s">
        <v>246</v>
      </c>
      <c r="E75" s="852"/>
    </row>
    <row r="76" spans="2:10">
      <c r="B76" s="198" t="s">
        <v>247</v>
      </c>
      <c r="C76" s="199" t="s">
        <v>248</v>
      </c>
      <c r="D76" s="199" t="s">
        <v>249</v>
      </c>
      <c r="E76" s="199" t="s">
        <v>250</v>
      </c>
      <c r="G76" s="859" t="s">
        <v>711</v>
      </c>
      <c r="H76" s="860"/>
      <c r="I76" s="860"/>
      <c r="J76" s="861"/>
    </row>
    <row r="77" spans="2:10">
      <c r="B77" s="849" t="s">
        <v>251</v>
      </c>
      <c r="C77" s="850"/>
      <c r="D77" s="850"/>
      <c r="E77" s="850"/>
      <c r="G77" s="216" t="s">
        <v>552</v>
      </c>
      <c r="H77" s="217" t="s">
        <v>248</v>
      </c>
      <c r="I77" s="216" t="s">
        <v>553</v>
      </c>
      <c r="J77" s="216" t="s">
        <v>554</v>
      </c>
    </row>
    <row r="78" spans="2:10">
      <c r="B78" s="345" t="s">
        <v>60</v>
      </c>
      <c r="C78" s="346">
        <v>3.29</v>
      </c>
      <c r="D78" s="346" t="s">
        <v>652</v>
      </c>
      <c r="E78" s="346" t="s">
        <v>269</v>
      </c>
      <c r="G78" s="386" t="s">
        <v>60</v>
      </c>
      <c r="H78" s="387">
        <v>3.29</v>
      </c>
      <c r="I78" s="219"/>
      <c r="J78" s="885"/>
    </row>
    <row r="79" spans="2:10">
      <c r="B79" s="345" t="s">
        <v>5</v>
      </c>
      <c r="C79" s="346">
        <v>2.6</v>
      </c>
      <c r="D79" s="346" t="s">
        <v>653</v>
      </c>
      <c r="E79" s="346" t="s">
        <v>261</v>
      </c>
      <c r="G79" s="386" t="s">
        <v>5</v>
      </c>
      <c r="H79" s="387">
        <v>2.6</v>
      </c>
      <c r="I79" s="219"/>
      <c r="J79" s="886"/>
    </row>
    <row r="80" spans="2:10">
      <c r="B80" s="345" t="s">
        <v>0</v>
      </c>
      <c r="C80" s="346">
        <v>1.78</v>
      </c>
      <c r="D80" s="346" t="s">
        <v>654</v>
      </c>
      <c r="E80" s="346" t="s">
        <v>257</v>
      </c>
      <c r="G80" s="219"/>
      <c r="H80" s="219"/>
      <c r="I80" s="219"/>
      <c r="J80" s="886"/>
    </row>
    <row r="81" spans="2:10">
      <c r="B81" s="345" t="s">
        <v>1</v>
      </c>
      <c r="C81" s="346">
        <v>1.4</v>
      </c>
      <c r="D81" s="346" t="s">
        <v>655</v>
      </c>
      <c r="E81" s="346" t="s">
        <v>255</v>
      </c>
      <c r="G81" s="388" t="s">
        <v>2</v>
      </c>
      <c r="H81" s="389">
        <v>-2.2000000000000002</v>
      </c>
      <c r="I81" s="219"/>
      <c r="J81" s="887"/>
    </row>
    <row r="82" spans="2:10">
      <c r="B82" s="345" t="s">
        <v>57</v>
      </c>
      <c r="C82" s="346">
        <v>1.05</v>
      </c>
      <c r="D82" s="346" t="s">
        <v>656</v>
      </c>
      <c r="E82" s="346" t="s">
        <v>267</v>
      </c>
    </row>
    <row r="83" spans="2:10">
      <c r="B83" s="345" t="s">
        <v>3</v>
      </c>
      <c r="C83" s="346">
        <v>0.86</v>
      </c>
      <c r="D83" s="346" t="s">
        <v>657</v>
      </c>
      <c r="E83" s="346" t="s">
        <v>253</v>
      </c>
    </row>
    <row r="84" spans="2:10">
      <c r="B84" s="345" t="s">
        <v>4</v>
      </c>
      <c r="C84" s="346">
        <v>0.28999999999999998</v>
      </c>
      <c r="D84" s="346" t="s">
        <v>658</v>
      </c>
      <c r="E84" s="346" t="s">
        <v>271</v>
      </c>
    </row>
    <row r="85" spans="2:10">
      <c r="B85" s="345" t="s">
        <v>59</v>
      </c>
      <c r="C85" s="346">
        <v>-0.17</v>
      </c>
      <c r="D85" s="346" t="s">
        <v>659</v>
      </c>
      <c r="E85" s="346" t="s">
        <v>263</v>
      </c>
    </row>
    <row r="86" spans="2:10">
      <c r="B86" s="345" t="s">
        <v>58</v>
      </c>
      <c r="C86" s="346">
        <v>-0.28999999999999998</v>
      </c>
      <c r="D86" s="346" t="s">
        <v>660</v>
      </c>
      <c r="E86" s="346" t="s">
        <v>259</v>
      </c>
    </row>
    <row r="87" spans="2:10">
      <c r="B87" s="345" t="s">
        <v>2</v>
      </c>
      <c r="C87" s="346">
        <v>-2.2000000000000002</v>
      </c>
      <c r="D87" s="346" t="s">
        <v>661</v>
      </c>
      <c r="E87" s="346" t="s">
        <v>265</v>
      </c>
    </row>
    <row r="88" spans="2:10" ht="15" thickBot="1">
      <c r="B88" s="872" t="s">
        <v>272</v>
      </c>
      <c r="C88" s="873"/>
      <c r="D88" s="873"/>
      <c r="E88" s="873"/>
    </row>
    <row r="90" spans="2:10" ht="15" thickBot="1"/>
    <row r="91" spans="2:10">
      <c r="B91" s="856" t="s">
        <v>662</v>
      </c>
      <c r="C91" s="857"/>
      <c r="D91" s="857"/>
      <c r="E91" s="858"/>
    </row>
    <row r="92" spans="2:10">
      <c r="B92" s="854" t="s">
        <v>245</v>
      </c>
      <c r="C92" s="855"/>
      <c r="D92" s="852" t="s">
        <v>663</v>
      </c>
      <c r="E92" s="853"/>
    </row>
    <row r="93" spans="2:10">
      <c r="B93" s="198" t="s">
        <v>247</v>
      </c>
      <c r="C93" s="199" t="s">
        <v>248</v>
      </c>
      <c r="D93" s="199" t="s">
        <v>249</v>
      </c>
      <c r="E93" s="200" t="s">
        <v>250</v>
      </c>
      <c r="G93" s="859" t="s">
        <v>774</v>
      </c>
      <c r="H93" s="860"/>
      <c r="I93" s="860"/>
      <c r="J93" s="861"/>
    </row>
    <row r="94" spans="2:10">
      <c r="B94" s="849" t="s">
        <v>251</v>
      </c>
      <c r="C94" s="850"/>
      <c r="D94" s="850"/>
      <c r="E94" s="851"/>
      <c r="G94" s="216" t="s">
        <v>552</v>
      </c>
      <c r="H94" s="217" t="s">
        <v>248</v>
      </c>
      <c r="I94" s="216" t="s">
        <v>553</v>
      </c>
      <c r="J94" s="216" t="s">
        <v>554</v>
      </c>
    </row>
    <row r="95" spans="2:10">
      <c r="B95" s="345" t="s">
        <v>57</v>
      </c>
      <c r="C95" s="346">
        <v>3.76</v>
      </c>
      <c r="D95" s="346" t="s">
        <v>664</v>
      </c>
      <c r="E95" s="347" t="s">
        <v>267</v>
      </c>
      <c r="G95" s="386" t="s">
        <v>57</v>
      </c>
      <c r="H95" s="387">
        <v>3.76</v>
      </c>
      <c r="I95" s="219"/>
      <c r="J95" s="885"/>
    </row>
    <row r="96" spans="2:10">
      <c r="B96" s="345" t="s">
        <v>1</v>
      </c>
      <c r="C96" s="346">
        <v>1.98</v>
      </c>
      <c r="D96" s="346" t="s">
        <v>665</v>
      </c>
      <c r="E96" s="347" t="s">
        <v>255</v>
      </c>
      <c r="G96" s="386" t="s">
        <v>1</v>
      </c>
      <c r="H96" s="387">
        <v>1.98</v>
      </c>
      <c r="I96" s="219"/>
      <c r="J96" s="886"/>
    </row>
    <row r="97" spans="2:10">
      <c r="B97" s="345" t="s">
        <v>3</v>
      </c>
      <c r="C97" s="346">
        <v>1.66</v>
      </c>
      <c r="D97" s="346" t="s">
        <v>666</v>
      </c>
      <c r="E97" s="347" t="s">
        <v>253</v>
      </c>
      <c r="G97" s="219"/>
      <c r="H97" s="219"/>
      <c r="I97" s="219"/>
      <c r="J97" s="886"/>
    </row>
    <row r="98" spans="2:10">
      <c r="B98" s="345" t="s">
        <v>0</v>
      </c>
      <c r="C98" s="346">
        <v>1.1100000000000001</v>
      </c>
      <c r="D98" s="346" t="s">
        <v>667</v>
      </c>
      <c r="E98" s="347" t="s">
        <v>257</v>
      </c>
      <c r="G98" s="388" t="s">
        <v>59</v>
      </c>
      <c r="H98" s="389">
        <v>-2.5</v>
      </c>
      <c r="I98" s="219"/>
      <c r="J98" s="887"/>
    </row>
    <row r="99" spans="2:10">
      <c r="B99" s="345" t="s">
        <v>5</v>
      </c>
      <c r="C99" s="346">
        <v>-0.7</v>
      </c>
      <c r="D99" s="346" t="s">
        <v>668</v>
      </c>
      <c r="E99" s="347" t="s">
        <v>261</v>
      </c>
    </row>
    <row r="100" spans="2:10">
      <c r="B100" s="345" t="s">
        <v>4</v>
      </c>
      <c r="C100" s="346">
        <v>-0.84</v>
      </c>
      <c r="D100" s="346" t="s">
        <v>669</v>
      </c>
      <c r="E100" s="347" t="s">
        <v>271</v>
      </c>
    </row>
    <row r="101" spans="2:10">
      <c r="B101" s="345" t="s">
        <v>60</v>
      </c>
      <c r="C101" s="346">
        <v>-1.29</v>
      </c>
      <c r="D101" s="346" t="s">
        <v>670</v>
      </c>
      <c r="E101" s="347" t="s">
        <v>269</v>
      </c>
    </row>
    <row r="102" spans="2:10">
      <c r="B102" s="345" t="s">
        <v>2</v>
      </c>
      <c r="C102" s="346">
        <v>-1.65</v>
      </c>
      <c r="D102" s="346" t="s">
        <v>671</v>
      </c>
      <c r="E102" s="347" t="s">
        <v>265</v>
      </c>
    </row>
    <row r="103" spans="2:10">
      <c r="B103" s="345" t="s">
        <v>58</v>
      </c>
      <c r="C103" s="346">
        <v>-1.9</v>
      </c>
      <c r="D103" s="346" t="s">
        <v>672</v>
      </c>
      <c r="E103" s="347" t="s">
        <v>259</v>
      </c>
    </row>
    <row r="104" spans="2:10">
      <c r="B104" s="345" t="s">
        <v>59</v>
      </c>
      <c r="C104" s="346">
        <v>-2.5</v>
      </c>
      <c r="D104" s="346" t="s">
        <v>673</v>
      </c>
      <c r="E104" s="347" t="s">
        <v>263</v>
      </c>
    </row>
    <row r="105" spans="2:10" ht="15" thickBot="1">
      <c r="B105" s="872" t="s">
        <v>272</v>
      </c>
      <c r="C105" s="873"/>
      <c r="D105" s="873"/>
      <c r="E105" s="874"/>
    </row>
    <row r="107" spans="2:10" ht="15" thickBot="1"/>
    <row r="108" spans="2:10">
      <c r="B108" s="856" t="s">
        <v>674</v>
      </c>
      <c r="C108" s="857"/>
      <c r="D108" s="857"/>
      <c r="E108" s="858"/>
    </row>
    <row r="109" spans="2:10">
      <c r="B109" s="854" t="s">
        <v>245</v>
      </c>
      <c r="C109" s="855"/>
      <c r="D109" s="852" t="s">
        <v>675</v>
      </c>
      <c r="E109" s="853"/>
    </row>
    <row r="110" spans="2:10">
      <c r="B110" s="198" t="s">
        <v>247</v>
      </c>
      <c r="C110" s="199" t="s">
        <v>248</v>
      </c>
      <c r="D110" s="199" t="s">
        <v>249</v>
      </c>
      <c r="E110" s="200" t="s">
        <v>250</v>
      </c>
      <c r="G110" s="859" t="s">
        <v>775</v>
      </c>
      <c r="H110" s="860"/>
      <c r="I110" s="860"/>
      <c r="J110" s="861"/>
    </row>
    <row r="111" spans="2:10">
      <c r="B111" s="849" t="s">
        <v>251</v>
      </c>
      <c r="C111" s="850"/>
      <c r="D111" s="850"/>
      <c r="E111" s="851"/>
      <c r="G111" s="216" t="s">
        <v>552</v>
      </c>
      <c r="H111" s="217" t="s">
        <v>248</v>
      </c>
      <c r="I111" s="216" t="s">
        <v>553</v>
      </c>
      <c r="J111" s="216" t="s">
        <v>554</v>
      </c>
    </row>
    <row r="112" spans="2:10">
      <c r="B112" s="345" t="s">
        <v>2</v>
      </c>
      <c r="C112" s="346">
        <v>3.15</v>
      </c>
      <c r="D112" s="346" t="s">
        <v>676</v>
      </c>
      <c r="E112" s="347" t="s">
        <v>265</v>
      </c>
      <c r="G112" s="386" t="s">
        <v>2</v>
      </c>
      <c r="H112" s="387">
        <v>3.15</v>
      </c>
      <c r="I112" s="219" t="s">
        <v>1348</v>
      </c>
      <c r="J112" s="862" t="s">
        <v>1344</v>
      </c>
    </row>
    <row r="113" spans="2:10">
      <c r="B113" s="345" t="s">
        <v>59</v>
      </c>
      <c r="C113" s="346">
        <v>2.96</v>
      </c>
      <c r="D113" s="346" t="s">
        <v>677</v>
      </c>
      <c r="E113" s="347" t="s">
        <v>263</v>
      </c>
      <c r="G113" s="386" t="s">
        <v>59</v>
      </c>
      <c r="H113" s="387">
        <v>2.96</v>
      </c>
      <c r="I113" s="219" t="s">
        <v>1342</v>
      </c>
      <c r="J113" s="863"/>
    </row>
    <row r="114" spans="2:10">
      <c r="B114" s="345" t="s">
        <v>3</v>
      </c>
      <c r="C114" s="346">
        <v>2.41</v>
      </c>
      <c r="D114" s="346" t="s">
        <v>678</v>
      </c>
      <c r="E114" s="347" t="s">
        <v>253</v>
      </c>
      <c r="G114" s="386" t="s">
        <v>3</v>
      </c>
      <c r="H114" s="387">
        <v>2.41</v>
      </c>
      <c r="I114" s="219" t="s">
        <v>1241</v>
      </c>
      <c r="J114" s="863"/>
    </row>
    <row r="115" spans="2:10">
      <c r="B115" s="345" t="s">
        <v>1</v>
      </c>
      <c r="C115" s="346">
        <v>2.12</v>
      </c>
      <c r="D115" s="346" t="s">
        <v>679</v>
      </c>
      <c r="E115" s="347" t="s">
        <v>255</v>
      </c>
      <c r="G115" s="386" t="s">
        <v>1</v>
      </c>
      <c r="H115" s="387">
        <v>2.12</v>
      </c>
      <c r="I115" s="219" t="s">
        <v>1240</v>
      </c>
      <c r="J115" s="863"/>
    </row>
    <row r="116" spans="2:10">
      <c r="B116" s="345" t="s">
        <v>5</v>
      </c>
      <c r="C116" s="346">
        <v>2.11</v>
      </c>
      <c r="D116" s="346" t="s">
        <v>680</v>
      </c>
      <c r="E116" s="347" t="s">
        <v>261</v>
      </c>
      <c r="G116" s="386" t="s">
        <v>5</v>
      </c>
      <c r="H116" s="387">
        <v>2.11</v>
      </c>
      <c r="I116" s="219" t="s">
        <v>1244</v>
      </c>
      <c r="J116" s="863"/>
    </row>
    <row r="117" spans="2:10">
      <c r="B117" s="345" t="s">
        <v>58</v>
      </c>
      <c r="C117" s="346">
        <v>2.09</v>
      </c>
      <c r="D117" s="346" t="s">
        <v>681</v>
      </c>
      <c r="E117" s="347" t="s">
        <v>259</v>
      </c>
      <c r="G117" s="386" t="s">
        <v>58</v>
      </c>
      <c r="H117" s="387">
        <v>2.09</v>
      </c>
      <c r="I117" s="219" t="s">
        <v>1347</v>
      </c>
      <c r="J117" s="863"/>
    </row>
    <row r="118" spans="2:10">
      <c r="B118" s="345" t="s">
        <v>0</v>
      </c>
      <c r="C118" s="346">
        <v>1.21</v>
      </c>
      <c r="D118" s="346" t="s">
        <v>682</v>
      </c>
      <c r="E118" s="347" t="s">
        <v>257</v>
      </c>
      <c r="G118" s="219"/>
      <c r="H118" s="219"/>
      <c r="I118" s="219"/>
      <c r="J118" s="863"/>
    </row>
    <row r="119" spans="2:10">
      <c r="B119" s="345" t="s">
        <v>57</v>
      </c>
      <c r="C119" s="346">
        <v>-1.03</v>
      </c>
      <c r="D119" s="346" t="s">
        <v>683</v>
      </c>
      <c r="E119" s="347" t="s">
        <v>267</v>
      </c>
      <c r="G119" s="388" t="s">
        <v>4</v>
      </c>
      <c r="H119" s="389">
        <v>-2.69</v>
      </c>
      <c r="I119" s="219" t="s">
        <v>1345</v>
      </c>
      <c r="J119" s="863"/>
    </row>
    <row r="120" spans="2:10">
      <c r="B120" s="345" t="s">
        <v>4</v>
      </c>
      <c r="C120" s="346">
        <v>-2.69</v>
      </c>
      <c r="D120" s="346" t="s">
        <v>684</v>
      </c>
      <c r="E120" s="347" t="s">
        <v>271</v>
      </c>
      <c r="G120" s="388" t="s">
        <v>60</v>
      </c>
      <c r="H120" s="389">
        <v>-2.89</v>
      </c>
      <c r="I120" s="219" t="s">
        <v>1346</v>
      </c>
      <c r="J120" s="864"/>
    </row>
    <row r="121" spans="2:10">
      <c r="B121" s="345" t="s">
        <v>60</v>
      </c>
      <c r="C121" s="346">
        <v>-2.89</v>
      </c>
      <c r="D121" s="346" t="s">
        <v>685</v>
      </c>
      <c r="E121" s="347" t="s">
        <v>269</v>
      </c>
    </row>
    <row r="122" spans="2:10" ht="15" thickBot="1">
      <c r="B122" s="872" t="s">
        <v>272</v>
      </c>
      <c r="C122" s="873"/>
      <c r="D122" s="873"/>
      <c r="E122" s="874"/>
    </row>
    <row r="124" spans="2:10" ht="15" thickBot="1"/>
    <row r="125" spans="2:10">
      <c r="B125" s="856" t="s">
        <v>686</v>
      </c>
      <c r="C125" s="857"/>
      <c r="D125" s="857"/>
      <c r="E125" s="858"/>
    </row>
    <row r="126" spans="2:10">
      <c r="B126" s="854" t="s">
        <v>245</v>
      </c>
      <c r="C126" s="855"/>
      <c r="D126" s="852" t="s">
        <v>629</v>
      </c>
      <c r="E126" s="853"/>
    </row>
    <row r="127" spans="2:10">
      <c r="B127" s="198" t="s">
        <v>247</v>
      </c>
      <c r="C127" s="199" t="s">
        <v>248</v>
      </c>
      <c r="D127" s="199" t="s">
        <v>249</v>
      </c>
      <c r="E127" s="200" t="s">
        <v>250</v>
      </c>
      <c r="G127" s="859" t="s">
        <v>776</v>
      </c>
      <c r="H127" s="860"/>
      <c r="I127" s="860"/>
      <c r="J127" s="861"/>
    </row>
    <row r="128" spans="2:10">
      <c r="B128" s="849" t="s">
        <v>251</v>
      </c>
      <c r="C128" s="850"/>
      <c r="D128" s="850"/>
      <c r="E128" s="851"/>
      <c r="G128" s="216" t="s">
        <v>552</v>
      </c>
      <c r="H128" s="217" t="s">
        <v>248</v>
      </c>
      <c r="I128" s="216" t="s">
        <v>553</v>
      </c>
      <c r="J128" s="216" t="s">
        <v>554</v>
      </c>
    </row>
    <row r="129" spans="2:10">
      <c r="B129" s="345" t="s">
        <v>0</v>
      </c>
      <c r="C129" s="346">
        <v>4.08</v>
      </c>
      <c r="D129" s="346" t="s">
        <v>687</v>
      </c>
      <c r="E129" s="347" t="s">
        <v>257</v>
      </c>
      <c r="G129" s="386" t="s">
        <v>0</v>
      </c>
      <c r="H129" s="387">
        <v>4.08</v>
      </c>
      <c r="I129" s="219"/>
      <c r="J129" s="885"/>
    </row>
    <row r="130" spans="2:10">
      <c r="B130" s="345" t="s">
        <v>1</v>
      </c>
      <c r="C130" s="346">
        <v>3.55</v>
      </c>
      <c r="D130" s="346" t="s">
        <v>688</v>
      </c>
      <c r="E130" s="347" t="s">
        <v>255</v>
      </c>
      <c r="G130" s="386" t="s">
        <v>1</v>
      </c>
      <c r="H130" s="387">
        <v>3.55</v>
      </c>
      <c r="I130" s="219"/>
      <c r="J130" s="886"/>
    </row>
    <row r="131" spans="2:10">
      <c r="B131" s="345" t="s">
        <v>3</v>
      </c>
      <c r="C131" s="346">
        <v>3.42</v>
      </c>
      <c r="D131" s="346" t="s">
        <v>689</v>
      </c>
      <c r="E131" s="347" t="s">
        <v>253</v>
      </c>
      <c r="G131" s="386" t="s">
        <v>3</v>
      </c>
      <c r="H131" s="387">
        <v>3.42</v>
      </c>
      <c r="I131" s="219"/>
      <c r="J131" s="886"/>
    </row>
    <row r="132" spans="2:10">
      <c r="B132" s="345" t="s">
        <v>58</v>
      </c>
      <c r="C132" s="346">
        <v>3.09</v>
      </c>
      <c r="D132" s="346" t="s">
        <v>690</v>
      </c>
      <c r="E132" s="347" t="s">
        <v>259</v>
      </c>
      <c r="G132" s="386" t="s">
        <v>58</v>
      </c>
      <c r="H132" s="387">
        <v>3.09</v>
      </c>
      <c r="I132" s="219"/>
      <c r="J132" s="886"/>
    </row>
    <row r="133" spans="2:10">
      <c r="B133" s="345" t="s">
        <v>5</v>
      </c>
      <c r="C133" s="346">
        <v>1.88</v>
      </c>
      <c r="D133" s="346" t="s">
        <v>691</v>
      </c>
      <c r="E133" s="347" t="s">
        <v>261</v>
      </c>
      <c r="G133" s="219"/>
      <c r="H133" s="219"/>
      <c r="I133" s="219"/>
      <c r="J133" s="886"/>
    </row>
    <row r="134" spans="2:10">
      <c r="B134" s="345" t="s">
        <v>59</v>
      </c>
      <c r="C134" s="346">
        <v>0.84</v>
      </c>
      <c r="D134" s="346" t="s">
        <v>692</v>
      </c>
      <c r="E134" s="347" t="s">
        <v>263</v>
      </c>
      <c r="G134" s="388" t="s">
        <v>4</v>
      </c>
      <c r="H134" s="389">
        <v>-2.54</v>
      </c>
      <c r="I134" s="219"/>
      <c r="J134" s="887"/>
    </row>
    <row r="135" spans="2:10">
      <c r="B135" s="345" t="s">
        <v>57</v>
      </c>
      <c r="C135" s="346">
        <v>0.38</v>
      </c>
      <c r="D135" s="346" t="s">
        <v>693</v>
      </c>
      <c r="E135" s="347" t="s">
        <v>267</v>
      </c>
    </row>
    <row r="136" spans="2:10">
      <c r="B136" s="345" t="s">
        <v>2</v>
      </c>
      <c r="C136" s="346">
        <v>-0.22</v>
      </c>
      <c r="D136" s="346" t="s">
        <v>694</v>
      </c>
      <c r="E136" s="347" t="s">
        <v>265</v>
      </c>
    </row>
    <row r="137" spans="2:10">
      <c r="B137" s="345" t="s">
        <v>60</v>
      </c>
      <c r="C137" s="346">
        <v>-1.1000000000000001</v>
      </c>
      <c r="D137" s="346" t="s">
        <v>695</v>
      </c>
      <c r="E137" s="347" t="s">
        <v>269</v>
      </c>
    </row>
    <row r="138" spans="2:10">
      <c r="B138" s="345" t="s">
        <v>4</v>
      </c>
      <c r="C138" s="346">
        <v>-2.54</v>
      </c>
      <c r="D138" s="346" t="s">
        <v>696</v>
      </c>
      <c r="E138" s="347" t="s">
        <v>271</v>
      </c>
    </row>
    <row r="139" spans="2:10" ht="15" thickBot="1">
      <c r="B139" s="872" t="s">
        <v>272</v>
      </c>
      <c r="C139" s="873"/>
      <c r="D139" s="873"/>
      <c r="E139" s="874"/>
    </row>
    <row r="143" spans="2:10" ht="18">
      <c r="B143" s="274" t="s">
        <v>772</v>
      </c>
    </row>
    <row r="144" spans="2:10" ht="15" thickBot="1"/>
    <row r="145" spans="2:13" ht="29.4" thickBot="1">
      <c r="B145" s="204" t="s">
        <v>56</v>
      </c>
      <c r="C145" s="204" t="s">
        <v>57</v>
      </c>
      <c r="D145" s="204" t="s">
        <v>58</v>
      </c>
      <c r="E145" s="204" t="s">
        <v>0</v>
      </c>
      <c r="F145" s="204" t="s">
        <v>1</v>
      </c>
      <c r="G145" s="204" t="s">
        <v>2</v>
      </c>
      <c r="H145" s="204" t="s">
        <v>3</v>
      </c>
      <c r="I145" s="204" t="s">
        <v>4</v>
      </c>
      <c r="J145" s="204" t="s">
        <v>59</v>
      </c>
      <c r="K145" s="204" t="s">
        <v>5</v>
      </c>
      <c r="L145" s="204" t="s">
        <v>60</v>
      </c>
      <c r="M145" s="204" t="s">
        <v>521</v>
      </c>
    </row>
    <row r="146" spans="2:13" ht="15.75" customHeight="1" outlineLevel="1">
      <c r="B146" t="s">
        <v>7</v>
      </c>
      <c r="C146" s="267">
        <v>14.5</v>
      </c>
      <c r="D146" s="267">
        <v>13.199999809265099</v>
      </c>
      <c r="E146" s="267">
        <v>8.1999998092651403</v>
      </c>
      <c r="F146" s="267">
        <v>12.3999996185303</v>
      </c>
      <c r="G146" s="267">
        <v>9.8999996185302699</v>
      </c>
      <c r="H146" s="267">
        <v>10.1000003814697</v>
      </c>
      <c r="I146" s="267">
        <v>14.6000003814697</v>
      </c>
      <c r="J146" s="267">
        <v>4.6999998092651403</v>
      </c>
      <c r="K146" s="267">
        <v>2</v>
      </c>
      <c r="L146" s="267">
        <v>5.4000000953674299</v>
      </c>
      <c r="M146">
        <v>1</v>
      </c>
    </row>
    <row r="147" spans="2:13" ht="15.75" customHeight="1" outlineLevel="1">
      <c r="B147" t="s">
        <v>27</v>
      </c>
      <c r="C147" s="267">
        <v>13.699999809265099</v>
      </c>
      <c r="D147" s="267">
        <v>10.5</v>
      </c>
      <c r="E147" s="267">
        <v>3.2999999523162802</v>
      </c>
      <c r="F147" s="267">
        <v>5.5999999046325701</v>
      </c>
      <c r="G147" s="267">
        <v>11</v>
      </c>
      <c r="H147" s="267">
        <v>2.4000000953674299</v>
      </c>
      <c r="I147" s="267">
        <v>17.200000762939499</v>
      </c>
      <c r="J147" s="267">
        <v>4.6999998092651403</v>
      </c>
      <c r="K147" s="267">
        <v>2.2999999523162802</v>
      </c>
      <c r="L147" s="267">
        <v>8.5</v>
      </c>
      <c r="M147">
        <v>1</v>
      </c>
    </row>
    <row r="148" spans="2:13" ht="15.75" customHeight="1" outlineLevel="1">
      <c r="B148" t="s">
        <v>30</v>
      </c>
      <c r="C148" s="267">
        <v>11.8999996185303</v>
      </c>
      <c r="D148" s="267">
        <v>9.5</v>
      </c>
      <c r="E148" s="267">
        <v>4.6999998092651403</v>
      </c>
      <c r="F148" s="267">
        <v>5.1999998092651403</v>
      </c>
      <c r="G148" s="267">
        <v>14.6000003814697</v>
      </c>
      <c r="H148" s="267">
        <v>3.9000000953674299</v>
      </c>
      <c r="I148" s="267">
        <v>12.8999996185303</v>
      </c>
      <c r="J148" s="267">
        <v>4.6999998092651403</v>
      </c>
      <c r="K148" s="267">
        <v>3</v>
      </c>
      <c r="L148" s="267">
        <v>3</v>
      </c>
      <c r="M148">
        <v>1</v>
      </c>
    </row>
    <row r="149" spans="2:13" ht="15.75" customHeight="1" outlineLevel="1">
      <c r="B149" t="s">
        <v>32</v>
      </c>
      <c r="C149" s="267">
        <v>11.6000003814697</v>
      </c>
      <c r="D149" s="267">
        <v>17.299999237060501</v>
      </c>
      <c r="E149" s="267">
        <v>7.0999999046325701</v>
      </c>
      <c r="F149" s="267">
        <v>8.6000003814697301</v>
      </c>
      <c r="G149" s="267">
        <v>9.1000003814697301</v>
      </c>
      <c r="H149" s="267">
        <v>3.9000000953674299</v>
      </c>
      <c r="I149" s="267">
        <v>9.1000003814697301</v>
      </c>
      <c r="J149" s="267">
        <v>4.6999998092651403</v>
      </c>
      <c r="K149" s="267">
        <v>2.5999999046325701</v>
      </c>
      <c r="L149" s="267">
        <v>3</v>
      </c>
      <c r="M149">
        <v>1</v>
      </c>
    </row>
    <row r="150" spans="2:13" ht="15.75" customHeight="1" outlineLevel="1">
      <c r="B150" t="s">
        <v>34</v>
      </c>
      <c r="C150" s="267">
        <v>10.300000190734901</v>
      </c>
      <c r="D150" s="267">
        <v>9.8000001907348597</v>
      </c>
      <c r="E150" s="267">
        <v>7.3000001907348597</v>
      </c>
      <c r="F150" s="267">
        <v>6.8000001907348597</v>
      </c>
      <c r="G150" s="267">
        <v>14.8999996185303</v>
      </c>
      <c r="H150" s="267">
        <v>8.6000003814697301</v>
      </c>
      <c r="I150" s="267">
        <v>10.6000003814697</v>
      </c>
      <c r="J150" s="267">
        <v>1.70000004768372</v>
      </c>
      <c r="K150" s="267">
        <v>3.9000000953674299</v>
      </c>
      <c r="L150" s="267">
        <v>5.6999998092651403</v>
      </c>
      <c r="M150">
        <v>1</v>
      </c>
    </row>
    <row r="151" spans="2:13">
      <c r="B151" s="213" t="s">
        <v>547</v>
      </c>
      <c r="C151" s="206">
        <f>AVERAGE(C146:C150)</f>
        <v>12.4</v>
      </c>
      <c r="D151" s="206">
        <f t="shared" ref="D151:L151" si="0">AVERAGE(D146:D150)</f>
        <v>12.059999847412092</v>
      </c>
      <c r="E151" s="206">
        <f t="shared" si="0"/>
        <v>6.1199999332427986</v>
      </c>
      <c r="F151" s="206">
        <f t="shared" si="0"/>
        <v>7.7199999809265192</v>
      </c>
      <c r="G151" s="206">
        <f t="shared" si="0"/>
        <v>11.9</v>
      </c>
      <c r="H151" s="206">
        <f t="shared" si="0"/>
        <v>5.7800002098083443</v>
      </c>
      <c r="I151" s="206">
        <f t="shared" si="0"/>
        <v>12.880000305175788</v>
      </c>
      <c r="J151" s="206">
        <f t="shared" si="0"/>
        <v>4.0999998569488563</v>
      </c>
      <c r="K151" s="206">
        <f t="shared" si="0"/>
        <v>2.7599999904632559</v>
      </c>
      <c r="L151" s="206">
        <f t="shared" si="0"/>
        <v>5.1199999809265142</v>
      </c>
      <c r="M151" s="213"/>
    </row>
    <row r="152" spans="2:13" ht="15.75" hidden="1" customHeight="1" outlineLevel="1">
      <c r="B152" t="s">
        <v>22</v>
      </c>
      <c r="C152" s="267">
        <v>15.6000003814697</v>
      </c>
      <c r="D152" s="267">
        <v>5.8000001907348597</v>
      </c>
      <c r="E152" s="267">
        <v>10.699999809265099</v>
      </c>
      <c r="F152" s="267">
        <v>9.1999998092651403</v>
      </c>
      <c r="G152" s="267">
        <v>7.5</v>
      </c>
      <c r="H152" s="267">
        <v>5.1999998092651403</v>
      </c>
      <c r="I152" s="267">
        <v>17.600000381469702</v>
      </c>
      <c r="J152" s="267">
        <v>9.6999998092651403</v>
      </c>
      <c r="K152" s="267">
        <v>9.6999998092651403</v>
      </c>
      <c r="L152" s="267">
        <v>17</v>
      </c>
      <c r="M152">
        <v>2</v>
      </c>
    </row>
    <row r="153" spans="2:13" ht="15" hidden="1" customHeight="1" outlineLevel="1">
      <c r="B153" t="s">
        <v>33</v>
      </c>
      <c r="C153" s="267">
        <v>10.300000190734901</v>
      </c>
      <c r="D153" s="267">
        <v>4.9000000953674299</v>
      </c>
      <c r="E153" s="267">
        <v>6.9000000953674299</v>
      </c>
      <c r="F153" s="267">
        <v>6</v>
      </c>
      <c r="G153" s="267">
        <v>3.0999999046325701</v>
      </c>
      <c r="H153" s="267">
        <v>10.199999809265099</v>
      </c>
      <c r="I153" s="267">
        <v>18.399999618530298</v>
      </c>
      <c r="J153" s="267">
        <v>10.5</v>
      </c>
      <c r="K153" s="267">
        <v>4.9000000953674299</v>
      </c>
      <c r="L153" s="267">
        <v>12.3999996185303</v>
      </c>
      <c r="M153">
        <v>2</v>
      </c>
    </row>
    <row r="154" spans="2:13" ht="15.75" hidden="1" customHeight="1" outlineLevel="1">
      <c r="B154" t="s">
        <v>39</v>
      </c>
      <c r="C154" s="267">
        <v>8.5</v>
      </c>
      <c r="D154" s="267">
        <v>8.5</v>
      </c>
      <c r="E154" s="267">
        <v>7.4000000953674299</v>
      </c>
      <c r="F154" s="267">
        <v>3.2000000476837198</v>
      </c>
      <c r="G154" s="267">
        <v>7.4000000953674299</v>
      </c>
      <c r="H154" s="267">
        <v>1.5</v>
      </c>
      <c r="I154" s="267">
        <v>5.5999999046325701</v>
      </c>
      <c r="J154" s="267">
        <v>10.300000190734901</v>
      </c>
      <c r="K154" s="267">
        <v>5.8000001907348597</v>
      </c>
      <c r="L154" s="267">
        <v>12.699999809265099</v>
      </c>
      <c r="M154">
        <v>2</v>
      </c>
    </row>
    <row r="155" spans="2:13" hidden="1" outlineLevel="1">
      <c r="B155" t="s">
        <v>43</v>
      </c>
      <c r="C155" s="267">
        <v>13.199999809265099</v>
      </c>
      <c r="D155" s="267">
        <v>6.5</v>
      </c>
      <c r="E155" s="267">
        <v>4.5999999046325701</v>
      </c>
      <c r="F155" s="267">
        <v>5.1999998092651403</v>
      </c>
      <c r="G155" s="267">
        <v>5.6999998092651403</v>
      </c>
      <c r="H155" s="267">
        <v>5.0999999046325701</v>
      </c>
      <c r="I155" s="267">
        <v>17.600000381469702</v>
      </c>
      <c r="J155" s="267">
        <v>10.300000190734901</v>
      </c>
      <c r="K155" s="267">
        <v>6.8000001907348597</v>
      </c>
      <c r="L155" s="267">
        <v>9.8999996185302699</v>
      </c>
      <c r="M155">
        <v>2</v>
      </c>
    </row>
    <row r="156" spans="2:13" hidden="1" outlineLevel="1">
      <c r="B156" t="s">
        <v>44</v>
      </c>
      <c r="C156" s="267">
        <v>11.300000190734901</v>
      </c>
      <c r="D156" s="267">
        <v>6.5999999046325701</v>
      </c>
      <c r="E156" s="267">
        <v>3.5999999046325701</v>
      </c>
      <c r="F156" s="267">
        <v>2.2000000476837198</v>
      </c>
      <c r="G156" s="267">
        <v>5</v>
      </c>
      <c r="H156" s="267">
        <v>2.5999999046325701</v>
      </c>
      <c r="I156" s="267">
        <v>13</v>
      </c>
      <c r="J156" s="267">
        <v>3.9000000953674299</v>
      </c>
      <c r="K156" s="267">
        <v>7.1999998092651403</v>
      </c>
      <c r="L156" s="267">
        <v>14.1000003814697</v>
      </c>
      <c r="M156">
        <v>2</v>
      </c>
    </row>
    <row r="157" spans="2:13" hidden="1" outlineLevel="1">
      <c r="B157" t="s">
        <v>45</v>
      </c>
      <c r="C157" s="267">
        <v>9.6999998092651403</v>
      </c>
      <c r="D157" s="267">
        <v>5.9000000953674299</v>
      </c>
      <c r="E157" s="267">
        <v>3.2000000476837198</v>
      </c>
      <c r="F157" s="267">
        <v>4.8000001907348597</v>
      </c>
      <c r="G157" s="267">
        <v>9.3999996185302699</v>
      </c>
      <c r="H157" s="267">
        <v>3.7999999523162802</v>
      </c>
      <c r="I157" s="267">
        <v>18.200000762939499</v>
      </c>
      <c r="J157" s="267">
        <v>12.8999996185303</v>
      </c>
      <c r="K157" s="267">
        <v>11</v>
      </c>
      <c r="L157" s="267">
        <v>16.600000381469702</v>
      </c>
      <c r="M157">
        <v>2</v>
      </c>
    </row>
    <row r="158" spans="2:13" hidden="1" outlineLevel="1">
      <c r="B158" t="s">
        <v>46</v>
      </c>
      <c r="C158" s="267">
        <v>9.5</v>
      </c>
      <c r="D158" s="267">
        <v>6.4000000953674299</v>
      </c>
      <c r="E158" s="267">
        <v>6.3000001907348597</v>
      </c>
      <c r="F158" s="267">
        <v>5</v>
      </c>
      <c r="G158" s="267">
        <v>10.8999996185303</v>
      </c>
      <c r="H158" s="267">
        <v>6.6999998092651403</v>
      </c>
      <c r="I158" s="267">
        <v>17.799999237060501</v>
      </c>
      <c r="J158" s="267">
        <v>17.200000762939499</v>
      </c>
      <c r="K158" s="267">
        <v>11.300000190734901</v>
      </c>
      <c r="L158" s="267">
        <v>8.6999998092651403</v>
      </c>
      <c r="M158">
        <v>2</v>
      </c>
    </row>
    <row r="159" spans="2:13" hidden="1" outlineLevel="1">
      <c r="B159" t="s">
        <v>54</v>
      </c>
      <c r="C159" s="267">
        <v>5.5</v>
      </c>
      <c r="D159" s="267">
        <v>10.1000003814697</v>
      </c>
      <c r="E159" s="267">
        <v>2.4000000953674299</v>
      </c>
      <c r="F159" s="267">
        <v>3</v>
      </c>
      <c r="G159" s="267">
        <v>5.0999999046325701</v>
      </c>
      <c r="H159" s="267">
        <v>3.5</v>
      </c>
      <c r="I159" s="267">
        <v>19.5</v>
      </c>
      <c r="J159" s="267">
        <v>8.6999998092651403</v>
      </c>
      <c r="K159" s="267">
        <v>3.2999999523162802</v>
      </c>
      <c r="L159" s="267">
        <v>14.699999809265099</v>
      </c>
      <c r="M159">
        <v>2</v>
      </c>
    </row>
    <row r="160" spans="2:13" collapsed="1">
      <c r="B160" s="213" t="s">
        <v>548</v>
      </c>
      <c r="C160" s="206">
        <f>AVERAGE(C152:C159)</f>
        <v>10.450000047683718</v>
      </c>
      <c r="D160" s="206">
        <f t="shared" ref="D160:L160" si="1">AVERAGE(D152:D159)</f>
        <v>6.8375000953674272</v>
      </c>
      <c r="E160" s="206">
        <f t="shared" si="1"/>
        <v>5.6375000178813881</v>
      </c>
      <c r="F160" s="206">
        <f t="shared" si="1"/>
        <v>4.8249999880790728</v>
      </c>
      <c r="G160" s="206">
        <f t="shared" si="1"/>
        <v>6.762499868869785</v>
      </c>
      <c r="H160" s="206">
        <f t="shared" si="1"/>
        <v>4.8249998986720994</v>
      </c>
      <c r="I160" s="206">
        <f t="shared" si="1"/>
        <v>15.962500035762783</v>
      </c>
      <c r="J160" s="206">
        <f t="shared" si="1"/>
        <v>10.437500059604664</v>
      </c>
      <c r="K160" s="206">
        <f t="shared" si="1"/>
        <v>7.5000000298023259</v>
      </c>
      <c r="L160" s="206">
        <f t="shared" si="1"/>
        <v>13.262499928474412</v>
      </c>
      <c r="M160" s="213"/>
    </row>
    <row r="161" spans="2:13" hidden="1" outlineLevel="1">
      <c r="B161" t="s">
        <v>19</v>
      </c>
      <c r="C161" s="267">
        <v>6.3000001907348597</v>
      </c>
      <c r="D161" s="267">
        <v>14.5</v>
      </c>
      <c r="E161" s="267">
        <v>11.800000190734901</v>
      </c>
      <c r="F161" s="267">
        <v>12.800000190734901</v>
      </c>
      <c r="G161" s="267">
        <v>18.5</v>
      </c>
      <c r="H161" s="267">
        <v>13.5</v>
      </c>
      <c r="I161" s="267">
        <v>8.6000003814697301</v>
      </c>
      <c r="J161" s="267">
        <v>19.299999237060501</v>
      </c>
      <c r="K161" s="267">
        <v>9.6999998092651403</v>
      </c>
      <c r="L161" s="267">
        <v>6.3000001907348597</v>
      </c>
      <c r="M161">
        <v>3</v>
      </c>
    </row>
    <row r="162" spans="2:13" hidden="1" outlineLevel="1">
      <c r="B162" t="s">
        <v>35</v>
      </c>
      <c r="C162" s="267">
        <v>9.6000003814697301</v>
      </c>
      <c r="D162" s="267">
        <v>14.800000190734901</v>
      </c>
      <c r="E162" s="267">
        <v>7.9000000953674299</v>
      </c>
      <c r="F162" s="267">
        <v>10.199999809265099</v>
      </c>
      <c r="G162" s="267">
        <v>12</v>
      </c>
      <c r="H162" s="267">
        <v>13.699999809265099</v>
      </c>
      <c r="I162" s="267">
        <v>8.8000001907348597</v>
      </c>
      <c r="J162" s="267">
        <v>18.700000762939499</v>
      </c>
      <c r="K162" s="267">
        <v>8.3999996185302699</v>
      </c>
      <c r="L162" s="267">
        <v>5.5999999046325701</v>
      </c>
      <c r="M162">
        <v>3</v>
      </c>
    </row>
    <row r="163" spans="2:13" hidden="1" outlineLevel="1">
      <c r="B163" t="s">
        <v>38</v>
      </c>
      <c r="C163" s="267">
        <v>9.1000003814697301</v>
      </c>
      <c r="D163" s="267">
        <v>12.699999809265099</v>
      </c>
      <c r="E163" s="267">
        <v>10.300000190734901</v>
      </c>
      <c r="F163" s="267">
        <v>9.6000003814697301</v>
      </c>
      <c r="G163" s="267">
        <v>9.3999996185302699</v>
      </c>
      <c r="H163" s="267">
        <v>12.199999809265099</v>
      </c>
      <c r="I163" s="267">
        <v>19.200000762939499</v>
      </c>
      <c r="J163" s="267">
        <v>15.8999996185303</v>
      </c>
      <c r="K163" s="267">
        <v>8.5</v>
      </c>
      <c r="L163" s="267">
        <v>10.8999996185303</v>
      </c>
      <c r="M163">
        <v>3</v>
      </c>
    </row>
    <row r="164" spans="2:13" hidden="1" outlineLevel="1">
      <c r="B164" t="s">
        <v>41</v>
      </c>
      <c r="C164" s="267">
        <v>5.6999998092651403</v>
      </c>
      <c r="D164" s="267">
        <v>12.8999996185303</v>
      </c>
      <c r="E164" s="267">
        <v>4.9000000953674299</v>
      </c>
      <c r="F164" s="267">
        <v>8.6000003814697301</v>
      </c>
      <c r="G164" s="267">
        <v>16.200000762939499</v>
      </c>
      <c r="H164" s="267">
        <v>7</v>
      </c>
      <c r="I164" s="267">
        <v>14.300000190734901</v>
      </c>
      <c r="J164" s="267">
        <v>18.399999618530298</v>
      </c>
      <c r="K164" s="267">
        <v>16.399999618530298</v>
      </c>
      <c r="L164" s="267">
        <v>5</v>
      </c>
      <c r="M164">
        <v>3</v>
      </c>
    </row>
    <row r="165" spans="2:13" hidden="1" outlineLevel="1">
      <c r="B165" t="s">
        <v>49</v>
      </c>
      <c r="C165" s="267">
        <v>8.1000003814697301</v>
      </c>
      <c r="D165" s="267">
        <v>14.199999809265099</v>
      </c>
      <c r="E165" s="267">
        <v>3.5999999046325701</v>
      </c>
      <c r="F165" s="267">
        <v>8.6000003814697301</v>
      </c>
      <c r="G165" s="267">
        <v>14</v>
      </c>
      <c r="H165" s="267">
        <v>3.4000000953674299</v>
      </c>
      <c r="I165" s="267">
        <v>14.1000003814697</v>
      </c>
      <c r="J165" s="267">
        <v>18</v>
      </c>
      <c r="K165" s="267">
        <v>19.700000762939499</v>
      </c>
      <c r="L165" s="267">
        <v>3.9000000953674299</v>
      </c>
      <c r="M165">
        <v>3</v>
      </c>
    </row>
    <row r="166" spans="2:13" hidden="1" outlineLevel="1">
      <c r="B166" t="s">
        <v>50</v>
      </c>
      <c r="C166" s="267">
        <v>7.9000000953674299</v>
      </c>
      <c r="D166" s="267">
        <v>14.199999809265099</v>
      </c>
      <c r="E166" s="267">
        <v>5.5</v>
      </c>
      <c r="F166" s="267">
        <v>3.2000000476837198</v>
      </c>
      <c r="G166" s="267">
        <v>15.1000003814697</v>
      </c>
      <c r="H166" s="267">
        <v>6.5</v>
      </c>
      <c r="I166" s="267">
        <v>11.5</v>
      </c>
      <c r="J166" s="267">
        <v>12.1000003814697</v>
      </c>
      <c r="K166" s="267">
        <v>3.5999999046325701</v>
      </c>
      <c r="L166" s="267">
        <v>9.8000001907348597</v>
      </c>
      <c r="M166">
        <v>3</v>
      </c>
    </row>
    <row r="167" spans="2:13" collapsed="1">
      <c r="B167" s="213" t="s">
        <v>549</v>
      </c>
      <c r="C167" s="206">
        <f>AVERAGE(C161:C166)</f>
        <v>7.7833335399627712</v>
      </c>
      <c r="D167" s="206">
        <f t="shared" ref="D167:L167" si="2">AVERAGE(D161:D166)</f>
        <v>13.883333206176749</v>
      </c>
      <c r="E167" s="206">
        <f t="shared" si="2"/>
        <v>7.3333334128062049</v>
      </c>
      <c r="F167" s="206">
        <f t="shared" si="2"/>
        <v>8.8333335320154838</v>
      </c>
      <c r="G167" s="206">
        <f t="shared" si="2"/>
        <v>14.200000127156578</v>
      </c>
      <c r="H167" s="206">
        <f t="shared" si="2"/>
        <v>9.3833332856496057</v>
      </c>
      <c r="I167" s="206">
        <f t="shared" si="2"/>
        <v>12.750000317891448</v>
      </c>
      <c r="J167" s="206">
        <f t="shared" si="2"/>
        <v>17.066666603088382</v>
      </c>
      <c r="K167" s="206">
        <f t="shared" si="2"/>
        <v>11.049999952316297</v>
      </c>
      <c r="L167" s="206">
        <f t="shared" si="2"/>
        <v>6.9166666666666687</v>
      </c>
      <c r="M167" s="213"/>
    </row>
    <row r="168" spans="2:13" hidden="1" outlineLevel="1">
      <c r="B168" t="s">
        <v>40</v>
      </c>
      <c r="C168" s="267">
        <v>6.8000001907348597</v>
      </c>
      <c r="D168" s="267">
        <v>9.5</v>
      </c>
      <c r="E168" s="267">
        <v>11.5</v>
      </c>
      <c r="F168" s="267">
        <v>7</v>
      </c>
      <c r="G168" s="267">
        <v>14.3999996185303</v>
      </c>
      <c r="H168" s="267">
        <v>7.4000000953674299</v>
      </c>
      <c r="I168" s="267">
        <v>18.899999618530298</v>
      </c>
      <c r="J168" s="267">
        <v>0.40000000596046398</v>
      </c>
      <c r="K168" s="267">
        <v>10.699999809265099</v>
      </c>
      <c r="L168" s="267">
        <v>17.899999618530298</v>
      </c>
      <c r="M168">
        <v>4</v>
      </c>
    </row>
    <row r="169" spans="2:13" hidden="1" outlineLevel="1">
      <c r="B169" t="s">
        <v>48</v>
      </c>
      <c r="C169" s="267">
        <v>8.6999998092651403</v>
      </c>
      <c r="D169" s="267">
        <v>10.6000003814697</v>
      </c>
      <c r="E169" s="267">
        <v>4.6999998092651403</v>
      </c>
      <c r="F169" s="267">
        <v>5.8000001907348597</v>
      </c>
      <c r="G169" s="267">
        <v>15.8999996185303</v>
      </c>
      <c r="H169" s="267">
        <v>9.3000001907348597</v>
      </c>
      <c r="I169" s="267">
        <v>1.20000004768372</v>
      </c>
      <c r="J169" s="267">
        <v>14.5</v>
      </c>
      <c r="K169" s="267">
        <v>13.800000190734901</v>
      </c>
      <c r="L169" s="267">
        <v>12.8999996185303</v>
      </c>
      <c r="M169">
        <v>4</v>
      </c>
    </row>
    <row r="170" spans="2:13" hidden="1" outlineLevel="1">
      <c r="B170" t="s">
        <v>51</v>
      </c>
      <c r="C170" s="267">
        <v>5.5999999046325701</v>
      </c>
      <c r="D170" s="267">
        <v>9.5</v>
      </c>
      <c r="E170" s="267">
        <v>8.5</v>
      </c>
      <c r="F170" s="267">
        <v>4.5999999046325701</v>
      </c>
      <c r="G170" s="267">
        <v>18.399999618530298</v>
      </c>
      <c r="H170" s="267">
        <v>9.6999998092651403</v>
      </c>
      <c r="I170" s="267">
        <v>6</v>
      </c>
      <c r="J170" s="267">
        <v>9.3000001907348597</v>
      </c>
      <c r="K170" s="267">
        <v>17</v>
      </c>
      <c r="L170" s="267">
        <v>16.299999237060501</v>
      </c>
      <c r="M170">
        <v>4</v>
      </c>
    </row>
    <row r="171" spans="2:13" hidden="1" outlineLevel="1">
      <c r="B171" t="s">
        <v>52</v>
      </c>
      <c r="C171" s="267">
        <v>5.5999999046325701</v>
      </c>
      <c r="D171" s="267">
        <v>9</v>
      </c>
      <c r="E171" s="267">
        <v>6.1999998092651403</v>
      </c>
      <c r="F171" s="267">
        <v>3.5999999046325701</v>
      </c>
      <c r="G171" s="267">
        <v>14.5</v>
      </c>
      <c r="H171" s="267">
        <v>6.0999999046325701</v>
      </c>
      <c r="I171" s="267">
        <v>15.300000190734901</v>
      </c>
      <c r="J171" s="267">
        <v>6.8000001907348597</v>
      </c>
      <c r="K171" s="267">
        <v>6.5</v>
      </c>
      <c r="L171" s="267">
        <v>19</v>
      </c>
      <c r="M171">
        <v>4</v>
      </c>
    </row>
    <row r="172" spans="2:13" hidden="1" outlineLevel="1">
      <c r="B172" t="s">
        <v>53</v>
      </c>
      <c r="C172" s="267">
        <v>5.5</v>
      </c>
      <c r="D172" s="267">
        <v>8.3000001907348597</v>
      </c>
      <c r="E172" s="267">
        <v>10.800000190734901</v>
      </c>
      <c r="F172" s="267">
        <v>6.1999998092651403</v>
      </c>
      <c r="G172" s="267">
        <v>8.6000003814697301</v>
      </c>
      <c r="H172" s="267">
        <v>7</v>
      </c>
      <c r="I172" s="267">
        <v>1.70000004768372</v>
      </c>
      <c r="J172" s="267">
        <v>10.699999809265099</v>
      </c>
      <c r="K172" s="267">
        <v>14.199999809265099</v>
      </c>
      <c r="L172" s="267">
        <v>12.699999809265099</v>
      </c>
      <c r="M172">
        <v>4</v>
      </c>
    </row>
    <row r="173" spans="2:13" hidden="1" outlineLevel="1">
      <c r="B173" t="s">
        <v>55</v>
      </c>
      <c r="C173" s="267">
        <v>4.9000000953674299</v>
      </c>
      <c r="D173" s="267">
        <v>10.300000190734901</v>
      </c>
      <c r="E173" s="267">
        <v>10.199999809265099</v>
      </c>
      <c r="F173" s="267">
        <v>8.1999998092651403</v>
      </c>
      <c r="G173" s="267">
        <v>12.699999809265099</v>
      </c>
      <c r="H173" s="267">
        <v>8.1999998092651403</v>
      </c>
      <c r="I173" s="267">
        <v>11.300000190734901</v>
      </c>
      <c r="J173" s="267">
        <v>9.3000001907348597</v>
      </c>
      <c r="K173" s="267">
        <v>9</v>
      </c>
      <c r="L173" s="267">
        <v>16.299999237060501</v>
      </c>
      <c r="M173">
        <v>4</v>
      </c>
    </row>
    <row r="174" spans="2:13" collapsed="1">
      <c r="B174" s="213" t="s">
        <v>550</v>
      </c>
      <c r="C174" s="206">
        <f>AVERAGE(C168:C173)</f>
        <v>6.1833333174387617</v>
      </c>
      <c r="D174" s="206">
        <f t="shared" ref="D174:L174" si="3">AVERAGE(D168:D173)</f>
        <v>9.53333346048991</v>
      </c>
      <c r="E174" s="206">
        <f t="shared" si="3"/>
        <v>8.6499999364217128</v>
      </c>
      <c r="F174" s="206">
        <f t="shared" si="3"/>
        <v>5.8999999364217137</v>
      </c>
      <c r="G174" s="206">
        <f t="shared" si="3"/>
        <v>14.08333317438762</v>
      </c>
      <c r="H174" s="206">
        <f t="shared" si="3"/>
        <v>7.9499999682108564</v>
      </c>
      <c r="I174" s="206">
        <f t="shared" si="3"/>
        <v>9.066666682561257</v>
      </c>
      <c r="J174" s="206">
        <f t="shared" si="3"/>
        <v>8.500000064571692</v>
      </c>
      <c r="K174" s="206">
        <f t="shared" si="3"/>
        <v>11.866666634877518</v>
      </c>
      <c r="L174" s="206">
        <f t="shared" si="3"/>
        <v>15.849999586741115</v>
      </c>
      <c r="M174" s="213"/>
    </row>
    <row r="175" spans="2:13" hidden="1" outlineLevel="1">
      <c r="B175" t="s">
        <v>12</v>
      </c>
      <c r="C175" s="267">
        <v>12.300000190734901</v>
      </c>
      <c r="D175" s="267">
        <v>11.300000190734901</v>
      </c>
      <c r="E175" s="267">
        <v>14.5</v>
      </c>
      <c r="F175" s="267">
        <v>15.6000003814697</v>
      </c>
      <c r="G175" s="267">
        <v>5.4000000953674299</v>
      </c>
      <c r="H175" s="267">
        <v>17.299999237060501</v>
      </c>
      <c r="I175" s="267">
        <v>5.5999999046325701</v>
      </c>
      <c r="J175" s="267">
        <v>8.5</v>
      </c>
      <c r="K175" s="267">
        <v>15.5</v>
      </c>
      <c r="L175" s="267">
        <v>12.1000003814697</v>
      </c>
      <c r="M175">
        <v>5</v>
      </c>
    </row>
    <row r="176" spans="2:13" hidden="1" outlineLevel="1">
      <c r="B176" t="s">
        <v>20</v>
      </c>
      <c r="C176" s="267">
        <v>16.399999618530298</v>
      </c>
      <c r="D176" s="267">
        <v>11.3999996185303</v>
      </c>
      <c r="E176" s="267">
        <v>14.3999996185303</v>
      </c>
      <c r="F176" s="267">
        <v>11.199999809265099</v>
      </c>
      <c r="G176" s="267">
        <v>7.8000001907348597</v>
      </c>
      <c r="H176" s="267">
        <v>12.800000190734901</v>
      </c>
      <c r="I176" s="267">
        <v>9.8000001907348597</v>
      </c>
      <c r="J176" s="267">
        <v>11.8999996185303</v>
      </c>
      <c r="K176" s="267">
        <v>14.199999809265099</v>
      </c>
      <c r="L176" s="267">
        <v>14.6000003814697</v>
      </c>
      <c r="M176">
        <v>5</v>
      </c>
    </row>
    <row r="177" spans="2:13" hidden="1" outlineLevel="1">
      <c r="B177" t="s">
        <v>28</v>
      </c>
      <c r="C177" s="267">
        <v>12.3999996185303</v>
      </c>
      <c r="D177" s="267">
        <v>11.5</v>
      </c>
      <c r="E177" s="267">
        <v>12.199999809265099</v>
      </c>
      <c r="F177" s="267">
        <v>11.6000003814697</v>
      </c>
      <c r="G177" s="267">
        <v>8.8000001907348597</v>
      </c>
      <c r="H177" s="267">
        <v>10.6000003814697</v>
      </c>
      <c r="I177" s="267">
        <v>9.6999998092651403</v>
      </c>
      <c r="J177" s="267">
        <v>9.3000001907348597</v>
      </c>
      <c r="K177" s="267">
        <v>14.8999996185303</v>
      </c>
      <c r="L177" s="267">
        <v>19.5</v>
      </c>
      <c r="M177">
        <v>5</v>
      </c>
    </row>
    <row r="178" spans="2:13" hidden="1" outlineLevel="1">
      <c r="B178" t="s">
        <v>29</v>
      </c>
      <c r="C178" s="267">
        <v>12.1000003814697</v>
      </c>
      <c r="D178" s="267">
        <v>9.5</v>
      </c>
      <c r="E178" s="267">
        <v>14.6000003814697</v>
      </c>
      <c r="F178" s="267">
        <v>14.199999809265099</v>
      </c>
      <c r="G178" s="267">
        <v>4.8000001907348597</v>
      </c>
      <c r="H178" s="267">
        <v>11.300000190734901</v>
      </c>
      <c r="I178" s="267">
        <v>7.8000001907348597</v>
      </c>
      <c r="J178" s="267">
        <v>10.5</v>
      </c>
      <c r="K178" s="267">
        <v>13.8999996185303</v>
      </c>
      <c r="L178" s="267">
        <v>15.699999809265099</v>
      </c>
      <c r="M178">
        <v>5</v>
      </c>
    </row>
    <row r="179" spans="2:13" hidden="1" outlineLevel="1">
      <c r="B179" t="s">
        <v>31</v>
      </c>
      <c r="C179" s="267">
        <v>11.699999809265099</v>
      </c>
      <c r="D179" s="267">
        <v>11.300000190734901</v>
      </c>
      <c r="E179" s="267">
        <v>12.300000190734901</v>
      </c>
      <c r="F179" s="267">
        <v>13.199999809265099</v>
      </c>
      <c r="G179" s="267">
        <v>11.300000190734901</v>
      </c>
      <c r="H179" s="267">
        <v>13.800000190734901</v>
      </c>
      <c r="I179" s="267">
        <v>5.1999998092651403</v>
      </c>
      <c r="J179" s="267">
        <v>5.3000001907348597</v>
      </c>
      <c r="K179" s="267">
        <v>17.799999237060501</v>
      </c>
      <c r="L179" s="267">
        <v>12.699999809265099</v>
      </c>
      <c r="M179">
        <v>5</v>
      </c>
    </row>
    <row r="180" spans="2:13" hidden="1" outlineLevel="1">
      <c r="B180" t="s">
        <v>36</v>
      </c>
      <c r="C180" s="267">
        <v>9.5</v>
      </c>
      <c r="D180" s="267">
        <v>7.9000000953674299</v>
      </c>
      <c r="E180" s="267">
        <v>15.3999996185303</v>
      </c>
      <c r="F180" s="267">
        <v>15.6000003814697</v>
      </c>
      <c r="G180" s="267">
        <v>9.3999996185302699</v>
      </c>
      <c r="H180" s="267">
        <v>10.199999809265099</v>
      </c>
      <c r="I180" s="267">
        <v>13.199999809265099</v>
      </c>
      <c r="J180" s="267">
        <v>14.8999996185303</v>
      </c>
      <c r="K180" s="267">
        <v>16.799999237060501</v>
      </c>
      <c r="L180" s="267">
        <v>15.6000003814697</v>
      </c>
      <c r="M180">
        <v>5</v>
      </c>
    </row>
    <row r="181" spans="2:13" hidden="1" outlineLevel="1">
      <c r="B181" t="s">
        <v>37</v>
      </c>
      <c r="C181" s="267">
        <v>9.1999998092651403</v>
      </c>
      <c r="D181" s="267">
        <v>10.5</v>
      </c>
      <c r="E181" s="267">
        <v>10.3999996185303</v>
      </c>
      <c r="F181" s="267">
        <v>12</v>
      </c>
      <c r="G181" s="267">
        <v>7.5</v>
      </c>
      <c r="H181" s="267">
        <v>11.8999996185303</v>
      </c>
      <c r="I181" s="267">
        <v>17.600000381469702</v>
      </c>
      <c r="J181" s="267">
        <v>9.1000003814697301</v>
      </c>
      <c r="K181" s="267">
        <v>11.3999996185303</v>
      </c>
      <c r="L181" s="267">
        <v>18.5</v>
      </c>
      <c r="M181">
        <v>5</v>
      </c>
    </row>
    <row r="182" spans="2:13" hidden="1" outlineLevel="1">
      <c r="B182" t="s">
        <v>42</v>
      </c>
      <c r="C182" s="267">
        <v>13.8999996185303</v>
      </c>
      <c r="D182" s="267">
        <v>11.1000003814697</v>
      </c>
      <c r="E182" s="267">
        <v>11.1000003814697</v>
      </c>
      <c r="F182" s="267">
        <v>10.6000003814697</v>
      </c>
      <c r="G182" s="267">
        <v>8.6000003814697301</v>
      </c>
      <c r="H182" s="267">
        <v>11.5</v>
      </c>
      <c r="I182" s="267">
        <v>15.199999809265099</v>
      </c>
      <c r="J182" s="267">
        <v>13.6000003814697</v>
      </c>
      <c r="K182" s="267">
        <v>14.6000003814697</v>
      </c>
      <c r="L182" s="267">
        <v>18.299999237060501</v>
      </c>
      <c r="M182">
        <v>5</v>
      </c>
    </row>
    <row r="183" spans="2:13" hidden="1" outlineLevel="1">
      <c r="B183" t="s">
        <v>47</v>
      </c>
      <c r="C183" s="267">
        <v>8.8999996185302699</v>
      </c>
      <c r="D183" s="267">
        <v>10.8999996185303</v>
      </c>
      <c r="E183" s="267">
        <v>9.3999996185302699</v>
      </c>
      <c r="F183" s="267">
        <v>12.6000003814697</v>
      </c>
      <c r="G183" s="267">
        <v>5.9000000953674299</v>
      </c>
      <c r="H183" s="267">
        <v>8.6000003814697301</v>
      </c>
      <c r="I183" s="267">
        <v>12.8999996185303</v>
      </c>
      <c r="J183" s="267">
        <v>7.5999999046325701</v>
      </c>
      <c r="K183" s="267">
        <v>19</v>
      </c>
      <c r="L183" s="267">
        <v>14.699999809265099</v>
      </c>
      <c r="M183">
        <v>5</v>
      </c>
    </row>
    <row r="184" spans="2:13" collapsed="1">
      <c r="B184" s="213" t="s">
        <v>625</v>
      </c>
      <c r="C184" s="206">
        <f>AVERAGE(C175:C183)</f>
        <v>11.82222207387289</v>
      </c>
      <c r="D184" s="206">
        <f t="shared" ref="D184:L184" si="4">AVERAGE(D175:D183)</f>
        <v>10.600000010596393</v>
      </c>
      <c r="E184" s="206">
        <f t="shared" si="4"/>
        <v>12.699999915228952</v>
      </c>
      <c r="F184" s="206">
        <f t="shared" si="4"/>
        <v>12.955555703904865</v>
      </c>
      <c r="G184" s="206">
        <f t="shared" si="4"/>
        <v>7.7222223281860387</v>
      </c>
      <c r="H184" s="206">
        <f t="shared" si="4"/>
        <v>12.000000000000004</v>
      </c>
      <c r="I184" s="206">
        <f t="shared" si="4"/>
        <v>10.777777724795863</v>
      </c>
      <c r="J184" s="206">
        <f t="shared" si="4"/>
        <v>10.077777809566925</v>
      </c>
      <c r="K184" s="206">
        <f t="shared" si="4"/>
        <v>15.344444168938525</v>
      </c>
      <c r="L184" s="206">
        <f t="shared" si="4"/>
        <v>15.744444423251657</v>
      </c>
      <c r="M184" s="213"/>
    </row>
    <row r="185" spans="2:13" hidden="1" outlineLevel="1">
      <c r="B185" t="s">
        <v>6</v>
      </c>
      <c r="C185" s="267">
        <v>18.299999237060501</v>
      </c>
      <c r="D185" s="267">
        <v>10.3999996185303</v>
      </c>
      <c r="E185" s="267">
        <v>12.5</v>
      </c>
      <c r="F185" s="267">
        <v>15.800000190734901</v>
      </c>
      <c r="G185" s="267">
        <v>10.300000190734901</v>
      </c>
      <c r="H185" s="267">
        <v>18.899999618530298</v>
      </c>
      <c r="I185" s="267">
        <v>2.4000000953674299</v>
      </c>
      <c r="J185" s="267">
        <v>4.6999998092651403</v>
      </c>
      <c r="K185" s="267">
        <v>6.5999999046325701</v>
      </c>
      <c r="L185" s="267">
        <v>3</v>
      </c>
      <c r="M185">
        <v>6</v>
      </c>
    </row>
    <row r="186" spans="2:13" hidden="1" outlineLevel="1">
      <c r="B186" t="s">
        <v>9</v>
      </c>
      <c r="C186" s="267">
        <v>14</v>
      </c>
      <c r="D186" s="267">
        <v>10.800000190734901</v>
      </c>
      <c r="E186" s="267">
        <v>12.699999809265099</v>
      </c>
      <c r="F186" s="267">
        <v>17.600000381469702</v>
      </c>
      <c r="G186" s="267">
        <v>11</v>
      </c>
      <c r="H186" s="267">
        <v>16.600000381469702</v>
      </c>
      <c r="I186" s="267">
        <v>5.1999998092651403</v>
      </c>
      <c r="J186" s="267">
        <v>1.70000004768372</v>
      </c>
      <c r="K186" s="267">
        <v>9.3999996185302699</v>
      </c>
      <c r="L186" s="267">
        <v>5.6999998092651403</v>
      </c>
      <c r="M186">
        <v>6</v>
      </c>
    </row>
    <row r="187" spans="2:13" hidden="1" outlineLevel="1">
      <c r="B187" t="s">
        <v>21</v>
      </c>
      <c r="C187" s="267">
        <v>15.8999996185303</v>
      </c>
      <c r="D187" s="267">
        <v>5.3000001907348597</v>
      </c>
      <c r="E187" s="267">
        <v>11.1000003814697</v>
      </c>
      <c r="F187" s="267">
        <v>11.6000003814697</v>
      </c>
      <c r="G187" s="267">
        <v>7.3000001907348597</v>
      </c>
      <c r="H187" s="267">
        <v>12.1000003814697</v>
      </c>
      <c r="I187" s="267">
        <v>9.6000003814697301</v>
      </c>
      <c r="J187" s="267">
        <v>9.1999998092651403</v>
      </c>
      <c r="K187" s="267">
        <v>12.300000190734901</v>
      </c>
      <c r="L187" s="267">
        <v>5.5</v>
      </c>
      <c r="M187">
        <v>6</v>
      </c>
    </row>
    <row r="188" spans="2:13" hidden="1" outlineLevel="1">
      <c r="B188" t="s">
        <v>23</v>
      </c>
      <c r="C188" s="267">
        <v>15.1000003814697</v>
      </c>
      <c r="D188" s="267">
        <v>8.6000003814697301</v>
      </c>
      <c r="E188" s="267">
        <v>14.699999809265099</v>
      </c>
      <c r="F188" s="267">
        <v>14.6000003814697</v>
      </c>
      <c r="G188" s="267">
        <v>6.3000001907348597</v>
      </c>
      <c r="H188" s="267">
        <v>12.1000003814697</v>
      </c>
      <c r="I188" s="267">
        <v>10</v>
      </c>
      <c r="J188" s="267">
        <v>9.5</v>
      </c>
      <c r="K188" s="267">
        <v>8.1999998092651403</v>
      </c>
      <c r="L188" s="267">
        <v>8.8000001907348597</v>
      </c>
      <c r="M188">
        <v>6</v>
      </c>
    </row>
    <row r="189" spans="2:13" hidden="1" outlineLevel="1">
      <c r="B189" t="s">
        <v>24</v>
      </c>
      <c r="C189" s="267">
        <v>15.1000003814697</v>
      </c>
      <c r="D189" s="267">
        <v>10.199999809265099</v>
      </c>
      <c r="E189" s="267">
        <v>12.300000190734901</v>
      </c>
      <c r="F189" s="267">
        <v>15.800000190734901</v>
      </c>
      <c r="G189" s="267">
        <v>5.9000000953674299</v>
      </c>
      <c r="H189" s="267">
        <v>11.8999996185303</v>
      </c>
      <c r="I189" s="267">
        <v>14.6000003814697</v>
      </c>
      <c r="J189" s="267">
        <v>3.9000000953674299</v>
      </c>
      <c r="K189" s="267">
        <v>7.5</v>
      </c>
      <c r="L189" s="267">
        <v>14.1000003814697</v>
      </c>
      <c r="M189">
        <v>6</v>
      </c>
    </row>
    <row r="190" spans="2:13" hidden="1" outlineLevel="1">
      <c r="B190" t="s">
        <v>25</v>
      </c>
      <c r="C190" s="267">
        <v>14.300000190734901</v>
      </c>
      <c r="D190" s="267">
        <v>9.3000001907348597</v>
      </c>
      <c r="E190" s="267">
        <v>7.1999998092651403</v>
      </c>
      <c r="F190" s="267">
        <v>12.3999996185303</v>
      </c>
      <c r="G190" s="267">
        <v>10.5</v>
      </c>
      <c r="H190" s="267">
        <v>8.3999996185302699</v>
      </c>
      <c r="I190" s="267">
        <v>7.5999999046325701</v>
      </c>
      <c r="J190" s="267">
        <v>4.5</v>
      </c>
      <c r="K190" s="267">
        <v>12.6000003814697</v>
      </c>
      <c r="L190" s="267">
        <v>8.3000001907348597</v>
      </c>
      <c r="M190">
        <v>6</v>
      </c>
    </row>
    <row r="191" spans="2:13" hidden="1" outlineLevel="1">
      <c r="B191" t="s">
        <v>26</v>
      </c>
      <c r="C191" s="267">
        <v>14.300000190734901</v>
      </c>
      <c r="D191" s="267">
        <v>6.8000001907348597</v>
      </c>
      <c r="E191" s="267">
        <v>13.699999809265099</v>
      </c>
      <c r="F191" s="267">
        <v>12.6000003814697</v>
      </c>
      <c r="G191" s="267">
        <v>5.3000001907348597</v>
      </c>
      <c r="H191" s="267">
        <v>15.6000003814697</v>
      </c>
      <c r="I191" s="267">
        <v>10.800000190734901</v>
      </c>
      <c r="J191" s="267">
        <v>6.5</v>
      </c>
      <c r="K191" s="267">
        <v>13</v>
      </c>
      <c r="L191" s="267">
        <v>10.1000003814697</v>
      </c>
      <c r="M191">
        <v>6</v>
      </c>
    </row>
    <row r="192" spans="2:13" collapsed="1">
      <c r="B192" s="213" t="s">
        <v>708</v>
      </c>
      <c r="C192" s="206">
        <f>AVERAGE(C185:C191)</f>
        <v>15.285714285714288</v>
      </c>
      <c r="D192" s="206">
        <f t="shared" ref="D192:L192" si="5">AVERAGE(D185:D191)</f>
        <v>8.7714286531720891</v>
      </c>
      <c r="E192" s="206">
        <f t="shared" si="5"/>
        <v>12.028571401323576</v>
      </c>
      <c r="F192" s="206">
        <f t="shared" si="5"/>
        <v>14.342857360839844</v>
      </c>
      <c r="G192" s="206">
        <f t="shared" si="5"/>
        <v>8.0857144083295598</v>
      </c>
      <c r="H192" s="206">
        <f t="shared" si="5"/>
        <v>13.657142911638525</v>
      </c>
      <c r="I192" s="206">
        <f t="shared" si="5"/>
        <v>8.6000001089913525</v>
      </c>
      <c r="J192" s="206">
        <f t="shared" si="5"/>
        <v>5.7142856802259185</v>
      </c>
      <c r="K192" s="206">
        <f t="shared" si="5"/>
        <v>9.9428571292332268</v>
      </c>
      <c r="L192" s="206">
        <f t="shared" si="5"/>
        <v>7.9285715648106088</v>
      </c>
      <c r="M192" s="213"/>
    </row>
    <row r="193" spans="2:13" hidden="1" outlineLevel="1">
      <c r="B193" t="s">
        <v>13</v>
      </c>
      <c r="C193" s="267">
        <v>10.699999809265099</v>
      </c>
      <c r="D193" s="267">
        <v>15.1000003814697</v>
      </c>
      <c r="E193" s="267">
        <v>13.800000190734901</v>
      </c>
      <c r="F193" s="267">
        <v>19.799999237060501</v>
      </c>
      <c r="G193" s="267">
        <v>18.899999618530298</v>
      </c>
      <c r="H193" s="267">
        <v>19.700000762939499</v>
      </c>
      <c r="I193" s="267">
        <v>2</v>
      </c>
      <c r="J193" s="267">
        <v>20</v>
      </c>
      <c r="K193" s="267">
        <v>17.100000381469702</v>
      </c>
      <c r="L193" s="267">
        <v>0.40000000596046398</v>
      </c>
      <c r="M193">
        <v>7</v>
      </c>
    </row>
    <row r="194" spans="2:13" hidden="1" outlineLevel="1">
      <c r="B194" t="s">
        <v>16</v>
      </c>
      <c r="C194" s="267">
        <v>8.6999998092651403</v>
      </c>
      <c r="D194" s="267">
        <v>14.3999996185303</v>
      </c>
      <c r="E194" s="267">
        <v>10.699999809265099</v>
      </c>
      <c r="F194" s="267">
        <v>16</v>
      </c>
      <c r="G194" s="267">
        <v>14.800000190734901</v>
      </c>
      <c r="H194" s="267">
        <v>16.5</v>
      </c>
      <c r="I194" s="267">
        <v>2.7999999523162802</v>
      </c>
      <c r="J194" s="267">
        <v>18.700000762939499</v>
      </c>
      <c r="K194" s="267">
        <v>20</v>
      </c>
      <c r="L194" s="267">
        <v>3.7000000476837198</v>
      </c>
      <c r="M194">
        <v>7</v>
      </c>
    </row>
    <row r="195" spans="2:13" hidden="1" outlineLevel="1">
      <c r="B195" t="s">
        <v>17</v>
      </c>
      <c r="C195" s="267">
        <v>6.8000001907348597</v>
      </c>
      <c r="D195" s="267">
        <v>14.199999809265099</v>
      </c>
      <c r="E195" s="267">
        <v>15.5</v>
      </c>
      <c r="F195" s="267">
        <v>14.800000190734901</v>
      </c>
      <c r="G195" s="267">
        <v>19.5</v>
      </c>
      <c r="H195" s="267">
        <v>16.700000762939499</v>
      </c>
      <c r="I195" s="267">
        <v>0.40000000596046398</v>
      </c>
      <c r="J195" s="267">
        <v>18.700000762939499</v>
      </c>
      <c r="K195" s="267">
        <v>15.199999809265099</v>
      </c>
      <c r="L195" s="267">
        <v>0.80000001192092896</v>
      </c>
      <c r="M195">
        <v>7</v>
      </c>
    </row>
    <row r="196" spans="2:13" collapsed="1">
      <c r="B196" s="213" t="s">
        <v>709</v>
      </c>
      <c r="C196" s="206">
        <f>AVERAGE(C193:C195)</f>
        <v>8.7333332697550325</v>
      </c>
      <c r="D196" s="206">
        <f t="shared" ref="D196:L196" si="6">AVERAGE(D193:D195)</f>
        <v>14.566666603088366</v>
      </c>
      <c r="E196" s="206">
        <f t="shared" si="6"/>
        <v>13.333333333333334</v>
      </c>
      <c r="F196" s="206">
        <f t="shared" si="6"/>
        <v>16.866666475931801</v>
      </c>
      <c r="G196" s="206">
        <f t="shared" si="6"/>
        <v>17.733333269755068</v>
      </c>
      <c r="H196" s="206">
        <f t="shared" si="6"/>
        <v>17.633333841959665</v>
      </c>
      <c r="I196" s="206">
        <f t="shared" si="6"/>
        <v>1.7333333194255813</v>
      </c>
      <c r="J196" s="206">
        <f t="shared" si="6"/>
        <v>19.133333841959665</v>
      </c>
      <c r="K196" s="206">
        <f t="shared" si="6"/>
        <v>17.4333333969116</v>
      </c>
      <c r="L196" s="206">
        <f t="shared" si="6"/>
        <v>1.6333333551883709</v>
      </c>
      <c r="M196" s="213"/>
    </row>
    <row r="197" spans="2:13" hidden="1" outlineLevel="1">
      <c r="B197" t="s">
        <v>8</v>
      </c>
      <c r="C197" s="267">
        <v>14.3999996185303</v>
      </c>
      <c r="D197" s="267">
        <v>12.8999996185303</v>
      </c>
      <c r="E197" s="267">
        <v>18.5</v>
      </c>
      <c r="F197" s="267">
        <v>20</v>
      </c>
      <c r="G197" s="267">
        <v>8.3000001907348597</v>
      </c>
      <c r="H197" s="267">
        <v>19.799999237060501</v>
      </c>
      <c r="I197" s="267">
        <v>3.2000000476837198</v>
      </c>
      <c r="J197" s="267">
        <v>14.699999809265099</v>
      </c>
      <c r="K197" s="267">
        <v>10.1000003814697</v>
      </c>
      <c r="L197" s="267">
        <v>2.5999999046325701</v>
      </c>
      <c r="M197">
        <v>8</v>
      </c>
    </row>
    <row r="198" spans="2:13" hidden="1" outlineLevel="1">
      <c r="B198" t="s">
        <v>10</v>
      </c>
      <c r="C198" s="267">
        <v>13.8999996185303</v>
      </c>
      <c r="D198" s="267">
        <v>16.5</v>
      </c>
      <c r="E198" s="267">
        <v>17.899999618530298</v>
      </c>
      <c r="F198" s="267">
        <v>15</v>
      </c>
      <c r="G198" s="267">
        <v>11.199999809265099</v>
      </c>
      <c r="H198" s="267">
        <v>16.600000381469702</v>
      </c>
      <c r="I198" s="267">
        <v>5.9000000953674299</v>
      </c>
      <c r="J198" s="267">
        <v>7.5999999046325701</v>
      </c>
      <c r="K198" s="267">
        <v>9.8000001907348597</v>
      </c>
      <c r="L198" s="267">
        <v>9.8000001907348597</v>
      </c>
      <c r="M198">
        <v>8</v>
      </c>
    </row>
    <row r="199" spans="2:13" hidden="1" outlineLevel="1">
      <c r="B199" t="s">
        <v>11</v>
      </c>
      <c r="C199" s="267">
        <v>13.199999809265099</v>
      </c>
      <c r="D199" s="267">
        <v>14.8999996185303</v>
      </c>
      <c r="E199" s="267">
        <v>17.899999618530298</v>
      </c>
      <c r="F199" s="267">
        <v>18.200000762939499</v>
      </c>
      <c r="G199" s="267">
        <v>10.1000003814697</v>
      </c>
      <c r="H199" s="267">
        <v>17.100000381469702</v>
      </c>
      <c r="I199" s="267">
        <v>5.4000000953674299</v>
      </c>
      <c r="J199" s="267">
        <v>6.8000001907348597</v>
      </c>
      <c r="K199" s="267">
        <v>17.799999237060501</v>
      </c>
      <c r="L199" s="267">
        <v>14.8999996185303</v>
      </c>
      <c r="M199">
        <v>8</v>
      </c>
    </row>
    <row r="200" spans="2:13" hidden="1" outlineLevel="1">
      <c r="B200" t="s">
        <v>14</v>
      </c>
      <c r="C200" s="267">
        <v>9.8999996185302699</v>
      </c>
      <c r="D200" s="267">
        <v>12.5</v>
      </c>
      <c r="E200" s="267">
        <v>17.5</v>
      </c>
      <c r="F200" s="267">
        <v>14.800000190734901</v>
      </c>
      <c r="G200" s="267">
        <v>10.300000190734901</v>
      </c>
      <c r="H200" s="267">
        <v>15.8999996185303</v>
      </c>
      <c r="I200" s="267">
        <v>4.8000001907348597</v>
      </c>
      <c r="J200" s="267">
        <v>15.8999996185303</v>
      </c>
      <c r="K200" s="267">
        <v>15.800000190734901</v>
      </c>
      <c r="L200" s="267">
        <v>9.1999998092651403</v>
      </c>
      <c r="M200">
        <v>8</v>
      </c>
    </row>
    <row r="201" spans="2:13" hidden="1" outlineLevel="1">
      <c r="B201" t="s">
        <v>15</v>
      </c>
      <c r="C201" s="267">
        <v>9.5</v>
      </c>
      <c r="D201" s="267">
        <v>14.5</v>
      </c>
      <c r="E201" s="267">
        <v>15.8999996185303</v>
      </c>
      <c r="F201" s="267">
        <v>19.200000762939499</v>
      </c>
      <c r="G201" s="267">
        <v>11</v>
      </c>
      <c r="H201" s="267">
        <v>16.600000381469702</v>
      </c>
      <c r="I201" s="267">
        <v>3.9000000953674299</v>
      </c>
      <c r="J201" s="267">
        <v>11.300000190734901</v>
      </c>
      <c r="K201" s="267">
        <v>18.100000381469702</v>
      </c>
      <c r="L201" s="267">
        <v>7.4000000953674299</v>
      </c>
      <c r="M201">
        <v>8</v>
      </c>
    </row>
    <row r="202" spans="2:13" hidden="1" outlineLevel="1">
      <c r="B202" t="s">
        <v>18</v>
      </c>
      <c r="C202" s="267">
        <v>6.5</v>
      </c>
      <c r="D202" s="267">
        <v>16.399999618530298</v>
      </c>
      <c r="E202" s="267">
        <v>16.200000762939499</v>
      </c>
      <c r="F202" s="267">
        <v>19.399999618530298</v>
      </c>
      <c r="G202" s="267">
        <v>9.8000001907348597</v>
      </c>
      <c r="H202" s="267">
        <v>18.600000381469702</v>
      </c>
      <c r="I202" s="267">
        <v>5.3000001907348597</v>
      </c>
      <c r="J202" s="267">
        <v>16</v>
      </c>
      <c r="K202" s="267">
        <v>18.399999618530298</v>
      </c>
      <c r="L202" s="267">
        <v>4.6999998092651403</v>
      </c>
      <c r="M202">
        <v>8</v>
      </c>
    </row>
    <row r="203" spans="2:13" collapsed="1">
      <c r="B203" s="213" t="s">
        <v>710</v>
      </c>
      <c r="C203" s="206">
        <f>AVERAGE(C197:C202)</f>
        <v>11.233333110809328</v>
      </c>
      <c r="D203" s="206">
        <f t="shared" ref="D203:L203" si="7">AVERAGE(D197:D202)</f>
        <v>14.616666475931817</v>
      </c>
      <c r="E203" s="206">
        <f t="shared" si="7"/>
        <v>17.3166666030884</v>
      </c>
      <c r="F203" s="206">
        <f t="shared" si="7"/>
        <v>17.766666889190699</v>
      </c>
      <c r="G203" s="206">
        <f t="shared" si="7"/>
        <v>10.116666793823235</v>
      </c>
      <c r="H203" s="206">
        <f t="shared" si="7"/>
        <v>17.4333333969116</v>
      </c>
      <c r="I203" s="206">
        <f t="shared" si="7"/>
        <v>4.7500001192092878</v>
      </c>
      <c r="J203" s="206">
        <f t="shared" si="7"/>
        <v>12.04999995231629</v>
      </c>
      <c r="K203" s="206">
        <f t="shared" si="7"/>
        <v>14.999999999999995</v>
      </c>
      <c r="L203" s="206">
        <f t="shared" si="7"/>
        <v>8.0999999046325737</v>
      </c>
      <c r="M203" s="213"/>
    </row>
    <row r="206" spans="2:13">
      <c r="B206" t="s">
        <v>1114</v>
      </c>
      <c r="C206" s="267">
        <f>AVERAGE(C193:C195,C197:C202)</f>
        <v>10.399999830457896</v>
      </c>
      <c r="D206" s="267">
        <f t="shared" ref="D206:L206" si="8">AVERAGE(D193:D195,D197:D202)</f>
        <v>14.599999851650669</v>
      </c>
      <c r="E206" s="267">
        <f t="shared" si="8"/>
        <v>15.988888846503379</v>
      </c>
      <c r="F206" s="267">
        <f t="shared" si="8"/>
        <v>17.466666751437735</v>
      </c>
      <c r="G206" s="267">
        <f t="shared" si="8"/>
        <v>12.655555619133846</v>
      </c>
      <c r="H206" s="267">
        <f t="shared" si="8"/>
        <v>17.500000211927624</v>
      </c>
      <c r="I206" s="267">
        <f t="shared" si="8"/>
        <v>3.7444445192813856</v>
      </c>
      <c r="J206" s="267">
        <f t="shared" si="8"/>
        <v>14.411111248864081</v>
      </c>
      <c r="K206" s="267">
        <f t="shared" si="8"/>
        <v>15.811111132303861</v>
      </c>
      <c r="L206" s="267">
        <f t="shared" si="8"/>
        <v>5.9444443881511724</v>
      </c>
    </row>
    <row r="243" spans="2:9" ht="15" thickBot="1"/>
    <row r="244" spans="2:9">
      <c r="B244" s="847" t="s">
        <v>702</v>
      </c>
      <c r="C244" s="848"/>
      <c r="D244" s="847" t="s">
        <v>703</v>
      </c>
      <c r="E244" s="848"/>
    </row>
    <row r="245" spans="2:9" ht="15" thickBot="1">
      <c r="B245" s="282" t="s">
        <v>521</v>
      </c>
      <c r="C245" s="283" t="s">
        <v>551</v>
      </c>
      <c r="D245" s="282" t="s">
        <v>521</v>
      </c>
      <c r="E245" s="283" t="s">
        <v>551</v>
      </c>
    </row>
    <row r="246" spans="2:9">
      <c r="B246" s="843">
        <v>1</v>
      </c>
      <c r="C246" s="841">
        <v>9</v>
      </c>
      <c r="D246" s="342">
        <v>7</v>
      </c>
      <c r="E246" s="535">
        <v>3</v>
      </c>
      <c r="F246" s="879" t="s">
        <v>777</v>
      </c>
      <c r="G246" s="880"/>
      <c r="H246" s="881"/>
      <c r="I246" s="392"/>
    </row>
    <row r="247" spans="2:9" ht="15" thickBot="1">
      <c r="B247" s="844"/>
      <c r="C247" s="842"/>
      <c r="D247" s="343">
        <v>8</v>
      </c>
      <c r="E247" s="536">
        <v>6</v>
      </c>
      <c r="F247" s="882"/>
      <c r="G247" s="883"/>
      <c r="H247" s="884"/>
      <c r="I247" s="392"/>
    </row>
    <row r="248" spans="2:9">
      <c r="B248" s="843">
        <v>2</v>
      </c>
      <c r="C248" s="841">
        <v>16</v>
      </c>
      <c r="D248" s="342">
        <v>5</v>
      </c>
      <c r="E248" s="535">
        <v>9</v>
      </c>
      <c r="F248" s="879" t="s">
        <v>777</v>
      </c>
      <c r="G248" s="880"/>
      <c r="H248" s="881"/>
      <c r="I248" s="392"/>
    </row>
    <row r="249" spans="2:9" ht="15" thickBot="1">
      <c r="B249" s="844"/>
      <c r="C249" s="842"/>
      <c r="D249" s="343">
        <v>6</v>
      </c>
      <c r="E249" s="536">
        <v>7</v>
      </c>
      <c r="F249" s="882"/>
      <c r="G249" s="883"/>
      <c r="H249" s="884"/>
      <c r="I249" s="392"/>
    </row>
    <row r="250" spans="2:9">
      <c r="B250" s="843">
        <v>3</v>
      </c>
      <c r="C250" s="841">
        <v>12</v>
      </c>
      <c r="D250" s="342">
        <v>3</v>
      </c>
      <c r="E250" s="535">
        <v>6</v>
      </c>
      <c r="F250" s="879" t="s">
        <v>777</v>
      </c>
      <c r="G250" s="880"/>
      <c r="H250" s="881"/>
      <c r="I250" s="392"/>
    </row>
    <row r="251" spans="2:9" ht="15" thickBot="1">
      <c r="B251" s="844"/>
      <c r="C251" s="842"/>
      <c r="D251" s="343">
        <v>4</v>
      </c>
      <c r="E251" s="536">
        <v>6</v>
      </c>
      <c r="F251" s="882"/>
      <c r="G251" s="883"/>
      <c r="H251" s="884"/>
      <c r="I251" s="392"/>
    </row>
    <row r="252" spans="2:9">
      <c r="B252" s="846">
        <v>4</v>
      </c>
      <c r="C252" s="845">
        <v>13</v>
      </c>
      <c r="D252" s="344">
        <v>1</v>
      </c>
      <c r="E252" s="534">
        <v>5</v>
      </c>
      <c r="F252" s="879" t="s">
        <v>777</v>
      </c>
      <c r="G252" s="880"/>
      <c r="H252" s="881"/>
      <c r="I252" s="392"/>
    </row>
    <row r="253" spans="2:9" ht="15" thickBot="1">
      <c r="B253" s="844"/>
      <c r="C253" s="842"/>
      <c r="D253" s="343">
        <v>2</v>
      </c>
      <c r="E253" s="536">
        <v>8</v>
      </c>
      <c r="F253" s="882"/>
      <c r="G253" s="883"/>
      <c r="H253" s="884"/>
      <c r="I253" s="392"/>
    </row>
  </sheetData>
  <mergeCells count="73">
    <mergeCell ref="F250:H251"/>
    <mergeCell ref="F252:H253"/>
    <mergeCell ref="J10:J15"/>
    <mergeCell ref="J27:J34"/>
    <mergeCell ref="J44:J48"/>
    <mergeCell ref="J61:J65"/>
    <mergeCell ref="J78:J81"/>
    <mergeCell ref="J95:J98"/>
    <mergeCell ref="J112:J120"/>
    <mergeCell ref="J129:J134"/>
    <mergeCell ref="F246:H247"/>
    <mergeCell ref="F248:H249"/>
    <mergeCell ref="G93:J93"/>
    <mergeCell ref="G110:J110"/>
    <mergeCell ref="G127:J127"/>
    <mergeCell ref="G42:J42"/>
    <mergeCell ref="B248:B249"/>
    <mergeCell ref="C248:C249"/>
    <mergeCell ref="B250:B251"/>
    <mergeCell ref="C250:C251"/>
    <mergeCell ref="B252:B253"/>
    <mergeCell ref="C252:C253"/>
    <mergeCell ref="B244:C244"/>
    <mergeCell ref="D244:E244"/>
    <mergeCell ref="B246:B247"/>
    <mergeCell ref="C246:C247"/>
    <mergeCell ref="B122:E122"/>
    <mergeCell ref="B139:E139"/>
    <mergeCell ref="B128:E128"/>
    <mergeCell ref="G4:J4"/>
    <mergeCell ref="B4:E4"/>
    <mergeCell ref="L4:R4"/>
    <mergeCell ref="G8:J8"/>
    <mergeCell ref="G25:J25"/>
    <mergeCell ref="B6:E6"/>
    <mergeCell ref="G59:J59"/>
    <mergeCell ref="G76:J76"/>
    <mergeCell ref="B20:E20"/>
    <mergeCell ref="B37:E37"/>
    <mergeCell ref="B54:E54"/>
    <mergeCell ref="B71:E71"/>
    <mergeCell ref="B88:E88"/>
    <mergeCell ref="B105:E105"/>
    <mergeCell ref="B126:C126"/>
    <mergeCell ref="D126:E126"/>
    <mergeCell ref="B9:E9"/>
    <mergeCell ref="B26:E26"/>
    <mergeCell ref="B43:E43"/>
    <mergeCell ref="B60:E60"/>
    <mergeCell ref="B77:E77"/>
    <mergeCell ref="B94:E94"/>
    <mergeCell ref="B111:E111"/>
    <mergeCell ref="B75:C75"/>
    <mergeCell ref="D75:E75"/>
    <mergeCell ref="B92:C92"/>
    <mergeCell ref="D92:E92"/>
    <mergeCell ref="B109:C109"/>
    <mergeCell ref="D109:E109"/>
    <mergeCell ref="B108:E108"/>
    <mergeCell ref="B125:E125"/>
    <mergeCell ref="B7:C7"/>
    <mergeCell ref="D7:E7"/>
    <mergeCell ref="B24:C24"/>
    <mergeCell ref="D24:E24"/>
    <mergeCell ref="B41:C41"/>
    <mergeCell ref="D41:E41"/>
    <mergeCell ref="B58:C58"/>
    <mergeCell ref="D58:E58"/>
    <mergeCell ref="B23:E23"/>
    <mergeCell ref="B40:E40"/>
    <mergeCell ref="B57:E57"/>
    <mergeCell ref="B74:E74"/>
    <mergeCell ref="B91:E91"/>
  </mergeCells>
  <hyperlinks>
    <hyperlink ref="A1" location="Sommaire!A1" display="Sommaire"/>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codeName="Sheet16">
    <tabColor theme="3" tint="-0.249977111117893"/>
    <outlinePr summaryRight="0"/>
  </sheetPr>
  <dimension ref="A1:CD186"/>
  <sheetViews>
    <sheetView showGridLines="0" zoomScale="90" zoomScaleNormal="90" workbookViewId="0">
      <pane ySplit="1" topLeftCell="A2" activePane="bottomLeft" state="frozen"/>
      <selection activeCell="AK20" sqref="AK20"/>
      <selection pane="bottomLeft" activeCell="T71" sqref="T71"/>
    </sheetView>
  </sheetViews>
  <sheetFormatPr baseColWidth="10" defaultColWidth="9.109375" defaultRowHeight="14.4" outlineLevelCol="2"/>
  <cols>
    <col min="1" max="1" width="3.5546875" customWidth="1" collapsed="1"/>
    <col min="2" max="2" width="10.5546875" hidden="1" customWidth="1" outlineLevel="1"/>
    <col min="3" max="3" width="3.88671875" style="2" hidden="1" customWidth="1" outlineLevel="2"/>
    <col min="4" max="5" width="14" hidden="1" customWidth="1" outlineLevel="1"/>
    <col min="6" max="10" width="11.44140625" hidden="1" customWidth="1" outlineLevel="1"/>
    <col min="26" max="26" width="2.109375" customWidth="1"/>
    <col min="27" max="27" width="16.109375" bestFit="1" customWidth="1"/>
    <col min="28" max="28" width="2.5546875" customWidth="1"/>
    <col min="40" max="40" width="9.109375" customWidth="1" outlineLevel="1"/>
    <col min="41" max="41" width="16.109375" customWidth="1" outlineLevel="1" collapsed="1"/>
    <col min="42" max="51" width="9.109375" hidden="1" customWidth="1" outlineLevel="2"/>
    <col min="52" max="62" width="6.6640625" customWidth="1" outlineLevel="1"/>
    <col min="63" max="82" width="6.109375" customWidth="1" outlineLevel="1"/>
    <col min="83" max="91" width="6.109375" customWidth="1"/>
    <col min="92" max="92" width="11.33203125" bestFit="1" customWidth="1"/>
  </cols>
  <sheetData>
    <row r="1" spans="1:82">
      <c r="A1" s="155" t="s">
        <v>524</v>
      </c>
      <c r="B1" s="155"/>
      <c r="AO1" s="2"/>
      <c r="AP1" s="2"/>
      <c r="AQ1" s="2"/>
      <c r="AR1" s="2"/>
      <c r="AS1" s="2"/>
      <c r="AT1" s="2"/>
      <c r="AU1" s="2"/>
      <c r="AV1" s="2"/>
      <c r="AW1" s="2"/>
      <c r="AX1" s="2"/>
      <c r="AY1" s="2"/>
      <c r="AZ1" s="2"/>
      <c r="BA1" s="2"/>
      <c r="BB1" s="2"/>
      <c r="BC1" s="2"/>
      <c r="BD1" s="2"/>
      <c r="BE1" s="2"/>
      <c r="BF1" s="2"/>
      <c r="BG1" s="2"/>
      <c r="BH1" s="2"/>
      <c r="BI1" s="2"/>
    </row>
    <row r="2" spans="1:82">
      <c r="A2" s="155"/>
      <c r="B2" s="155"/>
      <c r="I2" s="774" t="s">
        <v>583</v>
      </c>
      <c r="J2" s="774"/>
      <c r="AO2" s="2"/>
      <c r="AP2" s="2"/>
      <c r="AQ2" s="2"/>
      <c r="AR2" s="2"/>
      <c r="AS2" s="2"/>
      <c r="AT2" s="2"/>
      <c r="AU2" s="2"/>
      <c r="AV2" s="2"/>
      <c r="AW2" s="2"/>
      <c r="AX2" s="2"/>
      <c r="AY2" s="2"/>
      <c r="AZ2" s="2"/>
      <c r="BA2" s="2"/>
      <c r="BB2" s="2"/>
      <c r="BC2" s="2"/>
      <c r="BD2" s="2"/>
      <c r="BE2" s="2"/>
      <c r="BF2" s="2"/>
      <c r="BG2" s="2"/>
      <c r="BH2" s="2"/>
      <c r="BI2" s="2"/>
    </row>
    <row r="3" spans="1:82" ht="16.2" thickBot="1">
      <c r="A3" s="155"/>
      <c r="B3" s="155"/>
      <c r="I3" s="559" t="s">
        <v>241</v>
      </c>
      <c r="J3" s="559" t="s">
        <v>242</v>
      </c>
      <c r="AO3" s="2"/>
      <c r="AP3" s="2"/>
      <c r="AQ3" s="2"/>
      <c r="AR3" s="2"/>
      <c r="AS3" s="2"/>
      <c r="AT3" s="2"/>
      <c r="AU3" s="2"/>
      <c r="AV3" s="2"/>
      <c r="AW3" s="2"/>
      <c r="AX3" s="2"/>
      <c r="AY3" s="2"/>
      <c r="AZ3" s="2"/>
      <c r="BA3" s="2"/>
      <c r="BB3" s="2"/>
      <c r="BC3" s="2"/>
      <c r="BD3" s="2"/>
      <c r="BE3" s="2"/>
      <c r="BF3" s="2"/>
      <c r="BG3" s="2"/>
      <c r="BH3" s="2"/>
      <c r="BI3" s="2"/>
    </row>
    <row r="4" spans="1:82" ht="16.2" thickBot="1">
      <c r="I4" s="1">
        <v>0.4</v>
      </c>
      <c r="J4" s="579">
        <f>100/COUNTIF(D8:D57,"&lt;&gt;"&amp;"")</f>
        <v>2</v>
      </c>
      <c r="AO4" s="72"/>
      <c r="AP4" s="47"/>
      <c r="AQ4" s="47"/>
      <c r="AR4" s="47"/>
      <c r="AS4" s="47"/>
      <c r="AT4" s="47"/>
      <c r="AU4" s="47"/>
      <c r="AV4" s="47"/>
      <c r="AW4" s="47"/>
      <c r="AX4" s="47"/>
      <c r="AY4" s="47"/>
      <c r="AZ4" s="139" t="s">
        <v>522</v>
      </c>
      <c r="BA4" s="829" t="s">
        <v>508</v>
      </c>
      <c r="BB4" s="830"/>
      <c r="BC4" s="830"/>
      <c r="BD4" s="830"/>
      <c r="BE4" s="830"/>
      <c r="BF4" s="830"/>
      <c r="BG4" s="830"/>
      <c r="BH4" s="830"/>
      <c r="BI4" s="830"/>
      <c r="BJ4" s="831"/>
      <c r="BK4" s="829" t="s">
        <v>67</v>
      </c>
      <c r="BL4" s="830"/>
      <c r="BM4" s="830"/>
      <c r="BN4" s="830"/>
      <c r="BO4" s="830"/>
      <c r="BP4" s="830"/>
      <c r="BQ4" s="830"/>
      <c r="BR4" s="830"/>
      <c r="BS4" s="830"/>
      <c r="BT4" s="831"/>
      <c r="BU4" s="829" t="s">
        <v>192</v>
      </c>
      <c r="BV4" s="830"/>
      <c r="BW4" s="830"/>
      <c r="BX4" s="830"/>
      <c r="BY4" s="830"/>
      <c r="BZ4" s="830"/>
      <c r="CA4" s="830"/>
      <c r="CB4" s="830"/>
      <c r="CC4" s="830"/>
      <c r="CD4" s="831"/>
    </row>
    <row r="5" spans="1:82" ht="15" thickBot="1">
      <c r="E5" s="1" t="s">
        <v>590</v>
      </c>
      <c r="F5" s="1" t="s">
        <v>591</v>
      </c>
      <c r="I5" s="1">
        <v>0.6</v>
      </c>
      <c r="J5" s="41"/>
      <c r="AO5" s="149" t="s">
        <v>56</v>
      </c>
      <c r="AP5" s="74" t="s">
        <v>57</v>
      </c>
      <c r="AQ5" s="74" t="s">
        <v>58</v>
      </c>
      <c r="AR5" s="74" t="s">
        <v>0</v>
      </c>
      <c r="AS5" s="74" t="s">
        <v>1</v>
      </c>
      <c r="AT5" s="74" t="s">
        <v>2</v>
      </c>
      <c r="AU5" s="74" t="s">
        <v>3</v>
      </c>
      <c r="AV5" s="74" t="s">
        <v>4</v>
      </c>
      <c r="AW5" s="74" t="s">
        <v>59</v>
      </c>
      <c r="AX5" s="74" t="s">
        <v>5</v>
      </c>
      <c r="AY5" s="74" t="s">
        <v>60</v>
      </c>
      <c r="AZ5" s="149" t="s">
        <v>521</v>
      </c>
      <c r="BA5" s="73" t="s">
        <v>510</v>
      </c>
      <c r="BB5" s="74" t="s">
        <v>511</v>
      </c>
      <c r="BC5" s="74" t="s">
        <v>512</v>
      </c>
      <c r="BD5" s="74" t="s">
        <v>513</v>
      </c>
      <c r="BE5" s="74" t="s">
        <v>514</v>
      </c>
      <c r="BF5" s="74" t="s">
        <v>515</v>
      </c>
      <c r="BG5" s="74" t="s">
        <v>516</v>
      </c>
      <c r="BH5" s="74" t="s">
        <v>517</v>
      </c>
      <c r="BI5" s="74" t="s">
        <v>518</v>
      </c>
      <c r="BJ5" s="75" t="s">
        <v>519</v>
      </c>
      <c r="BK5" s="73" t="s">
        <v>67</v>
      </c>
      <c r="BL5" s="74" t="s">
        <v>68</v>
      </c>
      <c r="BM5" s="74" t="s">
        <v>69</v>
      </c>
      <c r="BN5" s="74" t="s">
        <v>70</v>
      </c>
      <c r="BO5" s="74" t="s">
        <v>71</v>
      </c>
      <c r="BP5" s="74" t="s">
        <v>187</v>
      </c>
      <c r="BQ5" s="74" t="s">
        <v>188</v>
      </c>
      <c r="BR5" s="74" t="s">
        <v>189</v>
      </c>
      <c r="BS5" s="74" t="s">
        <v>190</v>
      </c>
      <c r="BT5" s="75" t="s">
        <v>191</v>
      </c>
      <c r="BU5" s="73" t="s">
        <v>192</v>
      </c>
      <c r="BV5" s="74" t="s">
        <v>193</v>
      </c>
      <c r="BW5" s="74" t="s">
        <v>194</v>
      </c>
      <c r="BX5" s="74" t="s">
        <v>195</v>
      </c>
      <c r="BY5" s="74" t="s">
        <v>196</v>
      </c>
      <c r="BZ5" s="74" t="s">
        <v>197</v>
      </c>
      <c r="CA5" s="74" t="s">
        <v>198</v>
      </c>
      <c r="CB5" s="74" t="s">
        <v>199</v>
      </c>
      <c r="CC5" s="74" t="s">
        <v>200</v>
      </c>
      <c r="CD5" s="75" t="s">
        <v>201</v>
      </c>
    </row>
    <row r="6" spans="1:82" ht="15" thickBot="1">
      <c r="D6" s="753" t="str">
        <f>"Projection des villes groupées sur les axes "&amp;E6&amp;" et "&amp;F6</f>
        <v>Projection des villes groupées sur les axes 1 et 2</v>
      </c>
      <c r="E6" s="1">
        <v>1</v>
      </c>
      <c r="F6" s="1">
        <v>2</v>
      </c>
      <c r="G6" s="888" t="s">
        <v>1128</v>
      </c>
      <c r="H6" s="889"/>
      <c r="I6" s="41"/>
      <c r="J6" s="41"/>
      <c r="AO6" s="226" t="s">
        <v>8</v>
      </c>
      <c r="AP6" s="227">
        <v>14.3999996185303</v>
      </c>
      <c r="AQ6" s="227">
        <v>12.8999996185303</v>
      </c>
      <c r="AR6" s="227">
        <v>18.5</v>
      </c>
      <c r="AS6" s="227">
        <v>20</v>
      </c>
      <c r="AT6" s="227">
        <v>8.3000001907348597</v>
      </c>
      <c r="AU6" s="227">
        <v>19.799999237060501</v>
      </c>
      <c r="AV6" s="227">
        <v>3.2000000476837198</v>
      </c>
      <c r="AW6" s="227">
        <v>14.699999809265099</v>
      </c>
      <c r="AX6" s="227">
        <v>10.1000003814697</v>
      </c>
      <c r="AY6" s="227">
        <v>2.5999999046325701</v>
      </c>
      <c r="AZ6" s="207">
        <v>1</v>
      </c>
      <c r="BA6" s="228">
        <v>-3.4597468376159699</v>
      </c>
      <c r="BB6" s="229">
        <v>1.34876072406769</v>
      </c>
      <c r="BC6" s="229">
        <v>0.96555632352829002</v>
      </c>
      <c r="BD6" s="229">
        <v>-0.93539273738861095</v>
      </c>
      <c r="BE6" s="229">
        <v>0.11434020102024101</v>
      </c>
      <c r="BF6" s="229">
        <v>0.49423000216484098</v>
      </c>
      <c r="BG6" s="229">
        <v>0.76657313108444203</v>
      </c>
      <c r="BH6" s="229">
        <v>0.100908808410168</v>
      </c>
      <c r="BI6" s="229">
        <v>0.21544414758682301</v>
      </c>
      <c r="BJ6" s="230">
        <v>7.9168997704982799E-2</v>
      </c>
      <c r="BK6" s="228">
        <v>5.8384132385253897</v>
      </c>
      <c r="BL6" s="229">
        <v>1.69517958164215</v>
      </c>
      <c r="BM6" s="229">
        <v>1.41434669494629</v>
      </c>
      <c r="BN6" s="229">
        <v>2.43731665611267</v>
      </c>
      <c r="BO6" s="229">
        <v>4.5824311673641198E-2</v>
      </c>
      <c r="BP6" s="229">
        <v>1.3302426338195801</v>
      </c>
      <c r="BQ6" s="229">
        <v>3.40632152557373</v>
      </c>
      <c r="BR6" s="229">
        <v>8.1935167312622098E-2</v>
      </c>
      <c r="BS6" s="229">
        <v>0.743388652801514</v>
      </c>
      <c r="BT6" s="230">
        <v>0.20638990402221699</v>
      </c>
      <c r="BU6" s="228">
        <v>0.72526520490646396</v>
      </c>
      <c r="BV6" s="229">
        <v>0.11022446304559699</v>
      </c>
      <c r="BW6" s="229">
        <v>5.64889386296272E-2</v>
      </c>
      <c r="BX6" s="229">
        <v>5.3014684468507801E-2</v>
      </c>
      <c r="BY6" s="229">
        <v>7.9214753350243005E-4</v>
      </c>
      <c r="BZ6" s="229">
        <v>1.4800159260630601E-2</v>
      </c>
      <c r="CA6" s="229">
        <v>3.5605359822511701E-2</v>
      </c>
      <c r="CB6" s="229">
        <v>6.1697326600551605E-4</v>
      </c>
      <c r="CC6" s="229">
        <v>2.8124032542109498E-3</v>
      </c>
      <c r="CD6" s="230">
        <v>3.7976808380335602E-4</v>
      </c>
    </row>
    <row r="7" spans="1:82" ht="47.4" thickBot="1">
      <c r="B7" s="115" t="s">
        <v>521</v>
      </c>
      <c r="C7" s="594" t="s">
        <v>1248</v>
      </c>
      <c r="D7" s="115" t="s">
        <v>56</v>
      </c>
      <c r="E7" s="310" t="str">
        <f>"Coord "&amp;E6</f>
        <v>Coord 1</v>
      </c>
      <c r="F7" s="310" t="str">
        <f>"Coord "&amp;F6</f>
        <v>Coord 2</v>
      </c>
      <c r="G7" s="108" t="s">
        <v>1126</v>
      </c>
      <c r="H7" s="516" t="s">
        <v>1127</v>
      </c>
      <c r="I7" s="139" t="str">
        <f>"Cos² "&amp;E6&amp;"-"&amp;F6</f>
        <v>Cos² 1-2</v>
      </c>
      <c r="J7" s="139" t="str">
        <f>"CTR "&amp;E6&amp;"-"&amp;F6</f>
        <v>CTR 1-2</v>
      </c>
      <c r="AO7" s="152" t="s">
        <v>10</v>
      </c>
      <c r="AP7" s="210">
        <v>13.8999996185303</v>
      </c>
      <c r="AQ7" s="210">
        <v>16.5</v>
      </c>
      <c r="AR7" s="210">
        <v>17.899999618530298</v>
      </c>
      <c r="AS7" s="210">
        <v>15</v>
      </c>
      <c r="AT7" s="210">
        <v>11.199999809265099</v>
      </c>
      <c r="AU7" s="210">
        <v>16.600000381469702</v>
      </c>
      <c r="AV7" s="210">
        <v>5.9000000953674299</v>
      </c>
      <c r="AW7" s="210">
        <v>7.5999999046325701</v>
      </c>
      <c r="AX7" s="210">
        <v>9.8000001907348597</v>
      </c>
      <c r="AY7" s="210">
        <v>9.8000001907348597</v>
      </c>
      <c r="AZ7" s="150">
        <v>1</v>
      </c>
      <c r="BA7" s="140">
        <v>-2.36976099014282</v>
      </c>
      <c r="BB7" s="141">
        <v>1.0271897315978999</v>
      </c>
      <c r="BC7" s="141">
        <v>0.85448533296585105</v>
      </c>
      <c r="BD7" s="141">
        <v>0.97694599628448497</v>
      </c>
      <c r="BE7" s="141">
        <v>1.0714311599731401</v>
      </c>
      <c r="BF7" s="141">
        <v>5.7299081236123997E-2</v>
      </c>
      <c r="BG7" s="141">
        <v>3.4760776907205602E-2</v>
      </c>
      <c r="BH7" s="141">
        <v>0.71117818355560303</v>
      </c>
      <c r="BI7" s="141">
        <v>0.216607466340065</v>
      </c>
      <c r="BJ7" s="142">
        <v>-0.44808629155159002</v>
      </c>
      <c r="BK7" s="140">
        <v>2.73914647102356</v>
      </c>
      <c r="BL7" s="141">
        <v>0.98321211338043202</v>
      </c>
      <c r="BM7" s="141">
        <v>1.1076687574386599</v>
      </c>
      <c r="BN7" s="141">
        <v>2.65867400169373</v>
      </c>
      <c r="BO7" s="141">
        <v>4.0237092971801802</v>
      </c>
      <c r="BP7" s="141">
        <v>1.78800188004971E-2</v>
      </c>
      <c r="BQ7" s="141">
        <v>7.00418138876557E-3</v>
      </c>
      <c r="BR7" s="141">
        <v>4.06976222991943</v>
      </c>
      <c r="BS7" s="141">
        <v>0.75143837928771995</v>
      </c>
      <c r="BT7" s="142">
        <v>6.6115221977233896</v>
      </c>
      <c r="BU7" s="140">
        <v>0.547271728515625</v>
      </c>
      <c r="BV7" s="141">
        <v>0.102824173867702</v>
      </c>
      <c r="BW7" s="141">
        <v>7.1154624223709106E-2</v>
      </c>
      <c r="BX7" s="141">
        <v>9.3011148273944896E-2</v>
      </c>
      <c r="BY7" s="141">
        <v>0.111872270703316</v>
      </c>
      <c r="BZ7" s="141">
        <v>3.1995523022487798E-4</v>
      </c>
      <c r="CA7" s="141">
        <v>1.17753232188988E-4</v>
      </c>
      <c r="CB7" s="141">
        <v>4.9289084970951101E-2</v>
      </c>
      <c r="CC7" s="141">
        <v>4.5723635703325298E-3</v>
      </c>
      <c r="CD7" s="142">
        <v>1.95666830986738E-2</v>
      </c>
    </row>
    <row r="8" spans="1:82" ht="15.6">
      <c r="B8" s="573">
        <v>1</v>
      </c>
      <c r="C8" s="380">
        <v>1</v>
      </c>
      <c r="D8" s="226" t="s">
        <v>8</v>
      </c>
      <c r="E8" s="451">
        <f t="shared" ref="E8:F27" si="0">INDEX($BA$6:$BJ$55,$C8,E$6)</f>
        <v>-3.4597468376159699</v>
      </c>
      <c r="F8" s="451">
        <f t="shared" si="0"/>
        <v>1.34876072406769</v>
      </c>
      <c r="G8" s="451"/>
      <c r="H8" s="458"/>
      <c r="I8" s="593">
        <f>INDEX($BU$6:$CD$55,$C8,E$6)+INDEX($BU$6:$CD$55,$C8,F$6)</f>
        <v>0.83548966795206092</v>
      </c>
      <c r="J8" s="593">
        <f>INDEX($BK$6:$BT$55,$C8,E$6)+INDEX($BK$6:$BT$55,$C8,F$6)</f>
        <v>7.5335928201675397</v>
      </c>
      <c r="AA8" s="537" t="s">
        <v>1134</v>
      </c>
      <c r="AO8" s="152" t="s">
        <v>11</v>
      </c>
      <c r="AP8" s="210">
        <v>13.199999809265099</v>
      </c>
      <c r="AQ8" s="210">
        <v>14.8999996185303</v>
      </c>
      <c r="AR8" s="210">
        <v>17.899999618530298</v>
      </c>
      <c r="AS8" s="210">
        <v>18.200000762939499</v>
      </c>
      <c r="AT8" s="210">
        <v>10.1000003814697</v>
      </c>
      <c r="AU8" s="210">
        <v>17.100000381469702</v>
      </c>
      <c r="AV8" s="210">
        <v>5.4000000953674299</v>
      </c>
      <c r="AW8" s="210">
        <v>6.8000001907348597</v>
      </c>
      <c r="AX8" s="210">
        <v>17.799999237060501</v>
      </c>
      <c r="AY8" s="210">
        <v>14.8999996185303</v>
      </c>
      <c r="AZ8" s="150">
        <v>1</v>
      </c>
      <c r="BA8" s="140">
        <v>-2.7210171222686799</v>
      </c>
      <c r="BB8" s="141">
        <v>1.4347167015075699</v>
      </c>
      <c r="BC8" s="141">
        <v>-0.81383854150772095</v>
      </c>
      <c r="BD8" s="141">
        <v>1.2369190454482999</v>
      </c>
      <c r="BE8" s="141">
        <v>0.63574564456939697</v>
      </c>
      <c r="BF8" s="141">
        <v>-0.20753169059753401</v>
      </c>
      <c r="BG8" s="141">
        <v>-0.63302767276763905</v>
      </c>
      <c r="BH8" s="141">
        <v>0.31019416451454201</v>
      </c>
      <c r="BI8" s="141">
        <v>1.13455690443516E-2</v>
      </c>
      <c r="BJ8" s="142">
        <v>-9.0819142758846297E-2</v>
      </c>
      <c r="BK8" s="140">
        <v>3.6113429069518999</v>
      </c>
      <c r="BL8" s="141">
        <v>1.9181307554245</v>
      </c>
      <c r="BM8" s="141">
        <v>1.00479435920715</v>
      </c>
      <c r="BN8" s="141">
        <v>4.2619323730468803</v>
      </c>
      <c r="BO8" s="141">
        <v>1.4166573286056501</v>
      </c>
      <c r="BP8" s="141">
        <v>0.234553277492523</v>
      </c>
      <c r="BQ8" s="141">
        <v>2.32286429405212</v>
      </c>
      <c r="BR8" s="141">
        <v>0.77424687147140503</v>
      </c>
      <c r="BS8" s="141">
        <v>2.0615747198462499E-3</v>
      </c>
      <c r="BT8" s="142">
        <v>0.27160200476646401</v>
      </c>
      <c r="BU8" s="140">
        <v>0.58727765083312999</v>
      </c>
      <c r="BV8" s="141">
        <v>0.163272574543953</v>
      </c>
      <c r="BW8" s="141">
        <v>5.2536055445671102E-2</v>
      </c>
      <c r="BX8" s="141">
        <v>0.121356628835201</v>
      </c>
      <c r="BY8" s="141">
        <v>3.2058835029602099E-2</v>
      </c>
      <c r="BZ8" s="141">
        <v>3.4162511583417702E-3</v>
      </c>
      <c r="CA8" s="141">
        <v>3.17853018641472E-2</v>
      </c>
      <c r="CB8" s="141">
        <v>7.6321726664900797E-3</v>
      </c>
      <c r="CC8" s="141">
        <v>1.0210182153969101E-5</v>
      </c>
      <c r="CD8" s="142">
        <v>6.5423798514530095E-4</v>
      </c>
    </row>
    <row r="9" spans="1:82" ht="15" customHeight="1">
      <c r="B9" s="574">
        <v>1</v>
      </c>
      <c r="C9" s="381">
        <v>2</v>
      </c>
      <c r="D9" s="152" t="s">
        <v>10</v>
      </c>
      <c r="E9" s="56">
        <f t="shared" si="0"/>
        <v>-2.36976099014282</v>
      </c>
      <c r="F9" s="56">
        <f t="shared" si="0"/>
        <v>1.0271897315978999</v>
      </c>
      <c r="G9" s="56"/>
      <c r="H9" s="459"/>
      <c r="I9" s="593">
        <f t="shared" ref="I9:I57" si="1">INDEX($BU$6:$CD$55,$C9,E$6)+INDEX($BU$6:$CD$55,$C9,F$6)</f>
        <v>0.65009590238332704</v>
      </c>
      <c r="J9" s="593">
        <f t="shared" ref="J9:J57" si="2">INDEX($BK$6:$BT$55,$C9,E$6)+INDEX($BK$6:$BT$55,$C9,F$6)</f>
        <v>3.7223585844039921</v>
      </c>
      <c r="AO9" s="152" t="s">
        <v>13</v>
      </c>
      <c r="AP9" s="210">
        <v>10.699999809265099</v>
      </c>
      <c r="AQ9" s="210">
        <v>15.1000003814697</v>
      </c>
      <c r="AR9" s="210">
        <v>13.800000190734901</v>
      </c>
      <c r="AS9" s="210">
        <v>19.799999237060501</v>
      </c>
      <c r="AT9" s="210">
        <v>18.899999618530298</v>
      </c>
      <c r="AU9" s="210">
        <v>19.700000762939499</v>
      </c>
      <c r="AV9" s="210">
        <v>2</v>
      </c>
      <c r="AW9" s="210">
        <v>20</v>
      </c>
      <c r="AX9" s="210">
        <v>17.100000381469702</v>
      </c>
      <c r="AY9" s="210">
        <v>0.40000000596046398</v>
      </c>
      <c r="AZ9" s="150">
        <v>1</v>
      </c>
      <c r="BA9" s="140">
        <v>-4.3491473197937003</v>
      </c>
      <c r="BB9" s="141">
        <v>-1.7262277603149401</v>
      </c>
      <c r="BC9" s="141">
        <v>0.704728603363037</v>
      </c>
      <c r="BD9" s="141">
        <v>-0.67377340793609597</v>
      </c>
      <c r="BE9" s="141">
        <v>-0.39366063475608798</v>
      </c>
      <c r="BF9" s="141">
        <v>-0.77557486295700095</v>
      </c>
      <c r="BG9" s="141">
        <v>0.16069462895393399</v>
      </c>
      <c r="BH9" s="141">
        <v>8.6687885224819197E-2</v>
      </c>
      <c r="BI9" s="141">
        <v>-0.15628564357757599</v>
      </c>
      <c r="BJ9" s="142">
        <v>0.33189705014228799</v>
      </c>
      <c r="BK9" s="140">
        <v>9.2260208129882795</v>
      </c>
      <c r="BL9" s="141">
        <v>2.77678394317627</v>
      </c>
      <c r="BM9" s="141">
        <v>0.75343269109725997</v>
      </c>
      <c r="BN9" s="141">
        <v>1.2645957469940201</v>
      </c>
      <c r="BO9" s="141">
        <v>0.54317778348922696</v>
      </c>
      <c r="BP9" s="141">
        <v>3.2758204936981201</v>
      </c>
      <c r="BQ9" s="141">
        <v>0.149685993790627</v>
      </c>
      <c r="BR9" s="141">
        <v>6.0468476265668897E-2</v>
      </c>
      <c r="BS9" s="141">
        <v>0.39118725061416598</v>
      </c>
      <c r="BT9" s="142">
        <v>3.6273121833801301</v>
      </c>
      <c r="BU9" s="140">
        <v>0.79575562477111805</v>
      </c>
      <c r="BV9" s="141">
        <v>0.12536250054836301</v>
      </c>
      <c r="BW9" s="141">
        <v>2.0893696695566202E-2</v>
      </c>
      <c r="BX9" s="141">
        <v>1.9098497927188901E-2</v>
      </c>
      <c r="BY9" s="141">
        <v>6.51951739564538E-3</v>
      </c>
      <c r="BZ9" s="141">
        <v>2.5305733084678601E-2</v>
      </c>
      <c r="CA9" s="141">
        <v>1.0863611241802599E-3</v>
      </c>
      <c r="CB9" s="141">
        <v>3.1614644103683499E-4</v>
      </c>
      <c r="CC9" s="141">
        <v>1.0275657987222099E-3</v>
      </c>
      <c r="CD9" s="142">
        <v>4.6342373825609701E-3</v>
      </c>
    </row>
    <row r="10" spans="1:82" ht="15" customHeight="1">
      <c r="B10" s="574">
        <v>1</v>
      </c>
      <c r="C10" s="381">
        <v>3</v>
      </c>
      <c r="D10" s="152" t="s">
        <v>11</v>
      </c>
      <c r="E10" s="56">
        <f t="shared" si="0"/>
        <v>-2.7210171222686799</v>
      </c>
      <c r="F10" s="56">
        <f t="shared" si="0"/>
        <v>1.4347167015075699</v>
      </c>
      <c r="G10" s="56"/>
      <c r="H10" s="459"/>
      <c r="I10" s="593">
        <f t="shared" si="1"/>
        <v>0.75055022537708305</v>
      </c>
      <c r="J10" s="593">
        <f t="shared" si="2"/>
        <v>5.5294736623764003</v>
      </c>
      <c r="AA10" s="1" t="s">
        <v>590</v>
      </c>
      <c r="AO10" s="152" t="s">
        <v>14</v>
      </c>
      <c r="AP10" s="210">
        <v>9.8999996185302699</v>
      </c>
      <c r="AQ10" s="210">
        <v>12.5</v>
      </c>
      <c r="AR10" s="210">
        <v>17.5</v>
      </c>
      <c r="AS10" s="210">
        <v>14.800000190734901</v>
      </c>
      <c r="AT10" s="210">
        <v>10.300000190734901</v>
      </c>
      <c r="AU10" s="210">
        <v>15.8999996185303</v>
      </c>
      <c r="AV10" s="210">
        <v>4.8000001907348597</v>
      </c>
      <c r="AW10" s="210">
        <v>15.8999996185303</v>
      </c>
      <c r="AX10" s="210">
        <v>15.800000190734901</v>
      </c>
      <c r="AY10" s="210">
        <v>9.1999998092651403</v>
      </c>
      <c r="AZ10" s="150">
        <v>1</v>
      </c>
      <c r="BA10" s="140">
        <v>-2.5094301700592001</v>
      </c>
      <c r="BB10" s="141">
        <v>-6.9717802107334102E-3</v>
      </c>
      <c r="BC10" s="141">
        <v>-0.81636804342269897</v>
      </c>
      <c r="BD10" s="141">
        <v>-0.237018182873726</v>
      </c>
      <c r="BE10" s="141">
        <v>2.9670666903257401E-2</v>
      </c>
      <c r="BF10" s="141">
        <v>0.43557009100914001</v>
      </c>
      <c r="BG10" s="141">
        <v>0.46743723750114402</v>
      </c>
      <c r="BH10" s="141">
        <v>0.17530731856823001</v>
      </c>
      <c r="BI10" s="141">
        <v>0.37476533651351901</v>
      </c>
      <c r="BJ10" s="142">
        <v>-0.27406325936317399</v>
      </c>
      <c r="BK10" s="140">
        <v>3.0715415477752699</v>
      </c>
      <c r="BL10" s="141">
        <v>4.5293229050002999E-5</v>
      </c>
      <c r="BM10" s="141">
        <v>1.0110501050949099</v>
      </c>
      <c r="BN10" s="141">
        <v>0.15649026632308999</v>
      </c>
      <c r="BO10" s="141">
        <v>3.08569264598191E-3</v>
      </c>
      <c r="BP10" s="141">
        <v>1.0332103967666599</v>
      </c>
      <c r="BQ10" s="141">
        <v>1.26655793190002</v>
      </c>
      <c r="BR10" s="141">
        <v>0.24729327857494399</v>
      </c>
      <c r="BS10" s="141">
        <v>2.2493929862976101</v>
      </c>
      <c r="BT10" s="142">
        <v>2.47331714630127</v>
      </c>
      <c r="BU10" s="140">
        <v>0.82045364379882801</v>
      </c>
      <c r="BV10" s="141">
        <v>6.3327333919005502E-6</v>
      </c>
      <c r="BW10" s="141">
        <v>8.6831204593181596E-2</v>
      </c>
      <c r="BX10" s="141">
        <v>7.31925945729017E-3</v>
      </c>
      <c r="BY10" s="141">
        <v>1.14698683319148E-4</v>
      </c>
      <c r="BZ10" s="141">
        <v>2.4718375876545899E-2</v>
      </c>
      <c r="CA10" s="141">
        <v>2.8467573225498199E-2</v>
      </c>
      <c r="CB10" s="141">
        <v>4.0040910243988002E-3</v>
      </c>
      <c r="CC10" s="141">
        <v>1.8298801034688901E-2</v>
      </c>
      <c r="CD10" s="142">
        <v>9.7860060632228903E-3</v>
      </c>
    </row>
    <row r="11" spans="1:82" ht="15" customHeight="1">
      <c r="B11" s="574">
        <v>1</v>
      </c>
      <c r="C11" s="381">
        <v>4</v>
      </c>
      <c r="D11" s="152" t="s">
        <v>13</v>
      </c>
      <c r="E11" s="56">
        <f t="shared" si="0"/>
        <v>-4.3491473197937003</v>
      </c>
      <c r="F11" s="56">
        <f t="shared" si="0"/>
        <v>-1.7262277603149401</v>
      </c>
      <c r="G11" s="56"/>
      <c r="H11" s="459"/>
      <c r="I11" s="593">
        <f t="shared" si="1"/>
        <v>0.92111812531948112</v>
      </c>
      <c r="J11" s="593">
        <f t="shared" si="2"/>
        <v>12.002804756164549</v>
      </c>
      <c r="AA11" s="312"/>
      <c r="AO11" s="152" t="s">
        <v>15</v>
      </c>
      <c r="AP11" s="210">
        <v>9.5</v>
      </c>
      <c r="AQ11" s="210">
        <v>14.5</v>
      </c>
      <c r="AR11" s="210">
        <v>15.8999996185303</v>
      </c>
      <c r="AS11" s="210">
        <v>19.200000762939499</v>
      </c>
      <c r="AT11" s="210">
        <v>11</v>
      </c>
      <c r="AU11" s="210">
        <v>16.600000381469702</v>
      </c>
      <c r="AV11" s="210">
        <v>3.9000000953674299</v>
      </c>
      <c r="AW11" s="210">
        <v>11.300000190734901</v>
      </c>
      <c r="AX11" s="210">
        <v>18.100000381469702</v>
      </c>
      <c r="AY11" s="210">
        <v>7.4000000953674299</v>
      </c>
      <c r="AZ11" s="150">
        <v>1</v>
      </c>
      <c r="BA11" s="140">
        <v>-3.1337091922760001</v>
      </c>
      <c r="BB11" s="141">
        <v>4.0136113762855502E-2</v>
      </c>
      <c r="BC11" s="141">
        <v>-0.40987136960029602</v>
      </c>
      <c r="BD11" s="141">
        <v>0.38523632287979098</v>
      </c>
      <c r="BE11" s="141">
        <v>0.22486414015293099</v>
      </c>
      <c r="BF11" s="141">
        <v>0.29217076301574701</v>
      </c>
      <c r="BG11" s="141">
        <v>-0.36305984854698198</v>
      </c>
      <c r="BH11" s="141">
        <v>-0.57933145761489901</v>
      </c>
      <c r="BI11" s="141">
        <v>0.103111252188683</v>
      </c>
      <c r="BJ11" s="142">
        <v>0.13980348408222201</v>
      </c>
      <c r="BK11" s="140">
        <v>4.7898683547973597</v>
      </c>
      <c r="BL11" s="141">
        <v>1.50112388655543E-3</v>
      </c>
      <c r="BM11" s="141">
        <v>0.254856556653976</v>
      </c>
      <c r="BN11" s="141">
        <v>0.41340759396553001</v>
      </c>
      <c r="BO11" s="141">
        <v>0.17723049223423001</v>
      </c>
      <c r="BP11" s="141">
        <v>0.46488568186759899</v>
      </c>
      <c r="BQ11" s="141">
        <v>0.76407307386398304</v>
      </c>
      <c r="BR11" s="141">
        <v>2.7006382942199698</v>
      </c>
      <c r="BS11" s="141">
        <v>0.17027804255485501</v>
      </c>
      <c r="BT11" s="142">
        <v>0.64359718561172496</v>
      </c>
      <c r="BU11" s="140">
        <v>0.91166156530380205</v>
      </c>
      <c r="BV11" s="141">
        <v>1.49550163769163E-4</v>
      </c>
      <c r="BW11" s="141">
        <v>1.55959352850914E-2</v>
      </c>
      <c r="BX11" s="141">
        <v>1.37775093317032E-2</v>
      </c>
      <c r="BY11" s="141">
        <v>4.69414656981826E-3</v>
      </c>
      <c r="BZ11" s="141">
        <v>7.9248268157243694E-3</v>
      </c>
      <c r="CA11" s="141">
        <v>1.22369360178709E-2</v>
      </c>
      <c r="CB11" s="141">
        <v>3.1158065423369401E-2</v>
      </c>
      <c r="CC11" s="141">
        <v>9.8702555987983899E-4</v>
      </c>
      <c r="CD11" s="142">
        <v>1.8144802888855299E-3</v>
      </c>
    </row>
    <row r="12" spans="1:82" ht="15" customHeight="1">
      <c r="B12" s="574">
        <v>1</v>
      </c>
      <c r="C12" s="381">
        <v>5</v>
      </c>
      <c r="D12" s="152" t="s">
        <v>14</v>
      </c>
      <c r="E12" s="56">
        <f t="shared" si="0"/>
        <v>-2.5094301700592001</v>
      </c>
      <c r="F12" s="56">
        <f t="shared" si="0"/>
        <v>-6.9717802107334102E-3</v>
      </c>
      <c r="G12" s="56"/>
      <c r="H12" s="459"/>
      <c r="I12" s="593">
        <f t="shared" si="1"/>
        <v>0.82045997653221991</v>
      </c>
      <c r="J12" s="593">
        <f t="shared" si="2"/>
        <v>3.0715868410043199</v>
      </c>
      <c r="AA12" s="313"/>
      <c r="AO12" s="152" t="s">
        <v>16</v>
      </c>
      <c r="AP12" s="210">
        <v>8.6999998092651403</v>
      </c>
      <c r="AQ12" s="210">
        <v>14.3999996185303</v>
      </c>
      <c r="AR12" s="210">
        <v>10.699999809265099</v>
      </c>
      <c r="AS12" s="210">
        <v>16</v>
      </c>
      <c r="AT12" s="210">
        <v>14.800000190734901</v>
      </c>
      <c r="AU12" s="210">
        <v>16.5</v>
      </c>
      <c r="AV12" s="210">
        <v>2.7999999523162802</v>
      </c>
      <c r="AW12" s="210">
        <v>18.700000762939499</v>
      </c>
      <c r="AX12" s="210">
        <v>20</v>
      </c>
      <c r="AY12" s="210">
        <v>3.7000000476837198</v>
      </c>
      <c r="AZ12" s="150">
        <v>1</v>
      </c>
      <c r="BA12" s="140">
        <v>-3.1227107048034699</v>
      </c>
      <c r="BB12" s="141">
        <v>-1.7867842912673999</v>
      </c>
      <c r="BC12" s="141">
        <v>-0.221944704651833</v>
      </c>
      <c r="BD12" s="141">
        <v>-0.60796773433685303</v>
      </c>
      <c r="BE12" s="141">
        <v>-0.509932041168213</v>
      </c>
      <c r="BF12" s="141">
        <v>3.3275455236434902E-2</v>
      </c>
      <c r="BG12" s="141">
        <v>-0.51069867610931396</v>
      </c>
      <c r="BH12" s="141">
        <v>-0.17497347295284299</v>
      </c>
      <c r="BI12" s="141">
        <v>-0.42698827385902399</v>
      </c>
      <c r="BJ12" s="142">
        <v>0.105003401637077</v>
      </c>
      <c r="BK12" s="140">
        <v>4.7563047409057599</v>
      </c>
      <c r="BL12" s="141">
        <v>2.9750218391418501</v>
      </c>
      <c r="BM12" s="141">
        <v>7.4729181826114696E-2</v>
      </c>
      <c r="BN12" s="141">
        <v>1.0296391248703001</v>
      </c>
      <c r="BO12" s="141">
        <v>0.91142857074737504</v>
      </c>
      <c r="BP12" s="141">
        <v>6.0300463810563096E-3</v>
      </c>
      <c r="BQ12" s="141">
        <v>1.51184725761414</v>
      </c>
      <c r="BR12" s="141">
        <v>0.24635230004787401</v>
      </c>
      <c r="BS12" s="141">
        <v>2.9199702739715598</v>
      </c>
      <c r="BT12" s="142">
        <v>0.36306542158126798</v>
      </c>
      <c r="BU12" s="140">
        <v>0.69115579128265403</v>
      </c>
      <c r="BV12" s="141">
        <v>0.22628548741340601</v>
      </c>
      <c r="BW12" s="141">
        <v>3.4914193674921998E-3</v>
      </c>
      <c r="BX12" s="141">
        <v>2.6198323816060999E-2</v>
      </c>
      <c r="BY12" s="141">
        <v>1.8430497497320199E-2</v>
      </c>
      <c r="BZ12" s="141">
        <v>7.8480261436197907E-5</v>
      </c>
      <c r="CA12" s="141">
        <v>1.8485955893993399E-2</v>
      </c>
      <c r="CB12" s="141">
        <v>2.1699857898056498E-3</v>
      </c>
      <c r="CC12" s="141">
        <v>1.29224350675941E-2</v>
      </c>
      <c r="CD12" s="142">
        <v>7.8148237662389896E-4</v>
      </c>
    </row>
    <row r="13" spans="1:82" ht="15" customHeight="1">
      <c r="B13" s="574">
        <v>1</v>
      </c>
      <c r="C13" s="381">
        <v>6</v>
      </c>
      <c r="D13" s="152" t="s">
        <v>15</v>
      </c>
      <c r="E13" s="56">
        <f t="shared" si="0"/>
        <v>-3.1337091922760001</v>
      </c>
      <c r="F13" s="56">
        <f t="shared" si="0"/>
        <v>4.0136113762855502E-2</v>
      </c>
      <c r="G13" s="56"/>
      <c r="H13" s="459"/>
      <c r="I13" s="593">
        <f t="shared" si="1"/>
        <v>0.91181111546757121</v>
      </c>
      <c r="J13" s="593">
        <f t="shared" si="2"/>
        <v>4.7913694786839152</v>
      </c>
      <c r="AO13" s="152" t="s">
        <v>17</v>
      </c>
      <c r="AP13" s="210">
        <v>6.8000001907348597</v>
      </c>
      <c r="AQ13" s="210">
        <v>14.199999809265099</v>
      </c>
      <c r="AR13" s="210">
        <v>15.5</v>
      </c>
      <c r="AS13" s="210">
        <v>14.800000190734901</v>
      </c>
      <c r="AT13" s="210">
        <v>19.5</v>
      </c>
      <c r="AU13" s="210">
        <v>16.700000762939499</v>
      </c>
      <c r="AV13" s="210">
        <v>0.40000000596046398</v>
      </c>
      <c r="AW13" s="210">
        <v>18.700000762939499</v>
      </c>
      <c r="AX13" s="210">
        <v>15.199999809265099</v>
      </c>
      <c r="AY13" s="210">
        <v>0.80000001192092896</v>
      </c>
      <c r="AZ13" s="150">
        <v>1</v>
      </c>
      <c r="BA13" s="140">
        <v>-3.5967772006988499</v>
      </c>
      <c r="BB13" s="141">
        <v>-2.4598679542541499</v>
      </c>
      <c r="BC13" s="141">
        <v>0.50793254375457797</v>
      </c>
      <c r="BD13" s="141">
        <v>4.8272926360368701E-2</v>
      </c>
      <c r="BE13" s="141">
        <v>-0.62604373693466198</v>
      </c>
      <c r="BF13" s="141">
        <v>-0.10501153022050901</v>
      </c>
      <c r="BG13" s="141">
        <v>0.83540421724319502</v>
      </c>
      <c r="BH13" s="141">
        <v>-0.104191087186337</v>
      </c>
      <c r="BI13" s="141">
        <v>0.42296284437179599</v>
      </c>
      <c r="BJ13" s="142">
        <v>-0.133530929684639</v>
      </c>
      <c r="BK13" s="140">
        <v>6.3100566864013699</v>
      </c>
      <c r="BL13" s="141">
        <v>5.6385765075683603</v>
      </c>
      <c r="BM13" s="141">
        <v>0.39139270782470698</v>
      </c>
      <c r="BN13" s="141">
        <v>6.4912936650216597E-3</v>
      </c>
      <c r="BO13" s="141">
        <v>1.3737490177154501</v>
      </c>
      <c r="BP13" s="141">
        <v>6.0054648667573901E-2</v>
      </c>
      <c r="BQ13" s="141">
        <v>4.0454959869384801</v>
      </c>
      <c r="BR13" s="141">
        <v>8.7352097034454304E-2</v>
      </c>
      <c r="BS13" s="141">
        <v>2.86517381668091</v>
      </c>
      <c r="BT13" s="142">
        <v>0.58714032173156705</v>
      </c>
      <c r="BU13" s="140">
        <v>0.62932842969894398</v>
      </c>
      <c r="BV13" s="141">
        <v>0.29435664415359503</v>
      </c>
      <c r="BW13" s="141">
        <v>1.2550538405776E-2</v>
      </c>
      <c r="BX13" s="141">
        <v>1.13359397801105E-4</v>
      </c>
      <c r="BY13" s="141">
        <v>1.90660022199154E-2</v>
      </c>
      <c r="BZ13" s="141">
        <v>5.3644384024664803E-4</v>
      </c>
      <c r="CA13" s="141">
        <v>3.3950299024581902E-2</v>
      </c>
      <c r="CB13" s="141">
        <v>5.2809424232691505E-4</v>
      </c>
      <c r="CC13" s="141">
        <v>8.7027139961719496E-3</v>
      </c>
      <c r="CD13" s="142">
        <v>8.6738920072093595E-4</v>
      </c>
    </row>
    <row r="14" spans="1:82" ht="15.75" customHeight="1" thickBot="1">
      <c r="B14" s="574">
        <v>1</v>
      </c>
      <c r="C14" s="381">
        <v>7</v>
      </c>
      <c r="D14" s="152" t="s">
        <v>16</v>
      </c>
      <c r="E14" s="56">
        <f t="shared" si="0"/>
        <v>-3.1227107048034699</v>
      </c>
      <c r="F14" s="56">
        <f t="shared" si="0"/>
        <v>-1.7867842912673999</v>
      </c>
      <c r="G14" s="56"/>
      <c r="H14" s="459"/>
      <c r="I14" s="593">
        <f t="shared" si="1"/>
        <v>0.91744127869606007</v>
      </c>
      <c r="J14" s="593">
        <f t="shared" si="2"/>
        <v>7.7313265800476101</v>
      </c>
      <c r="AA14" s="1" t="s">
        <v>591</v>
      </c>
      <c r="AO14" s="153" t="s">
        <v>18</v>
      </c>
      <c r="AP14" s="232">
        <v>6.5</v>
      </c>
      <c r="AQ14" s="232">
        <v>16.399999618530298</v>
      </c>
      <c r="AR14" s="232">
        <v>16.200000762939499</v>
      </c>
      <c r="AS14" s="232">
        <v>19.399999618530298</v>
      </c>
      <c r="AT14" s="232">
        <v>9.8000001907348597</v>
      </c>
      <c r="AU14" s="232">
        <v>18.600000381469702</v>
      </c>
      <c r="AV14" s="232">
        <v>5.3000001907348597</v>
      </c>
      <c r="AW14" s="232">
        <v>16</v>
      </c>
      <c r="AX14" s="232">
        <v>18.399999618530298</v>
      </c>
      <c r="AY14" s="232">
        <v>4.6999998092651403</v>
      </c>
      <c r="AZ14" s="151">
        <v>1</v>
      </c>
      <c r="BA14" s="143">
        <v>-3.6753914356231698</v>
      </c>
      <c r="BB14" s="144">
        <v>-0.79006886482238803</v>
      </c>
      <c r="BC14" s="144">
        <v>-0.58936262130737305</v>
      </c>
      <c r="BD14" s="144">
        <v>-0.29972386360168501</v>
      </c>
      <c r="BE14" s="144">
        <v>0.92690902948379505</v>
      </c>
      <c r="BF14" s="144">
        <v>0.83991223573684703</v>
      </c>
      <c r="BG14" s="144">
        <v>-9.8668776452541407E-2</v>
      </c>
      <c r="BH14" s="144">
        <v>-0.941367328166962</v>
      </c>
      <c r="BI14" s="144">
        <v>-7.5439810752868694E-2</v>
      </c>
      <c r="BJ14" s="145">
        <v>-7.9744353890419006E-2</v>
      </c>
      <c r="BK14" s="143">
        <v>6.58890676498413</v>
      </c>
      <c r="BL14" s="144">
        <v>0.58166879415512096</v>
      </c>
      <c r="BM14" s="144">
        <v>0.52694565057754505</v>
      </c>
      <c r="BN14" s="144">
        <v>0.25024572014808699</v>
      </c>
      <c r="BO14" s="144">
        <v>3.0114264488220202</v>
      </c>
      <c r="BP14" s="144">
        <v>3.8418505191803001</v>
      </c>
      <c r="BQ14" s="144">
        <v>5.6433621793985402E-2</v>
      </c>
      <c r="BR14" s="144">
        <v>7.1306719779968297</v>
      </c>
      <c r="BS14" s="144">
        <v>9.1148115694522899E-2</v>
      </c>
      <c r="BT14" s="145">
        <v>0.209400653839111</v>
      </c>
      <c r="BU14" s="143">
        <v>0.79263782501220703</v>
      </c>
      <c r="BV14" s="144">
        <v>3.6626674234867103E-2</v>
      </c>
      <c r="BW14" s="144">
        <v>2.0381340757012398E-2</v>
      </c>
      <c r="BX14" s="144">
        <v>5.2712089382112E-3</v>
      </c>
      <c r="BY14" s="144">
        <v>5.0412915647029898E-2</v>
      </c>
      <c r="BZ14" s="144">
        <v>4.1393809020519298E-2</v>
      </c>
      <c r="CA14" s="144">
        <v>5.7125114835798697E-4</v>
      </c>
      <c r="CB14" s="144">
        <v>5.19979037344456E-2</v>
      </c>
      <c r="CC14" s="144">
        <v>3.3394026104360803E-4</v>
      </c>
      <c r="CD14" s="145">
        <v>3.7313628126867099E-4</v>
      </c>
    </row>
    <row r="15" spans="1:82" ht="15" customHeight="1">
      <c r="B15" s="574">
        <v>1</v>
      </c>
      <c r="C15" s="381">
        <v>8</v>
      </c>
      <c r="D15" s="152" t="s">
        <v>17</v>
      </c>
      <c r="E15" s="56">
        <f t="shared" si="0"/>
        <v>-3.5967772006988499</v>
      </c>
      <c r="F15" s="56">
        <f t="shared" si="0"/>
        <v>-2.4598679542541499</v>
      </c>
      <c r="G15" s="56"/>
      <c r="H15" s="459"/>
      <c r="I15" s="593">
        <f t="shared" si="1"/>
        <v>0.92368507385253906</v>
      </c>
      <c r="J15" s="593">
        <f t="shared" si="2"/>
        <v>11.94863319396973</v>
      </c>
      <c r="AA15" s="312"/>
      <c r="AO15" s="226" t="s">
        <v>6</v>
      </c>
      <c r="AP15" s="227">
        <v>18.299999237060501</v>
      </c>
      <c r="AQ15" s="227">
        <v>10.3999996185303</v>
      </c>
      <c r="AR15" s="227">
        <v>12.5</v>
      </c>
      <c r="AS15" s="227">
        <v>15.800000190734901</v>
      </c>
      <c r="AT15" s="227">
        <v>10.300000190734901</v>
      </c>
      <c r="AU15" s="227">
        <v>18.899999618530298</v>
      </c>
      <c r="AV15" s="227">
        <v>2.4000000953674299</v>
      </c>
      <c r="AW15" s="227">
        <v>4.6999998092651403</v>
      </c>
      <c r="AX15" s="227">
        <v>6.5999999046325701</v>
      </c>
      <c r="AY15" s="227">
        <v>3</v>
      </c>
      <c r="AZ15" s="207">
        <v>2</v>
      </c>
      <c r="BA15" s="228">
        <v>-1.8039183616638199</v>
      </c>
      <c r="BB15" s="229">
        <v>2.14127516746521</v>
      </c>
      <c r="BC15" s="229">
        <v>2.3265955448150599</v>
      </c>
      <c r="BD15" s="229">
        <v>0.124131225049496</v>
      </c>
      <c r="BE15" s="229">
        <v>-1.01383757591248</v>
      </c>
      <c r="BF15" s="229">
        <v>-0.23179993033409099</v>
      </c>
      <c r="BG15" s="229">
        <v>0.33003950119018599</v>
      </c>
      <c r="BH15" s="229">
        <v>0.22505648434162101</v>
      </c>
      <c r="BI15" s="229">
        <v>-0.59362709522247303</v>
      </c>
      <c r="BJ15" s="230">
        <v>2.30528563261032E-2</v>
      </c>
      <c r="BK15" s="228">
        <v>1.58723020553589</v>
      </c>
      <c r="BL15" s="229">
        <v>4.2725863456726101</v>
      </c>
      <c r="BM15" s="229">
        <v>8.2118768692016602</v>
      </c>
      <c r="BN15" s="229">
        <v>4.2922604829073001E-2</v>
      </c>
      <c r="BO15" s="229">
        <v>3.6027555465698198</v>
      </c>
      <c r="BP15" s="229">
        <v>0.29261678457260099</v>
      </c>
      <c r="BQ15" s="229">
        <v>0.63140827417373702</v>
      </c>
      <c r="BR15" s="229">
        <v>0.40756347775459301</v>
      </c>
      <c r="BS15" s="229">
        <v>5.6438302993774396</v>
      </c>
      <c r="BT15" s="230">
        <v>1.7499580979347201E-2</v>
      </c>
      <c r="BU15" s="228">
        <v>0.21895973384380299</v>
      </c>
      <c r="BV15" s="229">
        <v>0.30851441621780401</v>
      </c>
      <c r="BW15" s="229">
        <v>0.36422711610794101</v>
      </c>
      <c r="BX15" s="229">
        <v>1.0367942741140699E-3</v>
      </c>
      <c r="BY15" s="229">
        <v>6.9161958992481204E-2</v>
      </c>
      <c r="BZ15" s="229">
        <v>3.6154063418507602E-3</v>
      </c>
      <c r="CA15" s="229">
        <v>7.3292972519993799E-3</v>
      </c>
      <c r="CB15" s="229">
        <v>3.4081097692251201E-3</v>
      </c>
      <c r="CC15" s="229">
        <v>2.3711441084742501E-2</v>
      </c>
      <c r="CD15" s="230">
        <v>3.57585558958817E-5</v>
      </c>
    </row>
    <row r="16" spans="1:82" ht="15.75" customHeight="1" thickBot="1">
      <c r="B16" s="575">
        <v>1</v>
      </c>
      <c r="C16" s="382">
        <v>9</v>
      </c>
      <c r="D16" s="153" t="s">
        <v>18</v>
      </c>
      <c r="E16" s="454">
        <f t="shared" si="0"/>
        <v>-3.6753914356231698</v>
      </c>
      <c r="F16" s="454">
        <f t="shared" si="0"/>
        <v>-0.79006886482238803</v>
      </c>
      <c r="G16" s="454">
        <f>AVERAGE(E8:E16)</f>
        <v>-3.2152989970313177</v>
      </c>
      <c r="H16" s="460">
        <f>AVERAGE(F8:F16)</f>
        <v>-0.3243463755481773</v>
      </c>
      <c r="I16" s="593">
        <f t="shared" si="1"/>
        <v>0.82926449924707413</v>
      </c>
      <c r="J16" s="593">
        <f t="shared" si="2"/>
        <v>7.1705755591392508</v>
      </c>
      <c r="AA16" s="313"/>
      <c r="AO16" s="152" t="s">
        <v>9</v>
      </c>
      <c r="AP16" s="210">
        <v>14</v>
      </c>
      <c r="AQ16" s="210">
        <v>10.800000190734901</v>
      </c>
      <c r="AR16" s="210">
        <v>12.699999809265099</v>
      </c>
      <c r="AS16" s="210">
        <v>17.600000381469702</v>
      </c>
      <c r="AT16" s="210">
        <v>11</v>
      </c>
      <c r="AU16" s="210">
        <v>16.600000381469702</v>
      </c>
      <c r="AV16" s="210">
        <v>5.1999998092651403</v>
      </c>
      <c r="AW16" s="210">
        <v>1.70000004768372</v>
      </c>
      <c r="AX16" s="210">
        <v>9.3999996185302699</v>
      </c>
      <c r="AY16" s="210">
        <v>5.6999998092651403</v>
      </c>
      <c r="AZ16" s="150">
        <v>2</v>
      </c>
      <c r="BA16" s="140">
        <v>-1.5112284421920801</v>
      </c>
      <c r="BB16" s="141">
        <v>1.6296843290328999</v>
      </c>
      <c r="BC16" s="141">
        <v>1.45919406414032</v>
      </c>
      <c r="BD16" s="141">
        <v>0.92172122001647905</v>
      </c>
      <c r="BE16" s="141">
        <v>-0.48554357886314398</v>
      </c>
      <c r="BF16" s="141">
        <v>-0.31990519165992698</v>
      </c>
      <c r="BG16" s="141">
        <v>0.10500489175319699</v>
      </c>
      <c r="BH16" s="141">
        <v>-0.72370862960815396</v>
      </c>
      <c r="BI16" s="141">
        <v>-0.310506582260132</v>
      </c>
      <c r="BJ16" s="142">
        <v>0.31643384695053101</v>
      </c>
      <c r="BK16" s="140">
        <v>1.11395180225372</v>
      </c>
      <c r="BL16" s="141">
        <v>2.4748728275299099</v>
      </c>
      <c r="BM16" s="141">
        <v>3.2301802635192902</v>
      </c>
      <c r="BN16" s="141">
        <v>2.3665907382965101</v>
      </c>
      <c r="BO16" s="141">
        <v>0.82633179426193204</v>
      </c>
      <c r="BP16" s="141">
        <v>0.55733358860015902</v>
      </c>
      <c r="BQ16" s="141">
        <v>6.39142245054245E-2</v>
      </c>
      <c r="BR16" s="141">
        <v>4.21443843841553</v>
      </c>
      <c r="BS16" s="141">
        <v>1.54414522647858</v>
      </c>
      <c r="BT16" s="142">
        <v>3.29719042778015</v>
      </c>
      <c r="BU16" s="140">
        <v>0.25409799814224199</v>
      </c>
      <c r="BV16" s="141">
        <v>0.29549354314804099</v>
      </c>
      <c r="BW16" s="141">
        <v>0.236901119351387</v>
      </c>
      <c r="BX16" s="141">
        <v>9.4523578882217393E-2</v>
      </c>
      <c r="BY16" s="141">
        <v>2.6229947805404701E-2</v>
      </c>
      <c r="BZ16" s="141">
        <v>1.13863246515393E-2</v>
      </c>
      <c r="CA16" s="141">
        <v>1.2267612619325499E-3</v>
      </c>
      <c r="CB16" s="141">
        <v>5.8273151516914402E-2</v>
      </c>
      <c r="CC16" s="141">
        <v>1.07271075248718E-2</v>
      </c>
      <c r="CD16" s="142">
        <v>1.11405560746789E-2</v>
      </c>
    </row>
    <row r="17" spans="2:82" ht="15" customHeight="1">
      <c r="B17" s="573">
        <v>2</v>
      </c>
      <c r="C17" s="380">
        <v>10</v>
      </c>
      <c r="D17" s="226" t="s">
        <v>6</v>
      </c>
      <c r="E17" s="451">
        <f t="shared" si="0"/>
        <v>-1.8039183616638199</v>
      </c>
      <c r="F17" s="451">
        <f t="shared" si="0"/>
        <v>2.14127516746521</v>
      </c>
      <c r="G17" s="451"/>
      <c r="H17" s="458"/>
      <c r="I17" s="593">
        <f t="shared" si="1"/>
        <v>0.52747415006160703</v>
      </c>
      <c r="J17" s="593">
        <f t="shared" si="2"/>
        <v>5.8598165512084996</v>
      </c>
      <c r="AO17" s="152" t="s">
        <v>12</v>
      </c>
      <c r="AP17" s="210">
        <v>12.300000190734901</v>
      </c>
      <c r="AQ17" s="210">
        <v>11.300000190734901</v>
      </c>
      <c r="AR17" s="210">
        <v>14.5</v>
      </c>
      <c r="AS17" s="210">
        <v>15.6000003814697</v>
      </c>
      <c r="AT17" s="210">
        <v>5.4000000953674299</v>
      </c>
      <c r="AU17" s="210">
        <v>17.299999237060501</v>
      </c>
      <c r="AV17" s="210">
        <v>5.5999999046325701</v>
      </c>
      <c r="AW17" s="210">
        <v>8.5</v>
      </c>
      <c r="AX17" s="210">
        <v>15.5</v>
      </c>
      <c r="AY17" s="210">
        <v>12.1000003814697</v>
      </c>
      <c r="AZ17" s="150">
        <v>2</v>
      </c>
      <c r="BA17" s="140">
        <v>-1.6869417428970299</v>
      </c>
      <c r="BB17" s="141">
        <v>1.67537677288055</v>
      </c>
      <c r="BC17" s="141">
        <v>-0.74104082584381104</v>
      </c>
      <c r="BD17" s="141">
        <v>0.172414496541023</v>
      </c>
      <c r="BE17" s="141">
        <v>-4.8052992671728099E-2</v>
      </c>
      <c r="BF17" s="141">
        <v>0.64973419904708896</v>
      </c>
      <c r="BG17" s="141">
        <v>-0.154732391238213</v>
      </c>
      <c r="BH17" s="141">
        <v>-0.21116654574871099</v>
      </c>
      <c r="BI17" s="141">
        <v>-0.493036419153214</v>
      </c>
      <c r="BJ17" s="142">
        <v>-0.12852314114570601</v>
      </c>
      <c r="BK17" s="140">
        <v>1.3880538940429701</v>
      </c>
      <c r="BL17" s="141">
        <v>2.6155972480773899</v>
      </c>
      <c r="BM17" s="141">
        <v>0.83307659626007102</v>
      </c>
      <c r="BN17" s="141">
        <v>8.28078538179398E-2</v>
      </c>
      <c r="BO17" s="141">
        <v>8.0935470759868604E-3</v>
      </c>
      <c r="BP17" s="141">
        <v>2.2990272045135498</v>
      </c>
      <c r="BQ17" s="141">
        <v>0.13878448307514199</v>
      </c>
      <c r="BR17" s="141">
        <v>0.35880827903747597</v>
      </c>
      <c r="BS17" s="141">
        <v>3.8931803703308101</v>
      </c>
      <c r="BT17" s="142">
        <v>0.54392725229263295</v>
      </c>
      <c r="BU17" s="140">
        <v>0.40746277570724498</v>
      </c>
      <c r="BV17" s="141">
        <v>0.40189513564109802</v>
      </c>
      <c r="BW17" s="141">
        <v>7.8627064824104295E-2</v>
      </c>
      <c r="BX17" s="141">
        <v>4.2563304305076599E-3</v>
      </c>
      <c r="BY17" s="141">
        <v>3.3061965950764699E-4</v>
      </c>
      <c r="BZ17" s="141">
        <v>6.04448392987251E-2</v>
      </c>
      <c r="CA17" s="141">
        <v>3.42807453125715E-3</v>
      </c>
      <c r="CB17" s="141">
        <v>6.3846632838249198E-3</v>
      </c>
      <c r="CC17" s="141">
        <v>3.48053313791752E-2</v>
      </c>
      <c r="CD17" s="142">
        <v>2.3651050869375502E-3</v>
      </c>
    </row>
    <row r="18" spans="2:82" ht="15" customHeight="1">
      <c r="B18" s="574">
        <v>2</v>
      </c>
      <c r="C18" s="381">
        <v>11</v>
      </c>
      <c r="D18" s="152" t="s">
        <v>9</v>
      </c>
      <c r="E18" s="56">
        <f t="shared" si="0"/>
        <v>-1.5112284421920801</v>
      </c>
      <c r="F18" s="56">
        <f t="shared" si="0"/>
        <v>1.6296843290328999</v>
      </c>
      <c r="G18" s="56"/>
      <c r="H18" s="459"/>
      <c r="I18" s="593">
        <f t="shared" si="1"/>
        <v>0.54959154129028298</v>
      </c>
      <c r="J18" s="593">
        <f t="shared" si="2"/>
        <v>3.5888246297836299</v>
      </c>
      <c r="AO18" s="152" t="s">
        <v>20</v>
      </c>
      <c r="AP18" s="210">
        <v>16.399999618530298</v>
      </c>
      <c r="AQ18" s="210">
        <v>11.3999996185303</v>
      </c>
      <c r="AR18" s="210">
        <v>14.3999996185303</v>
      </c>
      <c r="AS18" s="210">
        <v>11.199999809265099</v>
      </c>
      <c r="AT18" s="210">
        <v>7.8000001907348597</v>
      </c>
      <c r="AU18" s="210">
        <v>12.800000190734901</v>
      </c>
      <c r="AV18" s="210">
        <v>9.8000001907348597</v>
      </c>
      <c r="AW18" s="210">
        <v>11.8999996185303</v>
      </c>
      <c r="AX18" s="210">
        <v>14.199999809265099</v>
      </c>
      <c r="AY18" s="210">
        <v>14.6000003814697</v>
      </c>
      <c r="AZ18" s="150">
        <v>2</v>
      </c>
      <c r="BA18" s="140">
        <v>-0.727528035640717</v>
      </c>
      <c r="BB18" s="141">
        <v>1.5462024211883501</v>
      </c>
      <c r="BC18" s="141">
        <v>-0.62068742513656605</v>
      </c>
      <c r="BD18" s="141">
        <v>-0.35881990194320701</v>
      </c>
      <c r="BE18" s="141">
        <v>9.4029702246189104E-2</v>
      </c>
      <c r="BF18" s="141">
        <v>-0.26746499538421598</v>
      </c>
      <c r="BG18" s="141">
        <v>-0.428457081317902</v>
      </c>
      <c r="BH18" s="141">
        <v>1.2043203115463299</v>
      </c>
      <c r="BI18" s="141">
        <v>0.109025180339813</v>
      </c>
      <c r="BJ18" s="142">
        <v>-0.48303815722465498</v>
      </c>
      <c r="BK18" s="140">
        <v>0.25816991925239602</v>
      </c>
      <c r="BL18" s="141">
        <v>2.2278122901916499</v>
      </c>
      <c r="BM18" s="141">
        <v>0.58444893360137895</v>
      </c>
      <c r="BN18" s="141">
        <v>0.358655124902725</v>
      </c>
      <c r="BO18" s="141">
        <v>3.0990470200777099E-2</v>
      </c>
      <c r="BP18" s="141">
        <v>0.389588892459869</v>
      </c>
      <c r="BQ18" s="141">
        <v>1.06412613391876</v>
      </c>
      <c r="BR18" s="141">
        <v>11.670681953430201</v>
      </c>
      <c r="BS18" s="141">
        <v>0.190370723605156</v>
      </c>
      <c r="BT18" s="142">
        <v>7.6831803321838397</v>
      </c>
      <c r="BU18" s="140">
        <v>9.8134301602840396E-2</v>
      </c>
      <c r="BV18" s="141">
        <v>0.443255454301834</v>
      </c>
      <c r="BW18" s="141">
        <v>7.1427799761295305E-2</v>
      </c>
      <c r="BX18" s="141">
        <v>2.38712094724178E-2</v>
      </c>
      <c r="BY18" s="141">
        <v>1.63927383255213E-3</v>
      </c>
      <c r="BZ18" s="141">
        <v>1.3263412751257401E-2</v>
      </c>
      <c r="CA18" s="141">
        <v>3.4035805612802499E-2</v>
      </c>
      <c r="CB18" s="141">
        <v>0.26890903711318997</v>
      </c>
      <c r="CC18" s="141">
        <v>2.2038144525140498E-3</v>
      </c>
      <c r="CD18" s="142">
        <v>4.3259773403406102E-2</v>
      </c>
    </row>
    <row r="19" spans="2:82" ht="15" customHeight="1">
      <c r="B19" s="574">
        <v>2</v>
      </c>
      <c r="C19" s="381">
        <v>12</v>
      </c>
      <c r="D19" s="152" t="s">
        <v>12</v>
      </c>
      <c r="E19" s="56">
        <f t="shared" si="0"/>
        <v>-1.6869417428970299</v>
      </c>
      <c r="F19" s="56">
        <f t="shared" si="0"/>
        <v>1.67537677288055</v>
      </c>
      <c r="G19" s="56"/>
      <c r="H19" s="459"/>
      <c r="I19" s="593">
        <f t="shared" si="1"/>
        <v>0.80935791134834301</v>
      </c>
      <c r="J19" s="593">
        <f t="shared" si="2"/>
        <v>4.0036511421203596</v>
      </c>
      <c r="AO19" s="152" t="s">
        <v>21</v>
      </c>
      <c r="AP19" s="210">
        <v>15.8999996185303</v>
      </c>
      <c r="AQ19" s="210">
        <v>5.3000001907348597</v>
      </c>
      <c r="AR19" s="210">
        <v>11.1000003814697</v>
      </c>
      <c r="AS19" s="210">
        <v>11.6000003814697</v>
      </c>
      <c r="AT19" s="210">
        <v>7.3000001907348597</v>
      </c>
      <c r="AU19" s="210">
        <v>12.1000003814697</v>
      </c>
      <c r="AV19" s="210">
        <v>9.6000003814697301</v>
      </c>
      <c r="AW19" s="210">
        <v>9.1999998092651403</v>
      </c>
      <c r="AX19" s="210">
        <v>12.300000190734901</v>
      </c>
      <c r="AY19" s="210">
        <v>5.5</v>
      </c>
      <c r="AZ19" s="150">
        <v>2</v>
      </c>
      <c r="BA19" s="140">
        <v>5.5381648242473602E-2</v>
      </c>
      <c r="BB19" s="141">
        <v>1.7379115819930999</v>
      </c>
      <c r="BC19" s="141">
        <v>0.39567333459854098</v>
      </c>
      <c r="BD19" s="141">
        <v>-1.1484019756317101</v>
      </c>
      <c r="BE19" s="141">
        <v>-1.5613260269164999</v>
      </c>
      <c r="BF19" s="141">
        <v>-0.349409550428391</v>
      </c>
      <c r="BG19" s="141">
        <v>0.135359928011894</v>
      </c>
      <c r="BH19" s="141">
        <v>-0.35666644573211698</v>
      </c>
      <c r="BI19" s="141">
        <v>0.116686411201954</v>
      </c>
      <c r="BJ19" s="142">
        <v>-0.25600680708885198</v>
      </c>
      <c r="BK19" s="140">
        <v>1.4960218686610499E-3</v>
      </c>
      <c r="BL19" s="141">
        <v>2.8144998550414999</v>
      </c>
      <c r="BM19" s="141">
        <v>0.237505808472633</v>
      </c>
      <c r="BN19" s="141">
        <v>3.6737689971923801</v>
      </c>
      <c r="BO19" s="141">
        <v>8.5444717407226598</v>
      </c>
      <c r="BP19" s="141">
        <v>0.66487836837768599</v>
      </c>
      <c r="BQ19" s="141">
        <v>0.106208354234695</v>
      </c>
      <c r="BR19" s="141">
        <v>1.02361512184143</v>
      </c>
      <c r="BS19" s="141">
        <v>0.218065559864044</v>
      </c>
      <c r="BT19" s="142">
        <v>2.1581478118896502</v>
      </c>
      <c r="BU19" s="140">
        <v>4.21117641963065E-4</v>
      </c>
      <c r="BV19" s="141">
        <v>0.41469332575798001</v>
      </c>
      <c r="BW19" s="141">
        <v>2.1495386958122299E-2</v>
      </c>
      <c r="BX19" s="141">
        <v>0.181075438857079</v>
      </c>
      <c r="BY19" s="141">
        <v>0.33470246195793202</v>
      </c>
      <c r="BZ19" s="141">
        <v>1.6762593761086499E-2</v>
      </c>
      <c r="CA19" s="141">
        <v>2.5156599003821598E-3</v>
      </c>
      <c r="CB19" s="141">
        <v>1.7466111108660701E-2</v>
      </c>
      <c r="CC19" s="141">
        <v>1.8694431055337199E-3</v>
      </c>
      <c r="CD19" s="142">
        <v>8.9985951781272906E-3</v>
      </c>
    </row>
    <row r="20" spans="2:82" ht="15" customHeight="1">
      <c r="B20" s="574">
        <v>2</v>
      </c>
      <c r="C20" s="381">
        <v>13</v>
      </c>
      <c r="D20" s="152" t="s">
        <v>20</v>
      </c>
      <c r="E20" s="56">
        <f t="shared" si="0"/>
        <v>-0.727528035640717</v>
      </c>
      <c r="F20" s="56">
        <f t="shared" si="0"/>
        <v>1.5462024211883501</v>
      </c>
      <c r="G20" s="56"/>
      <c r="H20" s="459"/>
      <c r="I20" s="593">
        <f t="shared" si="1"/>
        <v>0.54138975590467442</v>
      </c>
      <c r="J20" s="593">
        <f t="shared" si="2"/>
        <v>2.485982209444046</v>
      </c>
      <c r="AO20" s="152" t="s">
        <v>23</v>
      </c>
      <c r="AP20" s="210">
        <v>15.1000003814697</v>
      </c>
      <c r="AQ20" s="210">
        <v>8.6000003814697301</v>
      </c>
      <c r="AR20" s="210">
        <v>14.699999809265099</v>
      </c>
      <c r="AS20" s="210">
        <v>14.6000003814697</v>
      </c>
      <c r="AT20" s="210">
        <v>6.3000001907348597</v>
      </c>
      <c r="AU20" s="210">
        <v>12.1000003814697</v>
      </c>
      <c r="AV20" s="210">
        <v>10</v>
      </c>
      <c r="AW20" s="210">
        <v>9.5</v>
      </c>
      <c r="AX20" s="210">
        <v>8.1999998092651403</v>
      </c>
      <c r="AY20" s="210">
        <v>8.8000001907348597</v>
      </c>
      <c r="AZ20" s="150">
        <v>2</v>
      </c>
      <c r="BA20" s="140">
        <v>-0.42371088266372697</v>
      </c>
      <c r="BB20" s="141">
        <v>2.0079116821289098</v>
      </c>
      <c r="BC20" s="141">
        <v>0.41621637344360402</v>
      </c>
      <c r="BD20" s="141">
        <v>-0.675126433372498</v>
      </c>
      <c r="BE20" s="141">
        <v>-0.15491162240505199</v>
      </c>
      <c r="BF20" s="141">
        <v>9.0915620326995794E-2</v>
      </c>
      <c r="BG20" s="141">
        <v>0.49043247103691101</v>
      </c>
      <c r="BH20" s="141">
        <v>6.32798597216606E-2</v>
      </c>
      <c r="BI20" s="141">
        <v>0.50776618719100997</v>
      </c>
      <c r="BJ20" s="142">
        <v>0.135372519493103</v>
      </c>
      <c r="BK20" s="140">
        <v>8.7567999958992004E-2</v>
      </c>
      <c r="BL20" s="141">
        <v>3.75694727897644</v>
      </c>
      <c r="BM20" s="141">
        <v>0.26280823349952698</v>
      </c>
      <c r="BN20" s="141">
        <v>1.2696797847747801</v>
      </c>
      <c r="BO20" s="141">
        <v>8.4113568067550701E-2</v>
      </c>
      <c r="BP20" s="141">
        <v>4.5014213770628003E-2</v>
      </c>
      <c r="BQ20" s="141">
        <v>1.39423787593842</v>
      </c>
      <c r="BR20" s="141">
        <v>3.2221313565969502E-2</v>
      </c>
      <c r="BS20" s="141">
        <v>4.1292777061462402</v>
      </c>
      <c r="BT20" s="142">
        <v>0.60344707965850797</v>
      </c>
      <c r="BU20" s="140">
        <v>3.3288288861513103E-2</v>
      </c>
      <c r="BV20" s="141">
        <v>0.74755203723907504</v>
      </c>
      <c r="BW20" s="141">
        <v>3.2121110707521397E-2</v>
      </c>
      <c r="BX20" s="141">
        <v>8.4512792527675601E-2</v>
      </c>
      <c r="BY20" s="141">
        <v>4.4495924375951299E-3</v>
      </c>
      <c r="BZ20" s="141">
        <v>1.5326014254242199E-3</v>
      </c>
      <c r="CA20" s="141">
        <v>4.45975139737129E-2</v>
      </c>
      <c r="CB20" s="141">
        <v>7.42477364838123E-4</v>
      </c>
      <c r="CC20" s="141">
        <v>4.7805707901716198E-2</v>
      </c>
      <c r="CD20" s="142">
        <v>3.3979206345975399E-3</v>
      </c>
    </row>
    <row r="21" spans="2:82" ht="15" customHeight="1">
      <c r="B21" s="574">
        <v>2</v>
      </c>
      <c r="C21" s="381">
        <v>14</v>
      </c>
      <c r="D21" s="152" t="s">
        <v>21</v>
      </c>
      <c r="E21" s="56">
        <f t="shared" si="0"/>
        <v>5.5381648242473602E-2</v>
      </c>
      <c r="F21" s="56">
        <f t="shared" si="0"/>
        <v>1.7379115819930999</v>
      </c>
      <c r="G21" s="56"/>
      <c r="H21" s="459"/>
      <c r="I21" s="593">
        <f t="shared" si="1"/>
        <v>0.41511444339994308</v>
      </c>
      <c r="J21" s="593">
        <f t="shared" si="2"/>
        <v>2.815995876910161</v>
      </c>
      <c r="AO21" s="152" t="s">
        <v>24</v>
      </c>
      <c r="AP21" s="210">
        <v>15.1000003814697</v>
      </c>
      <c r="AQ21" s="210">
        <v>10.199999809265099</v>
      </c>
      <c r="AR21" s="210">
        <v>12.300000190734901</v>
      </c>
      <c r="AS21" s="210">
        <v>15.800000190734901</v>
      </c>
      <c r="AT21" s="210">
        <v>5.9000000953674299</v>
      </c>
      <c r="AU21" s="210">
        <v>11.8999996185303</v>
      </c>
      <c r="AV21" s="210">
        <v>14.6000003814697</v>
      </c>
      <c r="AW21" s="210">
        <v>3.9000000953674299</v>
      </c>
      <c r="AX21" s="210">
        <v>7.5</v>
      </c>
      <c r="AY21" s="210">
        <v>14.1000003814697</v>
      </c>
      <c r="AZ21" s="150">
        <v>2</v>
      </c>
      <c r="BA21" s="140">
        <v>0.35468572378158603</v>
      </c>
      <c r="BB21" s="141">
        <v>2.4802083969116202</v>
      </c>
      <c r="BC21" s="141">
        <v>0.26244929432869002</v>
      </c>
      <c r="BD21" s="141">
        <v>0.189677730202675</v>
      </c>
      <c r="BE21" s="141">
        <v>0.83352905511856101</v>
      </c>
      <c r="BF21" s="141">
        <v>-0.34921559691429099</v>
      </c>
      <c r="BG21" s="141">
        <v>-6.5250389277935E-2</v>
      </c>
      <c r="BH21" s="141">
        <v>-0.112462922930717</v>
      </c>
      <c r="BI21" s="141">
        <v>-2.7065584436059002E-2</v>
      </c>
      <c r="BJ21" s="142">
        <v>0.455683052539825</v>
      </c>
      <c r="BK21" s="140">
        <v>6.1361163854598999E-2</v>
      </c>
      <c r="BL21" s="141">
        <v>5.7322120666503897</v>
      </c>
      <c r="BM21" s="141">
        <v>0.104494027793407</v>
      </c>
      <c r="BN21" s="141">
        <v>0.100220523774624</v>
      </c>
      <c r="BO21" s="141">
        <v>2.4352273941039999</v>
      </c>
      <c r="BP21" s="141">
        <v>0.66414040327072099</v>
      </c>
      <c r="BQ21" s="141">
        <v>2.46799718588591E-2</v>
      </c>
      <c r="BR21" s="141">
        <v>0.101772613823414</v>
      </c>
      <c r="BS21" s="141">
        <v>1.17322504520416E-2</v>
      </c>
      <c r="BT21" s="142">
        <v>6.8376035690307599</v>
      </c>
      <c r="BU21" s="140">
        <v>1.6945078969001801E-2</v>
      </c>
      <c r="BV21" s="141">
        <v>0.82857632637023904</v>
      </c>
      <c r="BW21" s="141">
        <v>9.2778420075774193E-3</v>
      </c>
      <c r="BX21" s="141">
        <v>4.8460606485605197E-3</v>
      </c>
      <c r="BY21" s="141">
        <v>9.3583144247531905E-2</v>
      </c>
      <c r="BZ21" s="141">
        <v>1.64264384657145E-2</v>
      </c>
      <c r="CA21" s="141">
        <v>5.7348539121449005E-4</v>
      </c>
      <c r="CB21" s="141">
        <v>1.7036284552887099E-3</v>
      </c>
      <c r="CC21" s="141">
        <v>9.8671327577903894E-5</v>
      </c>
      <c r="CD21" s="142">
        <v>2.7969321236014401E-2</v>
      </c>
    </row>
    <row r="22" spans="2:82" ht="15" customHeight="1">
      <c r="B22" s="574">
        <v>2</v>
      </c>
      <c r="C22" s="381">
        <v>15</v>
      </c>
      <c r="D22" s="152" t="s">
        <v>23</v>
      </c>
      <c r="E22" s="56">
        <f t="shared" si="0"/>
        <v>-0.42371088266372697</v>
      </c>
      <c r="F22" s="56">
        <f t="shared" si="0"/>
        <v>2.0079116821289098</v>
      </c>
      <c r="G22" s="56"/>
      <c r="H22" s="459"/>
      <c r="I22" s="593">
        <f t="shared" si="1"/>
        <v>0.78084032610058818</v>
      </c>
      <c r="J22" s="593">
        <f t="shared" si="2"/>
        <v>3.844515278935432</v>
      </c>
      <c r="AO22" s="152" t="s">
        <v>25</v>
      </c>
      <c r="AP22" s="210">
        <v>14.300000190734901</v>
      </c>
      <c r="AQ22" s="210">
        <v>9.3000001907348597</v>
      </c>
      <c r="AR22" s="210">
        <v>7.1999998092651403</v>
      </c>
      <c r="AS22" s="210">
        <v>12.3999996185303</v>
      </c>
      <c r="AT22" s="210">
        <v>10.5</v>
      </c>
      <c r="AU22" s="210">
        <v>8.3999996185302699</v>
      </c>
      <c r="AV22" s="210">
        <v>7.5999999046325701</v>
      </c>
      <c r="AW22" s="210">
        <v>4.5</v>
      </c>
      <c r="AX22" s="210">
        <v>12.6000003814697</v>
      </c>
      <c r="AY22" s="210">
        <v>8.3000001907348597</v>
      </c>
      <c r="AZ22" s="150">
        <v>2</v>
      </c>
      <c r="BA22" s="140">
        <v>0.30625027418136602</v>
      </c>
      <c r="BB22" s="141">
        <v>0.82988846302032504</v>
      </c>
      <c r="BC22" s="141">
        <v>0.77807945013046298</v>
      </c>
      <c r="BD22" s="141">
        <v>0.31259143352508501</v>
      </c>
      <c r="BE22" s="141">
        <v>-1.06996726989746</v>
      </c>
      <c r="BF22" s="141">
        <v>-0.32881808280944802</v>
      </c>
      <c r="BG22" s="141">
        <v>-0.97807079553604104</v>
      </c>
      <c r="BH22" s="141">
        <v>-0.23054960370063801</v>
      </c>
      <c r="BI22" s="141">
        <v>-5.5981840938329697E-2</v>
      </c>
      <c r="BJ22" s="142">
        <v>0.37112754583358798</v>
      </c>
      <c r="BK22" s="140">
        <v>4.5746635645628003E-2</v>
      </c>
      <c r="BL22" s="141">
        <v>0.64177876710891701</v>
      </c>
      <c r="BM22" s="141">
        <v>0.91843527555465698</v>
      </c>
      <c r="BN22" s="141">
        <v>0.27219372987747198</v>
      </c>
      <c r="BO22" s="141">
        <v>4.0127215385437003</v>
      </c>
      <c r="BP22" s="141">
        <v>0.58882200717926003</v>
      </c>
      <c r="BQ22" s="141">
        <v>5.5452232360839799</v>
      </c>
      <c r="BR22" s="141">
        <v>0.42770168185234098</v>
      </c>
      <c r="BS22" s="141">
        <v>5.0192736089229598E-2</v>
      </c>
      <c r="BT22" s="142">
        <v>4.5354933738708496</v>
      </c>
      <c r="BU22" s="140">
        <v>2.4115169420838401E-2</v>
      </c>
      <c r="BV22" s="141">
        <v>0.17708297073841101</v>
      </c>
      <c r="BW22" s="141">
        <v>0.15566293895244601</v>
      </c>
      <c r="BX22" s="141">
        <v>2.5124154984950998E-2</v>
      </c>
      <c r="BY22" s="141">
        <v>0.29435968399047902</v>
      </c>
      <c r="BZ22" s="141">
        <v>2.7800250798463801E-2</v>
      </c>
      <c r="CA22" s="141">
        <v>0.245967611670494</v>
      </c>
      <c r="CB22" s="141">
        <v>1.3666776008903999E-2</v>
      </c>
      <c r="CC22" s="141">
        <v>8.0580817302689E-4</v>
      </c>
      <c r="CD22" s="142">
        <v>3.5414710640907301E-2</v>
      </c>
    </row>
    <row r="23" spans="2:82" ht="15" customHeight="1">
      <c r="B23" s="574">
        <v>2</v>
      </c>
      <c r="C23" s="381">
        <v>16</v>
      </c>
      <c r="D23" s="152" t="s">
        <v>24</v>
      </c>
      <c r="E23" s="56">
        <f t="shared" si="0"/>
        <v>0.35468572378158603</v>
      </c>
      <c r="F23" s="56">
        <f t="shared" si="0"/>
        <v>2.4802083969116202</v>
      </c>
      <c r="G23" s="56"/>
      <c r="H23" s="459"/>
      <c r="I23" s="593">
        <f t="shared" si="1"/>
        <v>0.84552140533924081</v>
      </c>
      <c r="J23" s="593">
        <f t="shared" si="2"/>
        <v>5.7935732305049887</v>
      </c>
      <c r="AO23" s="152" t="s">
        <v>26</v>
      </c>
      <c r="AP23" s="210">
        <v>14.300000190734901</v>
      </c>
      <c r="AQ23" s="210">
        <v>6.8000001907348597</v>
      </c>
      <c r="AR23" s="210">
        <v>13.699999809265099</v>
      </c>
      <c r="AS23" s="210">
        <v>12.6000003814697</v>
      </c>
      <c r="AT23" s="210">
        <v>5.3000001907348597</v>
      </c>
      <c r="AU23" s="210">
        <v>15.6000003814697</v>
      </c>
      <c r="AV23" s="210">
        <v>10.800000190734901</v>
      </c>
      <c r="AW23" s="210">
        <v>6.5</v>
      </c>
      <c r="AX23" s="210">
        <v>13</v>
      </c>
      <c r="AY23" s="210">
        <v>10.1000003814697</v>
      </c>
      <c r="AZ23" s="150">
        <v>2</v>
      </c>
      <c r="BA23" s="140">
        <v>-0.28093805909156799</v>
      </c>
      <c r="BB23" s="141">
        <v>2.3027551174163801</v>
      </c>
      <c r="BC23" s="141">
        <v>-0.35352408885955799</v>
      </c>
      <c r="BD23" s="141">
        <v>-0.40400743484497098</v>
      </c>
      <c r="BE23" s="141">
        <v>-0.66993606090545699</v>
      </c>
      <c r="BF23" s="141">
        <v>-0.11321898549795199</v>
      </c>
      <c r="BG23" s="141">
        <v>0.33459371328353898</v>
      </c>
      <c r="BH23" s="141">
        <v>-0.55981528759002697</v>
      </c>
      <c r="BI23" s="141">
        <v>-0.24283306300640101</v>
      </c>
      <c r="BJ23" s="142">
        <v>-0.47318542003631597</v>
      </c>
      <c r="BK23" s="140">
        <v>3.8497038185596501E-2</v>
      </c>
      <c r="BL23" s="141">
        <v>4.9413022994995099</v>
      </c>
      <c r="BM23" s="141">
        <v>0.1896001547575</v>
      </c>
      <c r="BN23" s="141">
        <v>0.45467671751976002</v>
      </c>
      <c r="BO23" s="141">
        <v>1.57313048839569</v>
      </c>
      <c r="BP23" s="141">
        <v>6.98089599609375E-2</v>
      </c>
      <c r="BQ23" s="141">
        <v>0.64895415306091297</v>
      </c>
      <c r="BR23" s="141">
        <v>2.5217480659484899</v>
      </c>
      <c r="BS23" s="141">
        <v>0.94441342353820801</v>
      </c>
      <c r="BT23" s="142">
        <v>7.3729429244995099</v>
      </c>
      <c r="BU23" s="140">
        <v>1.15394908934832E-2</v>
      </c>
      <c r="BV23" s="141">
        <v>0.77528429031372104</v>
      </c>
      <c r="BW23" s="141">
        <v>1.8272733315825501E-2</v>
      </c>
      <c r="BX23" s="141">
        <v>2.3864051327109299E-2</v>
      </c>
      <c r="BY23" s="141">
        <v>6.5619386732578305E-2</v>
      </c>
      <c r="BZ23" s="141">
        <v>1.87414849642664E-3</v>
      </c>
      <c r="CA23" s="141">
        <v>1.6368204727768901E-2</v>
      </c>
      <c r="CB23" s="141">
        <v>4.5819990336895003E-2</v>
      </c>
      <c r="CC23" s="141">
        <v>8.6214654147625004E-3</v>
      </c>
      <c r="CD23" s="142">
        <v>3.2736193388700499E-2</v>
      </c>
    </row>
    <row r="24" spans="2:82" ht="15" customHeight="1">
      <c r="B24" s="574">
        <v>2</v>
      </c>
      <c r="C24" s="381">
        <v>17</v>
      </c>
      <c r="D24" s="152" t="s">
        <v>25</v>
      </c>
      <c r="E24" s="56">
        <f t="shared" si="0"/>
        <v>0.30625027418136602</v>
      </c>
      <c r="F24" s="56">
        <f t="shared" si="0"/>
        <v>0.82988846302032504</v>
      </c>
      <c r="G24" s="56"/>
      <c r="H24" s="459"/>
      <c r="I24" s="593">
        <f t="shared" si="1"/>
        <v>0.20119814015924942</v>
      </c>
      <c r="J24" s="593">
        <f t="shared" si="2"/>
        <v>0.68752540275454499</v>
      </c>
      <c r="AO24" s="152" t="s">
        <v>28</v>
      </c>
      <c r="AP24" s="210">
        <v>12.3999996185303</v>
      </c>
      <c r="AQ24" s="210">
        <v>11.5</v>
      </c>
      <c r="AR24" s="210">
        <v>12.199999809265099</v>
      </c>
      <c r="AS24" s="210">
        <v>11.6000003814697</v>
      </c>
      <c r="AT24" s="210">
        <v>8.8000001907348597</v>
      </c>
      <c r="AU24" s="210">
        <v>10.6000003814697</v>
      </c>
      <c r="AV24" s="210">
        <v>9.6999998092651403</v>
      </c>
      <c r="AW24" s="210">
        <v>9.3000001907348597</v>
      </c>
      <c r="AX24" s="210">
        <v>14.8999996185303</v>
      </c>
      <c r="AY24" s="210">
        <v>19.5</v>
      </c>
      <c r="AZ24" s="150">
        <v>2</v>
      </c>
      <c r="BA24" s="140">
        <v>-8.4367707371711703E-2</v>
      </c>
      <c r="BB24" s="141">
        <v>0.91071718931198098</v>
      </c>
      <c r="BC24" s="141">
        <v>-1.3604823350906401</v>
      </c>
      <c r="BD24" s="141">
        <v>0.65798437595367398</v>
      </c>
      <c r="BE24" s="141">
        <v>0.30322191119193997</v>
      </c>
      <c r="BF24" s="141">
        <v>-8.8761843740940094E-2</v>
      </c>
      <c r="BG24" s="141">
        <v>-0.53188270330429099</v>
      </c>
      <c r="BH24" s="141">
        <v>0.82081544399261497</v>
      </c>
      <c r="BI24" s="141">
        <v>-6.3640668988227803E-2</v>
      </c>
      <c r="BJ24" s="142">
        <v>0.120925672352314</v>
      </c>
      <c r="BK24" s="140">
        <v>3.4718317911028901E-3</v>
      </c>
      <c r="BL24" s="141">
        <v>0.77288156747818004</v>
      </c>
      <c r="BM24" s="141">
        <v>2.8079311847686799</v>
      </c>
      <c r="BN24" s="141">
        <v>1.20602178573608</v>
      </c>
      <c r="BO24" s="141">
        <v>0.32226949930191001</v>
      </c>
      <c r="BP24" s="141">
        <v>4.2906716465949998E-2</v>
      </c>
      <c r="BQ24" s="141">
        <v>1.6398729085922199</v>
      </c>
      <c r="BR24" s="141">
        <v>5.4212975502014196</v>
      </c>
      <c r="BS24" s="141">
        <v>6.4865835011005402E-2</v>
      </c>
      <c r="BT24" s="142">
        <v>0.48152095079422003</v>
      </c>
      <c r="BU24" s="140">
        <v>1.69655343052E-3</v>
      </c>
      <c r="BV24" s="141">
        <v>0.197688817977905</v>
      </c>
      <c r="BW24" s="141">
        <v>0.441164821386337</v>
      </c>
      <c r="BX24" s="141">
        <v>0.103192046284676</v>
      </c>
      <c r="BY24" s="141">
        <v>2.19147335737944E-2</v>
      </c>
      <c r="BZ24" s="141">
        <v>1.87787937466055E-3</v>
      </c>
      <c r="CA24" s="141">
        <v>6.7429013550281497E-2</v>
      </c>
      <c r="CB24" s="141">
        <v>0.16058541834354401</v>
      </c>
      <c r="CC24" s="141">
        <v>9.6534937620162996E-4</v>
      </c>
      <c r="CD24" s="142">
        <v>3.4853955730795899E-3</v>
      </c>
    </row>
    <row r="25" spans="2:82" ht="15" customHeight="1">
      <c r="B25" s="574">
        <v>2</v>
      </c>
      <c r="C25" s="381">
        <v>18</v>
      </c>
      <c r="D25" s="152" t="s">
        <v>26</v>
      </c>
      <c r="E25" s="56">
        <f t="shared" si="0"/>
        <v>-0.28093805909156799</v>
      </c>
      <c r="F25" s="56">
        <f t="shared" si="0"/>
        <v>2.3027551174163801</v>
      </c>
      <c r="G25" s="56"/>
      <c r="H25" s="459"/>
      <c r="I25" s="593">
        <f t="shared" si="1"/>
        <v>0.7868237812072042</v>
      </c>
      <c r="J25" s="593">
        <f t="shared" si="2"/>
        <v>4.9797993376851064</v>
      </c>
      <c r="AO25" s="152" t="s">
        <v>29</v>
      </c>
      <c r="AP25" s="210">
        <v>12.1000003814697</v>
      </c>
      <c r="AQ25" s="210">
        <v>9.5</v>
      </c>
      <c r="AR25" s="210">
        <v>14.6000003814697</v>
      </c>
      <c r="AS25" s="210">
        <v>14.199999809265099</v>
      </c>
      <c r="AT25" s="210">
        <v>4.8000001907348597</v>
      </c>
      <c r="AU25" s="210">
        <v>11.300000190734901</v>
      </c>
      <c r="AV25" s="210">
        <v>7.8000001907348597</v>
      </c>
      <c r="AW25" s="210">
        <v>10.5</v>
      </c>
      <c r="AX25" s="210">
        <v>13.8999996185303</v>
      </c>
      <c r="AY25" s="210">
        <v>15.699999809265099</v>
      </c>
      <c r="AZ25" s="150">
        <v>2</v>
      </c>
      <c r="BA25" s="140">
        <v>-0.51488000154495195</v>
      </c>
      <c r="BB25" s="141">
        <v>1.6231061220169101</v>
      </c>
      <c r="BC25" s="141">
        <v>-1.2904299497604399</v>
      </c>
      <c r="BD25" s="141">
        <v>-6.7217588424682603E-2</v>
      </c>
      <c r="BE25" s="141">
        <v>-4.1123710572719602E-2</v>
      </c>
      <c r="BF25" s="141">
        <v>0.68351948261260997</v>
      </c>
      <c r="BG25" s="141">
        <v>-3.1916305422782898E-2</v>
      </c>
      <c r="BH25" s="141">
        <v>0.21091926097869901</v>
      </c>
      <c r="BI25" s="141">
        <v>0.29706048965454102</v>
      </c>
      <c r="BJ25" s="142">
        <v>0.25761944055557301</v>
      </c>
      <c r="BK25" s="140">
        <v>0.129305869340897</v>
      </c>
      <c r="BL25" s="141">
        <v>2.4549334049224898</v>
      </c>
      <c r="BM25" s="141">
        <v>2.5262105464935298</v>
      </c>
      <c r="BN25" s="141">
        <v>1.2586060911417001E-2</v>
      </c>
      <c r="BO25" s="141">
        <v>5.9276511892676397E-3</v>
      </c>
      <c r="BP25" s="141">
        <v>2.5443358421325701</v>
      </c>
      <c r="BQ25" s="141">
        <v>5.9047793038189402E-3</v>
      </c>
      <c r="BR25" s="141">
        <v>0.357968389987946</v>
      </c>
      <c r="BS25" s="141">
        <v>1.4133063554763801</v>
      </c>
      <c r="BT25" s="142">
        <v>2.1854226589202899</v>
      </c>
      <c r="BU25" s="140">
        <v>5.0608187913894702E-2</v>
      </c>
      <c r="BV25" s="141">
        <v>0.502924263477325</v>
      </c>
      <c r="BW25" s="141">
        <v>0.317890554666519</v>
      </c>
      <c r="BX25" s="141">
        <v>8.62530781887472E-4</v>
      </c>
      <c r="BY25" s="141">
        <v>3.2284445478580898E-4</v>
      </c>
      <c r="BZ25" s="141">
        <v>8.9188843965530396E-2</v>
      </c>
      <c r="CA25" s="141">
        <v>1.9446165242698E-4</v>
      </c>
      <c r="CB25" s="141">
        <v>8.4926104173064197E-3</v>
      </c>
      <c r="CC25" s="141">
        <v>1.68460663408041E-2</v>
      </c>
      <c r="CD25" s="142">
        <v>1.26696899533272E-2</v>
      </c>
    </row>
    <row r="26" spans="2:82" ht="15" customHeight="1">
      <c r="B26" s="574">
        <v>2</v>
      </c>
      <c r="C26" s="381">
        <v>19</v>
      </c>
      <c r="D26" s="152" t="s">
        <v>28</v>
      </c>
      <c r="E26" s="56">
        <f t="shared" si="0"/>
        <v>-8.4367707371711703E-2</v>
      </c>
      <c r="F26" s="56">
        <f t="shared" si="0"/>
        <v>0.91071718931198098</v>
      </c>
      <c r="G26" s="56"/>
      <c r="H26" s="459"/>
      <c r="I26" s="593">
        <f t="shared" si="1"/>
        <v>0.19938537140842499</v>
      </c>
      <c r="J26" s="593">
        <f t="shared" si="2"/>
        <v>0.77635339926928293</v>
      </c>
      <c r="AO26" s="152" t="s">
        <v>31</v>
      </c>
      <c r="AP26" s="210">
        <v>11.699999809265099</v>
      </c>
      <c r="AQ26" s="210">
        <v>11.300000190734901</v>
      </c>
      <c r="AR26" s="210">
        <v>12.300000190734901</v>
      </c>
      <c r="AS26" s="210">
        <v>13.199999809265099</v>
      </c>
      <c r="AT26" s="210">
        <v>11.300000190734901</v>
      </c>
      <c r="AU26" s="210">
        <v>13.800000190734901</v>
      </c>
      <c r="AV26" s="210">
        <v>5.1999998092651403</v>
      </c>
      <c r="AW26" s="210">
        <v>5.3000001907348597</v>
      </c>
      <c r="AX26" s="210">
        <v>17.799999237060501</v>
      </c>
      <c r="AY26" s="210">
        <v>12.699999809265099</v>
      </c>
      <c r="AZ26" s="150">
        <v>2</v>
      </c>
      <c r="BA26" s="140">
        <v>-1.18989777565002</v>
      </c>
      <c r="BB26" s="141">
        <v>0.66039425134658802</v>
      </c>
      <c r="BC26" s="141">
        <v>-0.58620786666870095</v>
      </c>
      <c r="BD26" s="141">
        <v>1.15923464298248</v>
      </c>
      <c r="BE26" s="141">
        <v>-0.63224798440933205</v>
      </c>
      <c r="BF26" s="141">
        <v>-0.22459949553012801</v>
      </c>
      <c r="BG26" s="141">
        <v>-0.68090724945068404</v>
      </c>
      <c r="BH26" s="141">
        <v>-0.16612555086612699</v>
      </c>
      <c r="BI26" s="141">
        <v>-0.26575326919555697</v>
      </c>
      <c r="BJ26" s="142">
        <v>-0.15672072768211401</v>
      </c>
      <c r="BK26" s="140">
        <v>0.69059824943542503</v>
      </c>
      <c r="BL26" s="141">
        <v>0.40639883279800398</v>
      </c>
      <c r="BM26" s="141">
        <v>0.52131944894790605</v>
      </c>
      <c r="BN26" s="141">
        <v>3.7434039115905802</v>
      </c>
      <c r="BO26" s="141">
        <v>1.40111231803894</v>
      </c>
      <c r="BP26" s="141">
        <v>0.27471995353698703</v>
      </c>
      <c r="BQ26" s="141">
        <v>2.6875364780425999</v>
      </c>
      <c r="BR26" s="141">
        <v>0.22206753492355299</v>
      </c>
      <c r="BS26" s="141">
        <v>1.1311072111129801</v>
      </c>
      <c r="BT26" s="142">
        <v>0.80878114700317405</v>
      </c>
      <c r="BU26" s="140">
        <v>0.30940636992454501</v>
      </c>
      <c r="BV26" s="141">
        <v>9.5305182039737701E-2</v>
      </c>
      <c r="BW26" s="141">
        <v>7.5095377862453502E-2</v>
      </c>
      <c r="BX26" s="141">
        <v>0.29366528987884499</v>
      </c>
      <c r="BY26" s="141">
        <v>8.7354414165020003E-2</v>
      </c>
      <c r="BZ26" s="141">
        <v>1.1023703031241901E-2</v>
      </c>
      <c r="CA26" s="141">
        <v>0.10131782293319699</v>
      </c>
      <c r="CB26" s="141">
        <v>6.03090925142169E-3</v>
      </c>
      <c r="CC26" s="141">
        <v>1.5433597378432799E-2</v>
      </c>
      <c r="CD26" s="142">
        <v>5.3673856891691702E-3</v>
      </c>
    </row>
    <row r="27" spans="2:82" ht="15" customHeight="1">
      <c r="B27" s="574">
        <v>2</v>
      </c>
      <c r="C27" s="381">
        <v>20</v>
      </c>
      <c r="D27" s="152" t="s">
        <v>29</v>
      </c>
      <c r="E27" s="56">
        <f t="shared" si="0"/>
        <v>-0.51488000154495195</v>
      </c>
      <c r="F27" s="56">
        <f t="shared" si="0"/>
        <v>1.6231061220169101</v>
      </c>
      <c r="G27" s="56"/>
      <c r="H27" s="459"/>
      <c r="I27" s="593">
        <f t="shared" si="1"/>
        <v>0.55353245139121965</v>
      </c>
      <c r="J27" s="593">
        <f t="shared" si="2"/>
        <v>2.5842392742633868</v>
      </c>
      <c r="AO27" s="152" t="s">
        <v>36</v>
      </c>
      <c r="AP27" s="210">
        <v>9.5</v>
      </c>
      <c r="AQ27" s="210">
        <v>7.9000000953674299</v>
      </c>
      <c r="AR27" s="210">
        <v>15.3999996185303</v>
      </c>
      <c r="AS27" s="210">
        <v>15.6000003814697</v>
      </c>
      <c r="AT27" s="210">
        <v>9.3999996185302699</v>
      </c>
      <c r="AU27" s="210">
        <v>10.199999809265099</v>
      </c>
      <c r="AV27" s="210">
        <v>13.199999809265099</v>
      </c>
      <c r="AW27" s="210">
        <v>14.8999996185303</v>
      </c>
      <c r="AX27" s="210">
        <v>16.799999237060501</v>
      </c>
      <c r="AY27" s="210">
        <v>15.6000003814697</v>
      </c>
      <c r="AZ27" s="150">
        <v>2</v>
      </c>
      <c r="BA27" s="140">
        <v>-0.54559993743896495</v>
      </c>
      <c r="BB27" s="141">
        <v>0.47402071952819802</v>
      </c>
      <c r="BC27" s="141">
        <v>-2.10994219779968</v>
      </c>
      <c r="BD27" s="141">
        <v>-0.53817170858383201</v>
      </c>
      <c r="BE27" s="141">
        <v>5.3995978087186799E-2</v>
      </c>
      <c r="BF27" s="141">
        <v>-0.48311993479728699</v>
      </c>
      <c r="BG27" s="141">
        <v>0.41048756241798401</v>
      </c>
      <c r="BH27" s="141">
        <v>-0.25231915712356601</v>
      </c>
      <c r="BI27" s="141">
        <v>0.80063450336456299</v>
      </c>
      <c r="BJ27" s="142">
        <v>0.45727014541625999</v>
      </c>
      <c r="BK27" s="140">
        <v>0.14519605040550199</v>
      </c>
      <c r="BL27" s="141">
        <v>0.209382578730583</v>
      </c>
      <c r="BM27" s="141">
        <v>6.7537002563476598</v>
      </c>
      <c r="BN27" s="141">
        <v>0.80679965019226096</v>
      </c>
      <c r="BO27" s="141">
        <v>1.02192936465144E-2</v>
      </c>
      <c r="BP27" s="141">
        <v>1.2711083889007599</v>
      </c>
      <c r="BQ27" s="141">
        <v>0.97673881053924605</v>
      </c>
      <c r="BR27" s="141">
        <v>0.51228618621826205</v>
      </c>
      <c r="BS27" s="141">
        <v>10.2663278579712</v>
      </c>
      <c r="BT27" s="142">
        <v>6.88531541824341</v>
      </c>
      <c r="BU27" s="140">
        <v>4.5223131775855997E-2</v>
      </c>
      <c r="BV27" s="141">
        <v>3.4135527908801998E-2</v>
      </c>
      <c r="BW27" s="141">
        <v>0.67632138729095503</v>
      </c>
      <c r="BX27" s="141">
        <v>4.4000107795000097E-2</v>
      </c>
      <c r="BY27" s="141">
        <v>4.42929711425677E-4</v>
      </c>
      <c r="BZ27" s="141">
        <v>3.5458628088235897E-2</v>
      </c>
      <c r="CA27" s="141">
        <v>2.55983509123325E-2</v>
      </c>
      <c r="CB27" s="141">
        <v>9.6719143912196194E-3</v>
      </c>
      <c r="CC27" s="141">
        <v>9.7382426261901897E-2</v>
      </c>
      <c r="CD27" s="142">
        <v>3.1765647232532501E-2</v>
      </c>
    </row>
    <row r="28" spans="2:82" ht="15" customHeight="1">
      <c r="B28" s="574">
        <v>2</v>
      </c>
      <c r="C28" s="381">
        <v>21</v>
      </c>
      <c r="D28" s="152" t="s">
        <v>31</v>
      </c>
      <c r="E28" s="56">
        <f t="shared" ref="E28:F47" si="3">INDEX($BA$6:$BJ$55,$C28,E$6)</f>
        <v>-1.18989777565002</v>
      </c>
      <c r="F28" s="56">
        <f t="shared" si="3"/>
        <v>0.66039425134658802</v>
      </c>
      <c r="G28" s="56"/>
      <c r="H28" s="459"/>
      <c r="I28" s="593">
        <f t="shared" si="1"/>
        <v>0.40471155196428271</v>
      </c>
      <c r="J28" s="593">
        <f t="shared" si="2"/>
        <v>1.096997082233429</v>
      </c>
      <c r="AO28" s="152" t="s">
        <v>37</v>
      </c>
      <c r="AP28" s="210">
        <v>9.1999998092651403</v>
      </c>
      <c r="AQ28" s="210">
        <v>10.5</v>
      </c>
      <c r="AR28" s="210">
        <v>10.3999996185303</v>
      </c>
      <c r="AS28" s="210">
        <v>12</v>
      </c>
      <c r="AT28" s="210">
        <v>7.5</v>
      </c>
      <c r="AU28" s="210">
        <v>11.8999996185303</v>
      </c>
      <c r="AV28" s="210">
        <v>17.600000381469702</v>
      </c>
      <c r="AW28" s="210">
        <v>9.1000003814697301</v>
      </c>
      <c r="AX28" s="210">
        <v>11.3999996185303</v>
      </c>
      <c r="AY28" s="210">
        <v>18.5</v>
      </c>
      <c r="AZ28" s="150">
        <v>2</v>
      </c>
      <c r="BA28" s="140">
        <v>0.83920681476592995</v>
      </c>
      <c r="BB28" s="141">
        <v>0.70057553052902199</v>
      </c>
      <c r="BC28" s="141">
        <v>-1.3615680932998699</v>
      </c>
      <c r="BD28" s="141">
        <v>0.16773736476898199</v>
      </c>
      <c r="BE28" s="141">
        <v>1.2352454662323</v>
      </c>
      <c r="BF28" s="141">
        <v>-0.26841542124748202</v>
      </c>
      <c r="BG28" s="141">
        <v>0.19147627055645</v>
      </c>
      <c r="BH28" s="141">
        <v>-0.24787436425685899</v>
      </c>
      <c r="BI28" s="141">
        <v>-0.44363102316856401</v>
      </c>
      <c r="BJ28" s="142">
        <v>0.21851088106632199</v>
      </c>
      <c r="BK28" s="140">
        <v>0.34351378679275502</v>
      </c>
      <c r="BL28" s="141">
        <v>0.45735752582549999</v>
      </c>
      <c r="BM28" s="141">
        <v>2.8124148845672599</v>
      </c>
      <c r="BN28" s="141">
        <v>7.8376092016696902E-2</v>
      </c>
      <c r="BO28" s="141">
        <v>5.34816217422485</v>
      </c>
      <c r="BP28" s="141">
        <v>0.39236256480217002</v>
      </c>
      <c r="BQ28" s="141">
        <v>0.21252419054508201</v>
      </c>
      <c r="BR28" s="141">
        <v>0.49439656734466603</v>
      </c>
      <c r="BS28" s="141">
        <v>3.1520299911499001</v>
      </c>
      <c r="BT28" s="142">
        <v>1.57225978374481</v>
      </c>
      <c r="BU28" s="140">
        <v>0.14035910367965701</v>
      </c>
      <c r="BV28" s="141">
        <v>9.7816593945026398E-2</v>
      </c>
      <c r="BW28" s="141">
        <v>0.36947181820869401</v>
      </c>
      <c r="BX28" s="141">
        <v>5.60740893706679E-3</v>
      </c>
      <c r="BY28" s="141">
        <v>0.30409491062164301</v>
      </c>
      <c r="BZ28" s="141">
        <v>1.43587794154882E-2</v>
      </c>
      <c r="CA28" s="141">
        <v>7.3068891651928399E-3</v>
      </c>
      <c r="CB28" s="141">
        <v>1.22451987117529E-2</v>
      </c>
      <c r="CC28" s="141">
        <v>3.9223507046699503E-2</v>
      </c>
      <c r="CD28" s="142">
        <v>9.5158750191330892E-3</v>
      </c>
    </row>
    <row r="29" spans="2:82" ht="15" customHeight="1">
      <c r="B29" s="574">
        <v>2</v>
      </c>
      <c r="C29" s="381">
        <v>22</v>
      </c>
      <c r="D29" s="152" t="s">
        <v>36</v>
      </c>
      <c r="E29" s="56">
        <f t="shared" si="3"/>
        <v>-0.54559993743896495</v>
      </c>
      <c r="F29" s="56">
        <f t="shared" si="3"/>
        <v>0.47402071952819802</v>
      </c>
      <c r="G29" s="56"/>
      <c r="H29" s="459"/>
      <c r="I29" s="593">
        <f t="shared" si="1"/>
        <v>7.9358659684657995E-2</v>
      </c>
      <c r="J29" s="593">
        <f t="shared" si="2"/>
        <v>0.35457862913608496</v>
      </c>
      <c r="AO29" s="152" t="s">
        <v>42</v>
      </c>
      <c r="AP29" s="210">
        <v>13.8999996185303</v>
      </c>
      <c r="AQ29" s="210">
        <v>11.1000003814697</v>
      </c>
      <c r="AR29" s="210">
        <v>11.1000003814697</v>
      </c>
      <c r="AS29" s="210">
        <v>10.6000003814697</v>
      </c>
      <c r="AT29" s="210">
        <v>8.6000003814697301</v>
      </c>
      <c r="AU29" s="210">
        <v>11.5</v>
      </c>
      <c r="AV29" s="210">
        <v>15.199999809265099</v>
      </c>
      <c r="AW29" s="210">
        <v>13.6000003814697</v>
      </c>
      <c r="AX29" s="210">
        <v>14.6000003814697</v>
      </c>
      <c r="AY29" s="210">
        <v>18.299999237060501</v>
      </c>
      <c r="AZ29" s="150">
        <v>2</v>
      </c>
      <c r="BA29" s="140">
        <v>0.220748111605644</v>
      </c>
      <c r="BB29" s="141">
        <v>0.81358069181442305</v>
      </c>
      <c r="BC29" s="141">
        <v>-1.36212837696075</v>
      </c>
      <c r="BD29" s="141">
        <v>-0.50780802965164196</v>
      </c>
      <c r="BE29" s="141">
        <v>0.664287090301514</v>
      </c>
      <c r="BF29" s="141">
        <v>-0.66285651922225997</v>
      </c>
      <c r="BG29" s="141">
        <v>-0.435168147087097</v>
      </c>
      <c r="BH29" s="141">
        <v>1.0118824243545499</v>
      </c>
      <c r="BI29" s="141">
        <v>-0.25165331363678001</v>
      </c>
      <c r="BJ29" s="142">
        <v>-0.135046422481537</v>
      </c>
      <c r="BK29" s="140">
        <v>2.37684119492769E-2</v>
      </c>
      <c r="BL29" s="141">
        <v>0.61680394411087003</v>
      </c>
      <c r="BM29" s="141">
        <v>2.81472992897034</v>
      </c>
      <c r="BN29" s="141">
        <v>0.71832853555679299</v>
      </c>
      <c r="BO29" s="141">
        <v>1.5467127561569201</v>
      </c>
      <c r="BP29" s="141">
        <v>2.3928291797637899</v>
      </c>
      <c r="BQ29" s="141">
        <v>1.09772264957428</v>
      </c>
      <c r="BR29" s="141">
        <v>8.2389583587646502</v>
      </c>
      <c r="BS29" s="141">
        <v>1.01426589488983</v>
      </c>
      <c r="BT29" s="142">
        <v>0.60054332017898604</v>
      </c>
      <c r="BU29" s="140">
        <v>9.7471028566360508E-3</v>
      </c>
      <c r="BV29" s="141">
        <v>0.132398426532745</v>
      </c>
      <c r="BW29" s="141">
        <v>0.371122807264328</v>
      </c>
      <c r="BX29" s="141">
        <v>5.1579922437667798E-2</v>
      </c>
      <c r="BY29" s="141">
        <v>8.8265947997569996E-2</v>
      </c>
      <c r="BZ29" s="141">
        <v>8.7886184453964206E-2</v>
      </c>
      <c r="CA29" s="141">
        <v>3.7878759205341297E-2</v>
      </c>
      <c r="CB29" s="141">
        <v>0.20480552315712</v>
      </c>
      <c r="CC29" s="141">
        <v>1.2667382135987299E-2</v>
      </c>
      <c r="CD29" s="142">
        <v>3.6479404661804399E-3</v>
      </c>
    </row>
    <row r="30" spans="2:82" ht="15.75" customHeight="1" thickBot="1">
      <c r="B30" s="574">
        <v>2</v>
      </c>
      <c r="C30" s="381">
        <v>23</v>
      </c>
      <c r="D30" s="152" t="s">
        <v>37</v>
      </c>
      <c r="E30" s="56">
        <f t="shared" si="3"/>
        <v>0.83920681476592995</v>
      </c>
      <c r="F30" s="56">
        <f t="shared" si="3"/>
        <v>0.70057553052902199</v>
      </c>
      <c r="G30" s="56"/>
      <c r="H30" s="459"/>
      <c r="I30" s="593">
        <f t="shared" si="1"/>
        <v>0.23817569762468341</v>
      </c>
      <c r="J30" s="593">
        <f t="shared" si="2"/>
        <v>0.80087131261825495</v>
      </c>
      <c r="AO30" s="153" t="s">
        <v>47</v>
      </c>
      <c r="AP30" s="232">
        <v>8.8999996185302699</v>
      </c>
      <c r="AQ30" s="232">
        <v>10.8999996185303</v>
      </c>
      <c r="AR30" s="232">
        <v>9.3999996185302699</v>
      </c>
      <c r="AS30" s="232">
        <v>12.6000003814697</v>
      </c>
      <c r="AT30" s="232">
        <v>5.9000000953674299</v>
      </c>
      <c r="AU30" s="232">
        <v>8.6000003814697301</v>
      </c>
      <c r="AV30" s="232">
        <v>12.8999996185303</v>
      </c>
      <c r="AW30" s="232">
        <v>7.5999999046325701</v>
      </c>
      <c r="AX30" s="232">
        <v>19</v>
      </c>
      <c r="AY30" s="232">
        <v>14.699999809265099</v>
      </c>
      <c r="AZ30" s="151">
        <v>2</v>
      </c>
      <c r="BA30" s="143">
        <v>0.31654617190361001</v>
      </c>
      <c r="BB30" s="144">
        <v>0.48384103178978</v>
      </c>
      <c r="BC30" s="144">
        <v>-1.59852755069733</v>
      </c>
      <c r="BD30" s="144">
        <v>0.17905670404434201</v>
      </c>
      <c r="BE30" s="144">
        <v>0.28701671957969699</v>
      </c>
      <c r="BF30" s="144">
        <v>0.33628058433532698</v>
      </c>
      <c r="BG30" s="144">
        <v>-1.2191634178161599</v>
      </c>
      <c r="BH30" s="144">
        <v>-0.86007398366928101</v>
      </c>
      <c r="BI30" s="144">
        <v>-8.3512425422668499E-2</v>
      </c>
      <c r="BJ30" s="145">
        <v>4.7520447522401803E-2</v>
      </c>
      <c r="BK30" s="143">
        <v>4.8874273896217298E-2</v>
      </c>
      <c r="BL30" s="144">
        <v>0.218148022890091</v>
      </c>
      <c r="BM30" s="144">
        <v>3.8765101432800302</v>
      </c>
      <c r="BN30" s="144">
        <v>8.9311040937900502E-2</v>
      </c>
      <c r="BO30" s="144">
        <v>0.28874364495277399</v>
      </c>
      <c r="BP30" s="144">
        <v>0.61585181951522805</v>
      </c>
      <c r="BQ30" s="144">
        <v>8.6159324645996094</v>
      </c>
      <c r="BR30" s="144">
        <v>5.9522867202758798</v>
      </c>
      <c r="BS30" s="144">
        <v>0.111698850989342</v>
      </c>
      <c r="BT30" s="145">
        <v>7.4359968304634094E-2</v>
      </c>
      <c r="BU30" s="143">
        <v>1.87207199633121E-2</v>
      </c>
      <c r="BV30" s="144">
        <v>4.3737482279539101E-2</v>
      </c>
      <c r="BW30" s="144">
        <v>0.47740685939788802</v>
      </c>
      <c r="BX30" s="144">
        <v>5.9900376945733998E-3</v>
      </c>
      <c r="BY30" s="144">
        <v>1.53908561915159E-2</v>
      </c>
      <c r="BZ30" s="144">
        <v>2.1127687767148001E-2</v>
      </c>
      <c r="CA30" s="144">
        <v>0.27769768238067599</v>
      </c>
      <c r="CB30" s="144">
        <v>0.13820381462574</v>
      </c>
      <c r="CC30" s="144">
        <v>1.3030185364186801E-3</v>
      </c>
      <c r="CD30" s="145">
        <v>4.21899923821911E-4</v>
      </c>
    </row>
    <row r="31" spans="2:82" ht="15" customHeight="1">
      <c r="B31" s="574">
        <v>2</v>
      </c>
      <c r="C31" s="381">
        <v>24</v>
      </c>
      <c r="D31" s="152" t="s">
        <v>42</v>
      </c>
      <c r="E31" s="56">
        <f t="shared" si="3"/>
        <v>0.220748111605644</v>
      </c>
      <c r="F31" s="56">
        <f t="shared" si="3"/>
        <v>0.81358069181442305</v>
      </c>
      <c r="G31" s="56"/>
      <c r="H31" s="459"/>
      <c r="I31" s="593">
        <f t="shared" si="1"/>
        <v>0.14214552938938105</v>
      </c>
      <c r="J31" s="593">
        <f t="shared" si="2"/>
        <v>0.64057235606014695</v>
      </c>
      <c r="AO31" s="226" t="s">
        <v>19</v>
      </c>
      <c r="AP31" s="227">
        <v>6.3000001907348597</v>
      </c>
      <c r="AQ31" s="227">
        <v>14.5</v>
      </c>
      <c r="AR31" s="227">
        <v>11.800000190734901</v>
      </c>
      <c r="AS31" s="227">
        <v>12.800000190734901</v>
      </c>
      <c r="AT31" s="227">
        <v>18.5</v>
      </c>
      <c r="AU31" s="227">
        <v>13.5</v>
      </c>
      <c r="AV31" s="227">
        <v>8.6000003814697301</v>
      </c>
      <c r="AW31" s="227">
        <v>19.299999237060501</v>
      </c>
      <c r="AX31" s="227">
        <v>9.6999998092651403</v>
      </c>
      <c r="AY31" s="227">
        <v>6.3000001907348597</v>
      </c>
      <c r="AZ31" s="207">
        <v>3</v>
      </c>
      <c r="BA31" s="228">
        <v>-1.7001595497131301</v>
      </c>
      <c r="BB31" s="229">
        <v>-2.5632891654968302</v>
      </c>
      <c r="BC31" s="229">
        <v>0.38022977113723799</v>
      </c>
      <c r="BD31" s="229">
        <v>-0.17774423956870999</v>
      </c>
      <c r="BE31" s="229">
        <v>0.634113609790802</v>
      </c>
      <c r="BF31" s="229">
        <v>-0.380629122257233</v>
      </c>
      <c r="BG31" s="229">
        <v>0.99512970447540305</v>
      </c>
      <c r="BH31" s="229">
        <v>0.27559942007064803</v>
      </c>
      <c r="BI31" s="229">
        <v>0.16342397034168199</v>
      </c>
      <c r="BJ31" s="230">
        <v>0.29649999737739602</v>
      </c>
      <c r="BK31" s="228">
        <v>1.40989100933075</v>
      </c>
      <c r="BL31" s="229">
        <v>6.1226735115051296</v>
      </c>
      <c r="BM31" s="229">
        <v>0.21932740509509999</v>
      </c>
      <c r="BN31" s="229">
        <v>8.8006563484668704E-2</v>
      </c>
      <c r="BO31" s="229">
        <v>1.4093933105468801</v>
      </c>
      <c r="BP31" s="229">
        <v>0.78899937868118297</v>
      </c>
      <c r="BQ31" s="229">
        <v>5.7403426170349103</v>
      </c>
      <c r="BR31" s="229">
        <v>0.61117953062057495</v>
      </c>
      <c r="BS31" s="229">
        <v>0.42773818969726601</v>
      </c>
      <c r="BT31" s="230">
        <v>2.8948597908020002</v>
      </c>
      <c r="BU31" s="228">
        <v>0.25433725118637102</v>
      </c>
      <c r="BV31" s="229">
        <v>0.578130424022675</v>
      </c>
      <c r="BW31" s="229">
        <v>1.2721046805381799E-2</v>
      </c>
      <c r="BX31" s="229">
        <v>2.7798519004136298E-3</v>
      </c>
      <c r="BY31" s="229">
        <v>3.53805646300316E-2</v>
      </c>
      <c r="BZ31" s="229">
        <v>1.27477822825313E-2</v>
      </c>
      <c r="CA31" s="229">
        <v>8.7134465575218201E-2</v>
      </c>
      <c r="CB31" s="229">
        <v>6.6832420416176302E-3</v>
      </c>
      <c r="CC31" s="229">
        <v>2.3499689996242502E-3</v>
      </c>
      <c r="CD31" s="230">
        <v>7.73535063490272E-3</v>
      </c>
    </row>
    <row r="32" spans="2:82" ht="15.75" customHeight="1" thickBot="1">
      <c r="B32" s="575">
        <v>2</v>
      </c>
      <c r="C32" s="382">
        <v>25</v>
      </c>
      <c r="D32" s="153" t="s">
        <v>47</v>
      </c>
      <c r="E32" s="454">
        <f t="shared" si="3"/>
        <v>0.31654617190361001</v>
      </c>
      <c r="F32" s="454">
        <f t="shared" si="3"/>
        <v>0.48384103178978</v>
      </c>
      <c r="G32" s="454">
        <f t="shared" ref="G32:H32" si="4">AVERAGE(E17:E32)</f>
        <v>-0.41726201260462381</v>
      </c>
      <c r="H32" s="460">
        <f t="shared" si="4"/>
        <v>1.3760905917733905</v>
      </c>
      <c r="I32" s="593">
        <f t="shared" si="1"/>
        <v>6.2458202242851202E-2</v>
      </c>
      <c r="J32" s="593">
        <f t="shared" si="2"/>
        <v>0.26702229678630829</v>
      </c>
      <c r="AO32" s="152" t="s">
        <v>35</v>
      </c>
      <c r="AP32" s="210">
        <v>9.6000003814697301</v>
      </c>
      <c r="AQ32" s="210">
        <v>14.800000190734901</v>
      </c>
      <c r="AR32" s="210">
        <v>7.9000000953674299</v>
      </c>
      <c r="AS32" s="210">
        <v>10.199999809265099</v>
      </c>
      <c r="AT32" s="210">
        <v>12</v>
      </c>
      <c r="AU32" s="210">
        <v>13.699999809265099</v>
      </c>
      <c r="AV32" s="210">
        <v>8.8000001907348597</v>
      </c>
      <c r="AW32" s="210">
        <v>18.700000762939499</v>
      </c>
      <c r="AX32" s="210">
        <v>8.3999996185302699</v>
      </c>
      <c r="AY32" s="210">
        <v>5.5999999046325701</v>
      </c>
      <c r="AZ32" s="150">
        <v>3</v>
      </c>
      <c r="BA32" s="140">
        <v>-0.90803337097168002</v>
      </c>
      <c r="BB32" s="141">
        <v>-1.5296379327773999</v>
      </c>
      <c r="BC32" s="141">
        <v>0.83863341808319103</v>
      </c>
      <c r="BD32" s="141">
        <v>-0.999228835105896</v>
      </c>
      <c r="BE32" s="141">
        <v>0.63864195346832298</v>
      </c>
      <c r="BF32" s="141">
        <v>0.48788970708847001</v>
      </c>
      <c r="BG32" s="141">
        <v>0.24637924134731301</v>
      </c>
      <c r="BH32" s="141">
        <v>0.59465646743774403</v>
      </c>
      <c r="BI32" s="141">
        <v>-0.61075836420059204</v>
      </c>
      <c r="BJ32" s="142">
        <v>-1.11788408830762E-2</v>
      </c>
      <c r="BK32" s="140">
        <v>0.40217012166976901</v>
      </c>
      <c r="BL32" s="141">
        <v>2.1803348064422599</v>
      </c>
      <c r="BM32" s="141">
        <v>1.0669522285461399</v>
      </c>
      <c r="BN32" s="141">
        <v>2.78133893013</v>
      </c>
      <c r="BO32" s="141">
        <v>1.4295947551727299</v>
      </c>
      <c r="BP32" s="141">
        <v>1.29633116722107</v>
      </c>
      <c r="BQ32" s="141">
        <v>0.35187357664108299</v>
      </c>
      <c r="BR32" s="141">
        <v>2.8454077243804901</v>
      </c>
      <c r="BS32" s="141">
        <v>5.9742770195007298</v>
      </c>
      <c r="BT32" s="142">
        <v>4.1150175966322396E-3</v>
      </c>
      <c r="BU32" s="140">
        <v>0.13088832795620001</v>
      </c>
      <c r="BV32" s="141">
        <v>0.371427953243256</v>
      </c>
      <c r="BW32" s="141">
        <v>0.11164560914039599</v>
      </c>
      <c r="BX32" s="141">
        <v>0.158499255776405</v>
      </c>
      <c r="BY32" s="141">
        <v>6.4745888113975497E-2</v>
      </c>
      <c r="BZ32" s="141">
        <v>3.7786845117807402E-2</v>
      </c>
      <c r="CA32" s="141">
        <v>9.6361935138702393E-3</v>
      </c>
      <c r="CB32" s="141">
        <v>5.6134466081857702E-2</v>
      </c>
      <c r="CC32" s="141">
        <v>5.9215601533651401E-2</v>
      </c>
      <c r="CD32" s="142">
        <v>1.9837678337353299E-5</v>
      </c>
    </row>
    <row r="33" spans="2:82" ht="15" customHeight="1">
      <c r="B33" s="573">
        <v>3</v>
      </c>
      <c r="C33" s="380">
        <v>26</v>
      </c>
      <c r="D33" s="226" t="s">
        <v>19</v>
      </c>
      <c r="E33" s="451">
        <f t="shared" si="3"/>
        <v>-1.7001595497131301</v>
      </c>
      <c r="F33" s="451">
        <f t="shared" si="3"/>
        <v>-2.5632891654968302</v>
      </c>
      <c r="G33" s="451"/>
      <c r="H33" s="458"/>
      <c r="I33" s="593">
        <f t="shared" si="1"/>
        <v>0.83246767520904608</v>
      </c>
      <c r="J33" s="593">
        <f t="shared" si="2"/>
        <v>7.53256452083588</v>
      </c>
      <c r="AO33" s="152" t="s">
        <v>38</v>
      </c>
      <c r="AP33" s="210">
        <v>9.1000003814697301</v>
      </c>
      <c r="AQ33" s="210">
        <v>12.699999809265099</v>
      </c>
      <c r="AR33" s="210">
        <v>10.300000190734901</v>
      </c>
      <c r="AS33" s="210">
        <v>9.6000003814697301</v>
      </c>
      <c r="AT33" s="210">
        <v>9.3999996185302699</v>
      </c>
      <c r="AU33" s="210">
        <v>12.199999809265099</v>
      </c>
      <c r="AV33" s="210">
        <v>19.200000762939499</v>
      </c>
      <c r="AW33" s="210">
        <v>15.8999996185303</v>
      </c>
      <c r="AX33" s="210">
        <v>8.5</v>
      </c>
      <c r="AY33" s="210">
        <v>10.8999996185303</v>
      </c>
      <c r="AZ33" s="150">
        <v>3</v>
      </c>
      <c r="BA33" s="140">
        <v>0.420725107192993</v>
      </c>
      <c r="BB33" s="141">
        <v>-0.55202955007553101</v>
      </c>
      <c r="BC33" s="141">
        <v>-0.26946231722831698</v>
      </c>
      <c r="BD33" s="141">
        <v>-1.0549741983413701</v>
      </c>
      <c r="BE33" s="141">
        <v>1.6260793209075901</v>
      </c>
      <c r="BF33" s="141">
        <v>-0.21516650915145899</v>
      </c>
      <c r="BG33" s="141">
        <v>0.54052346944809004</v>
      </c>
      <c r="BH33" s="141">
        <v>2.9331477358937302E-2</v>
      </c>
      <c r="BI33" s="141">
        <v>-0.21635492146015201</v>
      </c>
      <c r="BJ33" s="142">
        <v>-0.32610890269279502</v>
      </c>
      <c r="BK33" s="140">
        <v>8.6338207125663799E-2</v>
      </c>
      <c r="BL33" s="141">
        <v>0.28396874666214</v>
      </c>
      <c r="BM33" s="141">
        <v>0.11015310138464</v>
      </c>
      <c r="BN33" s="141">
        <v>3.1003282070159899</v>
      </c>
      <c r="BO33" s="141">
        <v>9.2679033279418892</v>
      </c>
      <c r="BP33" s="141">
        <v>0.25212854146957397</v>
      </c>
      <c r="BQ33" s="141">
        <v>1.69358718395233</v>
      </c>
      <c r="BR33" s="141">
        <v>6.92277308553457E-3</v>
      </c>
      <c r="BS33" s="141">
        <v>0.74968719482421897</v>
      </c>
      <c r="BT33" s="142">
        <v>3.5018978118896502</v>
      </c>
      <c r="BU33" s="140">
        <v>3.68467606604099E-2</v>
      </c>
      <c r="BV33" s="141">
        <v>6.34347274899483E-2</v>
      </c>
      <c r="BW33" s="141">
        <v>1.51146650314331E-2</v>
      </c>
      <c r="BX33" s="141">
        <v>0.23167870938777901</v>
      </c>
      <c r="BY33" s="141">
        <v>0.550409495830536</v>
      </c>
      <c r="BZ33" s="141">
        <v>9.6372207626700401E-3</v>
      </c>
      <c r="CA33" s="141">
        <v>6.0817919671535499E-2</v>
      </c>
      <c r="CB33" s="141">
        <v>1.7908957670442801E-4</v>
      </c>
      <c r="CC33" s="141">
        <v>9.7439717501401901E-3</v>
      </c>
      <c r="CD33" s="142">
        <v>2.21374575048685E-2</v>
      </c>
    </row>
    <row r="34" spans="2:82" ht="15" customHeight="1">
      <c r="B34" s="574">
        <v>3</v>
      </c>
      <c r="C34" s="381">
        <v>27</v>
      </c>
      <c r="D34" s="152" t="s">
        <v>35</v>
      </c>
      <c r="E34" s="56">
        <f t="shared" si="3"/>
        <v>-0.90803337097168002</v>
      </c>
      <c r="F34" s="56">
        <f t="shared" si="3"/>
        <v>-1.5296379327773999</v>
      </c>
      <c r="G34" s="56"/>
      <c r="H34" s="459"/>
      <c r="I34" s="593">
        <f t="shared" si="1"/>
        <v>0.50231628119945604</v>
      </c>
      <c r="J34" s="593">
        <f t="shared" si="2"/>
        <v>2.5825049281120287</v>
      </c>
      <c r="AO34" s="152" t="s">
        <v>40</v>
      </c>
      <c r="AP34" s="210">
        <v>6.8000001907348597</v>
      </c>
      <c r="AQ34" s="210">
        <v>9.5</v>
      </c>
      <c r="AR34" s="210">
        <v>11.5</v>
      </c>
      <c r="AS34" s="210">
        <v>7</v>
      </c>
      <c r="AT34" s="210">
        <v>14.3999996185303</v>
      </c>
      <c r="AU34" s="210">
        <v>7.4000000953674299</v>
      </c>
      <c r="AV34" s="210">
        <v>18.899999618530298</v>
      </c>
      <c r="AW34" s="210">
        <v>0.40000000596046398</v>
      </c>
      <c r="AX34" s="210">
        <v>10.699999809265099</v>
      </c>
      <c r="AY34" s="210">
        <v>17.899999618530298</v>
      </c>
      <c r="AZ34" s="150">
        <v>3</v>
      </c>
      <c r="BA34" s="140">
        <v>1.8999208211898799</v>
      </c>
      <c r="BB34" s="141">
        <v>-0.155922040343285</v>
      </c>
      <c r="BC34" s="141">
        <v>-0.82592713832855202</v>
      </c>
      <c r="BD34" s="141">
        <v>2.03928875923157</v>
      </c>
      <c r="BE34" s="141">
        <v>0.74640524387359597</v>
      </c>
      <c r="BF34" s="141">
        <v>-1.2138946056366</v>
      </c>
      <c r="BG34" s="141">
        <v>0.381815165281296</v>
      </c>
      <c r="BH34" s="141">
        <v>-0.82568013668060303</v>
      </c>
      <c r="BI34" s="141">
        <v>0.40513944625854498</v>
      </c>
      <c r="BJ34" s="142">
        <v>-0.40214541554451</v>
      </c>
      <c r="BK34" s="140">
        <v>1.7606668472289999</v>
      </c>
      <c r="BL34" s="141">
        <v>2.2654835134744599E-2</v>
      </c>
      <c r="BM34" s="141">
        <v>1.0348660945892301</v>
      </c>
      <c r="BN34" s="141">
        <v>11.5846109390259</v>
      </c>
      <c r="BO34" s="141">
        <v>1.95275342464447</v>
      </c>
      <c r="BP34" s="141">
        <v>8.0248069763183594</v>
      </c>
      <c r="BQ34" s="141">
        <v>0.84505462646484397</v>
      </c>
      <c r="BR34" s="141">
        <v>5.4857482910156303</v>
      </c>
      <c r="BS34" s="141">
        <v>2.6287882328033398</v>
      </c>
      <c r="BT34" s="142">
        <v>5.3253040313720703</v>
      </c>
      <c r="BU34" s="140">
        <v>0.30960848927497903</v>
      </c>
      <c r="BV34" s="141">
        <v>2.0852438174188098E-3</v>
      </c>
      <c r="BW34" s="141">
        <v>5.8509357273578602E-2</v>
      </c>
      <c r="BX34" s="141">
        <v>0.35669687390327498</v>
      </c>
      <c r="BY34" s="141">
        <v>4.7784958034753799E-2</v>
      </c>
      <c r="BZ34" s="141">
        <v>0.12638740241527599</v>
      </c>
      <c r="CA34" s="141">
        <v>1.2503977864980699E-2</v>
      </c>
      <c r="CB34" s="141">
        <v>5.8474365621805198E-2</v>
      </c>
      <c r="CC34" s="141">
        <v>1.4078322798013699E-2</v>
      </c>
      <c r="CD34" s="142">
        <v>1.3871010392904301E-2</v>
      </c>
    </row>
    <row r="35" spans="2:82" ht="15" customHeight="1">
      <c r="B35" s="574">
        <v>3</v>
      </c>
      <c r="C35" s="381">
        <v>28</v>
      </c>
      <c r="D35" s="152" t="s">
        <v>38</v>
      </c>
      <c r="E35" s="56">
        <f t="shared" si="3"/>
        <v>0.420725107192993</v>
      </c>
      <c r="F35" s="56">
        <f t="shared" si="3"/>
        <v>-0.55202955007553101</v>
      </c>
      <c r="G35" s="56"/>
      <c r="H35" s="459"/>
      <c r="I35" s="593">
        <f t="shared" si="1"/>
        <v>0.1002814881503582</v>
      </c>
      <c r="J35" s="593">
        <f t="shared" si="2"/>
        <v>0.37030695378780382</v>
      </c>
      <c r="AO35" s="152" t="s">
        <v>41</v>
      </c>
      <c r="AP35" s="210">
        <v>5.6999998092651403</v>
      </c>
      <c r="AQ35" s="210">
        <v>12.8999996185303</v>
      </c>
      <c r="AR35" s="210">
        <v>4.9000000953674299</v>
      </c>
      <c r="AS35" s="210">
        <v>8.6000003814697301</v>
      </c>
      <c r="AT35" s="210">
        <v>16.200000762939499</v>
      </c>
      <c r="AU35" s="210">
        <v>7</v>
      </c>
      <c r="AV35" s="210">
        <v>14.300000190734901</v>
      </c>
      <c r="AW35" s="210">
        <v>18.399999618530298</v>
      </c>
      <c r="AX35" s="210">
        <v>16.399999618530298</v>
      </c>
      <c r="AY35" s="210">
        <v>5</v>
      </c>
      <c r="AZ35" s="150">
        <v>3</v>
      </c>
      <c r="BA35" s="140">
        <v>9.1068163514137296E-2</v>
      </c>
      <c r="BB35" s="141">
        <v>-3.1420974731445299</v>
      </c>
      <c r="BC35" s="141">
        <v>-0.22768232226371801</v>
      </c>
      <c r="BD35" s="141">
        <v>-0.94772732257842995</v>
      </c>
      <c r="BE35" s="141">
        <v>0.122339859604836</v>
      </c>
      <c r="BF35" s="141">
        <v>-0.51918566226959195</v>
      </c>
      <c r="BG35" s="141">
        <v>-0.642616868019104</v>
      </c>
      <c r="BH35" s="141">
        <v>-0.52643263339996305</v>
      </c>
      <c r="BI35" s="141">
        <v>4.9209780991077402E-2</v>
      </c>
      <c r="BJ35" s="142">
        <v>-5.3732886910438503E-2</v>
      </c>
      <c r="BK35" s="140">
        <v>4.0451940149068798E-3</v>
      </c>
      <c r="BL35" s="141">
        <v>9.1999444961547905</v>
      </c>
      <c r="BM35" s="141">
        <v>7.8642860054969801E-2</v>
      </c>
      <c r="BN35" s="141">
        <v>2.5020201206207302</v>
      </c>
      <c r="BO35" s="141">
        <v>5.2460689097642899E-2</v>
      </c>
      <c r="BP35" s="141">
        <v>1.46797287464142</v>
      </c>
      <c r="BQ35" s="141">
        <v>2.3937714099884002</v>
      </c>
      <c r="BR35" s="141">
        <v>2.2299637794494598</v>
      </c>
      <c r="BS35" s="141">
        <v>3.8783714175224297E-2</v>
      </c>
      <c r="BT35" s="142">
        <v>9.5073282718658406E-2</v>
      </c>
      <c r="BU35" s="140">
        <v>7.0217595202848304E-4</v>
      </c>
      <c r="BV35" s="141">
        <v>0.835895776748657</v>
      </c>
      <c r="BW35" s="141">
        <v>4.3890592642128502E-3</v>
      </c>
      <c r="BX35" s="141">
        <v>7.6046563684940297E-2</v>
      </c>
      <c r="BY35" s="141">
        <v>1.26721046399325E-3</v>
      </c>
      <c r="BZ35" s="141">
        <v>2.2822236642241499E-2</v>
      </c>
      <c r="CA35" s="141">
        <v>3.4963674843311303E-2</v>
      </c>
      <c r="CB35" s="141">
        <v>2.3463804274797401E-2</v>
      </c>
      <c r="CC35" s="141">
        <v>2.05029180506244E-4</v>
      </c>
      <c r="CD35" s="142">
        <v>2.44451744947582E-4</v>
      </c>
    </row>
    <row r="36" spans="2:82" ht="15" customHeight="1">
      <c r="B36" s="574">
        <v>3</v>
      </c>
      <c r="C36" s="381">
        <v>29</v>
      </c>
      <c r="D36" s="152" t="s">
        <v>40</v>
      </c>
      <c r="E36" s="56">
        <f t="shared" si="3"/>
        <v>1.8999208211898799</v>
      </c>
      <c r="F36" s="56">
        <f t="shared" si="3"/>
        <v>-0.155922040343285</v>
      </c>
      <c r="G36" s="56"/>
      <c r="H36" s="459"/>
      <c r="I36" s="593">
        <f t="shared" si="1"/>
        <v>0.31169373309239784</v>
      </c>
      <c r="J36" s="593">
        <f t="shared" si="2"/>
        <v>1.7833216823637446</v>
      </c>
      <c r="AO36" s="152" t="s">
        <v>48</v>
      </c>
      <c r="AP36" s="210">
        <v>8.6999998092651403</v>
      </c>
      <c r="AQ36" s="210">
        <v>10.6000003814697</v>
      </c>
      <c r="AR36" s="210">
        <v>4.6999998092651403</v>
      </c>
      <c r="AS36" s="210">
        <v>5.8000001907348597</v>
      </c>
      <c r="AT36" s="210">
        <v>15.8999996185303</v>
      </c>
      <c r="AU36" s="210">
        <v>9.3000001907348597</v>
      </c>
      <c r="AV36" s="210">
        <v>1.20000004768372</v>
      </c>
      <c r="AW36" s="210">
        <v>14.5</v>
      </c>
      <c r="AX36" s="210">
        <v>13.800000190734901</v>
      </c>
      <c r="AY36" s="210">
        <v>12.8999996185303</v>
      </c>
      <c r="AZ36" s="150">
        <v>3</v>
      </c>
      <c r="BA36" s="140">
        <v>0.106091246008873</v>
      </c>
      <c r="BB36" s="141">
        <v>-1.99948334693909</v>
      </c>
      <c r="BC36" s="141">
        <v>-0.33255493640899703</v>
      </c>
      <c r="BD36" s="141">
        <v>0.59968584775924705</v>
      </c>
      <c r="BE36" s="141">
        <v>-1.5151735544204701</v>
      </c>
      <c r="BF36" s="141">
        <v>0.27480188012123102</v>
      </c>
      <c r="BG36" s="141">
        <v>-0.20535191893577601</v>
      </c>
      <c r="BH36" s="141">
        <v>1.0777186155319201</v>
      </c>
      <c r="BI36" s="141">
        <v>-0.679254710674286</v>
      </c>
      <c r="BJ36" s="142">
        <v>0.31441912055015597</v>
      </c>
      <c r="BK36" s="140">
        <v>5.48991048708558E-3</v>
      </c>
      <c r="BL36" s="141">
        <v>3.7254734039306601</v>
      </c>
      <c r="BM36" s="141">
        <v>0.16777507960796401</v>
      </c>
      <c r="BN36" s="141">
        <v>1.0017782449722299</v>
      </c>
      <c r="BO36" s="141">
        <v>8.0467920303344709</v>
      </c>
      <c r="BP36" s="141">
        <v>0.41125580668449402</v>
      </c>
      <c r="BQ36" s="141">
        <v>0.24444207549095201</v>
      </c>
      <c r="BR36" s="141">
        <v>9.3459396362304705</v>
      </c>
      <c r="BS36" s="141">
        <v>7.3894453048706099</v>
      </c>
      <c r="BT36" s="142">
        <v>3.2553377151489298</v>
      </c>
      <c r="BU36" s="140">
        <v>1.3065488310530799E-3</v>
      </c>
      <c r="BV36" s="141">
        <v>0.46408993005752602</v>
      </c>
      <c r="BW36" s="141">
        <v>1.2837881222367301E-2</v>
      </c>
      <c r="BX36" s="141">
        <v>4.1745930910110501E-2</v>
      </c>
      <c r="BY36" s="141">
        <v>0.26649639010429399</v>
      </c>
      <c r="BZ36" s="141">
        <v>8.7660904973745294E-3</v>
      </c>
      <c r="CA36" s="141">
        <v>4.8951283097267203E-3</v>
      </c>
      <c r="CB36" s="141">
        <v>0.13482713699340801</v>
      </c>
      <c r="CC36" s="141">
        <v>5.3558927029371303E-2</v>
      </c>
      <c r="CD36" s="142">
        <v>1.14758396521211E-2</v>
      </c>
    </row>
    <row r="37" spans="2:82" ht="15" customHeight="1">
      <c r="B37" s="574">
        <v>3</v>
      </c>
      <c r="C37" s="381">
        <v>30</v>
      </c>
      <c r="D37" s="152" t="s">
        <v>41</v>
      </c>
      <c r="E37" s="56">
        <f t="shared" si="3"/>
        <v>9.1068163514137296E-2</v>
      </c>
      <c r="F37" s="56">
        <f t="shared" si="3"/>
        <v>-3.1420974731445299</v>
      </c>
      <c r="G37" s="56"/>
      <c r="H37" s="459"/>
      <c r="I37" s="593">
        <f t="shared" si="1"/>
        <v>0.83659795270068549</v>
      </c>
      <c r="J37" s="593">
        <f t="shared" si="2"/>
        <v>9.2039896901696974</v>
      </c>
      <c r="AO37" s="152" t="s">
        <v>49</v>
      </c>
      <c r="AP37" s="210">
        <v>8.1000003814697301</v>
      </c>
      <c r="AQ37" s="210">
        <v>14.199999809265099</v>
      </c>
      <c r="AR37" s="210">
        <v>3.5999999046325701</v>
      </c>
      <c r="AS37" s="210">
        <v>8.6000003814697301</v>
      </c>
      <c r="AT37" s="210">
        <v>14</v>
      </c>
      <c r="AU37" s="210">
        <v>3.4000000953674299</v>
      </c>
      <c r="AV37" s="210">
        <v>14.1000003814697</v>
      </c>
      <c r="AW37" s="210">
        <v>18</v>
      </c>
      <c r="AX37" s="210">
        <v>19.700000762939499</v>
      </c>
      <c r="AY37" s="210">
        <v>3.9000000953674299</v>
      </c>
      <c r="AZ37" s="150">
        <v>3</v>
      </c>
      <c r="BA37" s="140">
        <v>0.18910861015319799</v>
      </c>
      <c r="BB37" s="141">
        <v>-2.84732961654663</v>
      </c>
      <c r="BC37" s="141">
        <v>-0.14459955692291299</v>
      </c>
      <c r="BD37" s="141">
        <v>-1.3002461194992101</v>
      </c>
      <c r="BE37" s="141">
        <v>3.6676730960607501E-2</v>
      </c>
      <c r="BF37" s="141">
        <v>-0.31239998340606701</v>
      </c>
      <c r="BG37" s="141">
        <v>-1.9192481040954601</v>
      </c>
      <c r="BH37" s="141">
        <v>-0.35725206136703502</v>
      </c>
      <c r="BI37" s="141">
        <v>0.33208435773849498</v>
      </c>
      <c r="BJ37" s="142">
        <v>-0.15734475851058999</v>
      </c>
      <c r="BK37" s="140">
        <v>1.74433048814535E-2</v>
      </c>
      <c r="BL37" s="141">
        <v>7.5547723770141602</v>
      </c>
      <c r="BM37" s="141">
        <v>3.1720101833343499E-2</v>
      </c>
      <c r="BN37" s="141">
        <v>4.7095036506652797</v>
      </c>
      <c r="BO37" s="141">
        <v>4.7149737365543799E-3</v>
      </c>
      <c r="BP37" s="141">
        <v>0.53148943185806297</v>
      </c>
      <c r="BQ37" s="141">
        <v>21.352104187011701</v>
      </c>
      <c r="BR37" s="141">
        <v>1.0269793272018399</v>
      </c>
      <c r="BS37" s="141">
        <v>1.76621413230896</v>
      </c>
      <c r="BT37" s="142">
        <v>0.81523478031158403</v>
      </c>
      <c r="BU37" s="140">
        <v>2.5728631298989101E-3</v>
      </c>
      <c r="BV37" s="141">
        <v>0.58326989412307695</v>
      </c>
      <c r="BW37" s="141">
        <v>1.50427757762372E-3</v>
      </c>
      <c r="BX37" s="141">
        <v>0.121631257236004</v>
      </c>
      <c r="BY37" s="141">
        <v>9.6777701401151703E-5</v>
      </c>
      <c r="BZ37" s="141">
        <v>7.0212762802839297E-3</v>
      </c>
      <c r="CA37" s="141">
        <v>0.265006363391876</v>
      </c>
      <c r="CB37" s="141">
        <v>9.1821327805519104E-3</v>
      </c>
      <c r="CC37" s="141">
        <v>7.9339761286974005E-3</v>
      </c>
      <c r="CD37" s="142">
        <v>1.7811423167586301E-3</v>
      </c>
    </row>
    <row r="38" spans="2:82" ht="15" customHeight="1">
      <c r="B38" s="574">
        <v>3</v>
      </c>
      <c r="C38" s="381">
        <v>31</v>
      </c>
      <c r="D38" s="152" t="s">
        <v>48</v>
      </c>
      <c r="E38" s="56">
        <f t="shared" si="3"/>
        <v>0.106091246008873</v>
      </c>
      <c r="F38" s="56">
        <f t="shared" si="3"/>
        <v>-1.99948334693909</v>
      </c>
      <c r="G38" s="56"/>
      <c r="H38" s="459"/>
      <c r="I38" s="593">
        <f t="shared" si="1"/>
        <v>0.4653964788885791</v>
      </c>
      <c r="J38" s="593">
        <f t="shared" si="2"/>
        <v>3.7309633144177456</v>
      </c>
      <c r="AO38" s="152" t="s">
        <v>50</v>
      </c>
      <c r="AP38" s="210">
        <v>7.9000000953674299</v>
      </c>
      <c r="AQ38" s="210">
        <v>14.199999809265099</v>
      </c>
      <c r="AR38" s="210">
        <v>5.5</v>
      </c>
      <c r="AS38" s="210">
        <v>3.2000000476837198</v>
      </c>
      <c r="AT38" s="210">
        <v>15.1000003814697</v>
      </c>
      <c r="AU38" s="210">
        <v>6.5</v>
      </c>
      <c r="AV38" s="210">
        <v>11.5</v>
      </c>
      <c r="AW38" s="210">
        <v>12.1000003814697</v>
      </c>
      <c r="AX38" s="210">
        <v>3.5999999046325701</v>
      </c>
      <c r="AY38" s="210">
        <v>9.8000001907348597</v>
      </c>
      <c r="AZ38" s="150">
        <v>3</v>
      </c>
      <c r="BA38" s="140">
        <v>1.4265787601470901</v>
      </c>
      <c r="BB38" s="141">
        <v>-2.1324050426483199</v>
      </c>
      <c r="BC38" s="141">
        <v>1.2176489830017101</v>
      </c>
      <c r="BD38" s="141">
        <v>0.46823042631149298</v>
      </c>
      <c r="BE38" s="141">
        <v>0.70502346754074097</v>
      </c>
      <c r="BF38" s="141">
        <v>0.24451981484890001</v>
      </c>
      <c r="BG38" s="141">
        <v>0.30134618282318099</v>
      </c>
      <c r="BH38" s="141">
        <v>0.82856190204620395</v>
      </c>
      <c r="BI38" s="141">
        <v>-0.137369349598885</v>
      </c>
      <c r="BJ38" s="142">
        <v>-0.18090865015983601</v>
      </c>
      <c r="BK38" s="140">
        <v>0.992653489112854</v>
      </c>
      <c r="BL38" s="141">
        <v>4.2372617721557599</v>
      </c>
      <c r="BM38" s="141">
        <v>2.2492871284484899</v>
      </c>
      <c r="BN38" s="141">
        <v>0.61072158813476596</v>
      </c>
      <c r="BO38" s="141">
        <v>1.7422287464141799</v>
      </c>
      <c r="BP38" s="141">
        <v>0.32561227679252602</v>
      </c>
      <c r="BQ38" s="141">
        <v>0.52639269828796398</v>
      </c>
      <c r="BR38" s="141">
        <v>5.5241074562072798</v>
      </c>
      <c r="BS38" s="141">
        <v>0.30222210288047802</v>
      </c>
      <c r="BT38" s="142">
        <v>1.07769739627838</v>
      </c>
      <c r="BU38" s="140">
        <v>0.21045871078968001</v>
      </c>
      <c r="BV38" s="141">
        <v>0.47023484110832198</v>
      </c>
      <c r="BW38" s="141">
        <v>0.153327345848083</v>
      </c>
      <c r="BX38" s="141">
        <v>2.2672252729535099E-2</v>
      </c>
      <c r="BY38" s="141">
        <v>5.1402300596237203E-2</v>
      </c>
      <c r="BZ38" s="141">
        <v>6.18306081742048E-3</v>
      </c>
      <c r="CA38" s="141">
        <v>9.3908905982971191E-3</v>
      </c>
      <c r="CB38" s="141">
        <v>7.0994600653648404E-2</v>
      </c>
      <c r="CC38" s="141">
        <v>1.9514395389705901E-3</v>
      </c>
      <c r="CD38" s="142">
        <v>3.3844965510070298E-3</v>
      </c>
    </row>
    <row r="39" spans="2:82" ht="15" customHeight="1">
      <c r="B39" s="574">
        <v>3</v>
      </c>
      <c r="C39" s="381">
        <v>32</v>
      </c>
      <c r="D39" s="152" t="s">
        <v>49</v>
      </c>
      <c r="E39" s="56">
        <f t="shared" si="3"/>
        <v>0.18910861015319799</v>
      </c>
      <c r="F39" s="56">
        <f t="shared" si="3"/>
        <v>-2.84732961654663</v>
      </c>
      <c r="G39" s="56"/>
      <c r="H39" s="459"/>
      <c r="I39" s="593">
        <f t="shared" si="1"/>
        <v>0.58584275725297585</v>
      </c>
      <c r="J39" s="593">
        <f t="shared" si="2"/>
        <v>7.5722156818956137</v>
      </c>
      <c r="AO39" s="152" t="s">
        <v>51</v>
      </c>
      <c r="AP39" s="210">
        <v>5.5999999046325701</v>
      </c>
      <c r="AQ39" s="210">
        <v>9.5</v>
      </c>
      <c r="AR39" s="210">
        <v>8.5</v>
      </c>
      <c r="AS39" s="210">
        <v>4.5999999046325701</v>
      </c>
      <c r="AT39" s="210">
        <v>18.399999618530298</v>
      </c>
      <c r="AU39" s="210">
        <v>9.6999998092651403</v>
      </c>
      <c r="AV39" s="210">
        <v>6</v>
      </c>
      <c r="AW39" s="210">
        <v>9.3000001907348597</v>
      </c>
      <c r="AX39" s="210">
        <v>17</v>
      </c>
      <c r="AY39" s="210">
        <v>16.299999237060501</v>
      </c>
      <c r="AZ39" s="150">
        <v>3</v>
      </c>
      <c r="BA39" s="140">
        <v>0.39818605780601501</v>
      </c>
      <c r="BB39" s="141">
        <v>-2.04673051834106</v>
      </c>
      <c r="BC39" s="141">
        <v>-1.3355365991592401</v>
      </c>
      <c r="BD39" s="141">
        <v>1.75952041149139</v>
      </c>
      <c r="BE39" s="141">
        <v>-1.1890869140625</v>
      </c>
      <c r="BF39" s="141">
        <v>-0.56930363178253196</v>
      </c>
      <c r="BG39" s="141">
        <v>0.17564408481121099</v>
      </c>
      <c r="BH39" s="141">
        <v>0.21284991502761799</v>
      </c>
      <c r="BI39" s="141">
        <v>-0.26846686005592302</v>
      </c>
      <c r="BJ39" s="142">
        <v>-0.302921742200851</v>
      </c>
      <c r="BK39" s="140">
        <v>7.7335387468337999E-2</v>
      </c>
      <c r="BL39" s="141">
        <v>3.9036171436309801</v>
      </c>
      <c r="BM39" s="141">
        <v>2.7059030532836901</v>
      </c>
      <c r="BN39" s="141">
        <v>8.6240768432617205</v>
      </c>
      <c r="BO39" s="141">
        <v>4.9559307098388699</v>
      </c>
      <c r="BP39" s="141">
        <v>1.76506435871124</v>
      </c>
      <c r="BQ39" s="141">
        <v>0.17883211374282801</v>
      </c>
      <c r="BR39" s="141">
        <v>0.36455172300338701</v>
      </c>
      <c r="BS39" s="141">
        <v>1.15432441234589</v>
      </c>
      <c r="BT39" s="142">
        <v>3.0216145515441899</v>
      </c>
      <c r="BU39" s="140">
        <v>1.41498036682606E-2</v>
      </c>
      <c r="BV39" s="141">
        <v>0.37385195493698098</v>
      </c>
      <c r="BW39" s="141">
        <v>0.15918050706386599</v>
      </c>
      <c r="BX39" s="141">
        <v>0.27629113197326699</v>
      </c>
      <c r="BY39" s="141">
        <v>0.12618435919284801</v>
      </c>
      <c r="BZ39" s="141">
        <v>2.89245247840881E-2</v>
      </c>
      <c r="CA39" s="141">
        <v>2.75324820540845E-3</v>
      </c>
      <c r="CB39" s="141">
        <v>4.0432005189359197E-3</v>
      </c>
      <c r="CC39" s="141">
        <v>6.4322021789848796E-3</v>
      </c>
      <c r="CD39" s="142">
        <v>8.1891566514968907E-3</v>
      </c>
    </row>
    <row r="40" spans="2:82" ht="15" customHeight="1">
      <c r="B40" s="574">
        <v>3</v>
      </c>
      <c r="C40" s="381">
        <v>33</v>
      </c>
      <c r="D40" s="152" t="s">
        <v>50</v>
      </c>
      <c r="E40" s="56">
        <f t="shared" si="3"/>
        <v>1.4265787601470901</v>
      </c>
      <c r="F40" s="56">
        <f t="shared" si="3"/>
        <v>-2.1324050426483199</v>
      </c>
      <c r="G40" s="56"/>
      <c r="H40" s="459"/>
      <c r="I40" s="593">
        <f t="shared" si="1"/>
        <v>0.68069355189800196</v>
      </c>
      <c r="J40" s="593">
        <f t="shared" si="2"/>
        <v>5.2299152612686139</v>
      </c>
      <c r="AO40" s="152" t="s">
        <v>52</v>
      </c>
      <c r="AP40" s="210">
        <v>5.5999999046325701</v>
      </c>
      <c r="AQ40" s="210">
        <v>9</v>
      </c>
      <c r="AR40" s="210">
        <v>6.1999998092651403</v>
      </c>
      <c r="AS40" s="210">
        <v>3.5999999046325701</v>
      </c>
      <c r="AT40" s="210">
        <v>14.5</v>
      </c>
      <c r="AU40" s="210">
        <v>6.0999999046325701</v>
      </c>
      <c r="AV40" s="210">
        <v>15.300000190734901</v>
      </c>
      <c r="AW40" s="210">
        <v>6.8000001907348597</v>
      </c>
      <c r="AX40" s="210">
        <v>6.5</v>
      </c>
      <c r="AY40" s="210">
        <v>19</v>
      </c>
      <c r="AZ40" s="150">
        <v>3</v>
      </c>
      <c r="BA40" s="140">
        <v>2.6580355167388898</v>
      </c>
      <c r="BB40" s="141">
        <v>-1.2660895586013801</v>
      </c>
      <c r="BC40" s="141">
        <v>-0.65537381172180198</v>
      </c>
      <c r="BD40" s="141">
        <v>1.42890012264252</v>
      </c>
      <c r="BE40" s="141">
        <v>0.32565671205520602</v>
      </c>
      <c r="BF40" s="141">
        <v>-0.42062264680862399</v>
      </c>
      <c r="BG40" s="141">
        <v>0.79907214641571001</v>
      </c>
      <c r="BH40" s="141">
        <v>0.10481069982051799</v>
      </c>
      <c r="BI40" s="141">
        <v>-0.222620874643326</v>
      </c>
      <c r="BJ40" s="142">
        <v>0.165010005235672</v>
      </c>
      <c r="BK40" s="140">
        <v>3.4460988044738801</v>
      </c>
      <c r="BL40" s="141">
        <v>1.4937391281127901</v>
      </c>
      <c r="BM40" s="141">
        <v>0.65159660577774003</v>
      </c>
      <c r="BN40" s="141">
        <v>5.68758296966553</v>
      </c>
      <c r="BO40" s="141">
        <v>0.37172186374664301</v>
      </c>
      <c r="BP40" s="141">
        <v>0.96351385116577104</v>
      </c>
      <c r="BQ40" s="141">
        <v>3.7012670040130602</v>
      </c>
      <c r="BR40" s="141">
        <v>8.8394135236740098E-2</v>
      </c>
      <c r="BS40" s="141">
        <v>0.793740034103394</v>
      </c>
      <c r="BT40" s="142">
        <v>0.89659994840621904</v>
      </c>
      <c r="BU40" s="140">
        <v>0.58155763149261497</v>
      </c>
      <c r="BV40" s="141">
        <v>0.13194715976715099</v>
      </c>
      <c r="BW40" s="141">
        <v>3.5354878753423698E-2</v>
      </c>
      <c r="BX40" s="141">
        <v>0.16806408762931799</v>
      </c>
      <c r="BY40" s="141">
        <v>8.7295379489660298E-3</v>
      </c>
      <c r="BZ40" s="141">
        <v>1.45631888881326E-2</v>
      </c>
      <c r="CA40" s="141">
        <v>5.2558526396751397E-2</v>
      </c>
      <c r="CB40" s="141">
        <v>9.0423732763156295E-4</v>
      </c>
      <c r="CC40" s="141">
        <v>4.0794624947011497E-3</v>
      </c>
      <c r="CD40" s="142">
        <v>2.2412573453038901E-3</v>
      </c>
    </row>
    <row r="41" spans="2:82" ht="15" customHeight="1">
      <c r="B41" s="574">
        <v>3</v>
      </c>
      <c r="C41" s="381">
        <v>34</v>
      </c>
      <c r="D41" s="152" t="s">
        <v>51</v>
      </c>
      <c r="E41" s="56">
        <f t="shared" si="3"/>
        <v>0.39818605780601501</v>
      </c>
      <c r="F41" s="56">
        <f t="shared" si="3"/>
        <v>-2.04673051834106</v>
      </c>
      <c r="G41" s="56"/>
      <c r="H41" s="459"/>
      <c r="I41" s="593">
        <f t="shared" si="1"/>
        <v>0.38800175860524155</v>
      </c>
      <c r="J41" s="593">
        <f t="shared" si="2"/>
        <v>3.9809525310993181</v>
      </c>
      <c r="AO41" s="152" t="s">
        <v>53</v>
      </c>
      <c r="AP41" s="210">
        <v>5.5</v>
      </c>
      <c r="AQ41" s="210">
        <v>8.3000001907348597</v>
      </c>
      <c r="AR41" s="210">
        <v>10.800000190734901</v>
      </c>
      <c r="AS41" s="210">
        <v>6.1999998092651403</v>
      </c>
      <c r="AT41" s="210">
        <v>8.6000003814697301</v>
      </c>
      <c r="AU41" s="210">
        <v>7</v>
      </c>
      <c r="AV41" s="210">
        <v>1.70000004768372</v>
      </c>
      <c r="AW41" s="210">
        <v>10.699999809265099</v>
      </c>
      <c r="AX41" s="210">
        <v>14.199999809265099</v>
      </c>
      <c r="AY41" s="210">
        <v>12.699999809265099</v>
      </c>
      <c r="AZ41" s="150">
        <v>3</v>
      </c>
      <c r="BA41" s="140">
        <v>0.428414046764374</v>
      </c>
      <c r="BB41" s="141">
        <v>-0.78221774101257302</v>
      </c>
      <c r="BC41" s="141">
        <v>-1.21090912818909</v>
      </c>
      <c r="BD41" s="141">
        <v>0.74570846557617199</v>
      </c>
      <c r="BE41" s="141">
        <v>-1.3550950288772601</v>
      </c>
      <c r="BF41" s="141">
        <v>1.6239471435546899</v>
      </c>
      <c r="BG41" s="141">
        <v>0.29174172878265398</v>
      </c>
      <c r="BH41" s="141">
        <v>-0.19051603972911799</v>
      </c>
      <c r="BI41" s="141">
        <v>0.37787905335426297</v>
      </c>
      <c r="BJ41" s="142">
        <v>-0.114092417061329</v>
      </c>
      <c r="BK41" s="140">
        <v>8.9522786438465105E-2</v>
      </c>
      <c r="BL41" s="141">
        <v>0.57016587257385298</v>
      </c>
      <c r="BM41" s="141">
        <v>2.2244558334350599</v>
      </c>
      <c r="BN41" s="141">
        <v>1.54903817176819</v>
      </c>
      <c r="BO41" s="141">
        <v>6.43631887435913</v>
      </c>
      <c r="BP41" s="141">
        <v>14.3620500564575</v>
      </c>
      <c r="BQ41" s="141">
        <v>0.49337318539619401</v>
      </c>
      <c r="BR41" s="141">
        <v>0.29206216335296598</v>
      </c>
      <c r="BS41" s="141">
        <v>2.28692626953125</v>
      </c>
      <c r="BT41" s="142">
        <v>0.42863902449607799</v>
      </c>
      <c r="BU41" s="140">
        <v>2.4250354617834102E-2</v>
      </c>
      <c r="BV41" s="141">
        <v>8.0843672156333896E-2</v>
      </c>
      <c r="BW41" s="141">
        <v>0.19373755156993899</v>
      </c>
      <c r="BX41" s="141">
        <v>7.3473185300826999E-2</v>
      </c>
      <c r="BY41" s="141">
        <v>0.24262201786041299</v>
      </c>
      <c r="BZ41" s="141">
        <v>0.34844520688056901</v>
      </c>
      <c r="CA41" s="141">
        <v>1.12457340583205E-2</v>
      </c>
      <c r="CB41" s="141">
        <v>4.7957198694348301E-3</v>
      </c>
      <c r="CC41" s="141">
        <v>1.8866717815399201E-2</v>
      </c>
      <c r="CD41" s="142">
        <v>1.71990424860269E-3</v>
      </c>
    </row>
    <row r="42" spans="2:82" ht="15.75" customHeight="1" thickBot="1">
      <c r="B42" s="574">
        <v>3</v>
      </c>
      <c r="C42" s="381">
        <v>35</v>
      </c>
      <c r="D42" s="152" t="s">
        <v>52</v>
      </c>
      <c r="E42" s="56">
        <f t="shared" si="3"/>
        <v>2.6580355167388898</v>
      </c>
      <c r="F42" s="56">
        <f t="shared" si="3"/>
        <v>-1.2660895586013801</v>
      </c>
      <c r="G42" s="56"/>
      <c r="H42" s="459"/>
      <c r="I42" s="593">
        <f t="shared" si="1"/>
        <v>0.71350479125976596</v>
      </c>
      <c r="J42" s="593">
        <f t="shared" si="2"/>
        <v>4.9398379325866699</v>
      </c>
      <c r="AO42" s="153" t="s">
        <v>55</v>
      </c>
      <c r="AP42" s="232">
        <v>4.9000000953674299</v>
      </c>
      <c r="AQ42" s="232">
        <v>10.300000190734901</v>
      </c>
      <c r="AR42" s="232">
        <v>10.199999809265099</v>
      </c>
      <c r="AS42" s="232">
        <v>8.1999998092651403</v>
      </c>
      <c r="AT42" s="232">
        <v>12.699999809265099</v>
      </c>
      <c r="AU42" s="232">
        <v>8.1999998092651403</v>
      </c>
      <c r="AV42" s="232">
        <v>11.300000190734901</v>
      </c>
      <c r="AW42" s="232">
        <v>9.3000001907348597</v>
      </c>
      <c r="AX42" s="232">
        <v>9</v>
      </c>
      <c r="AY42" s="232">
        <v>16.299999237060501</v>
      </c>
      <c r="AZ42" s="151">
        <v>3</v>
      </c>
      <c r="BA42" s="143">
        <v>1.0237889289855999</v>
      </c>
      <c r="BB42" s="144">
        <v>-1.07000148296356</v>
      </c>
      <c r="BC42" s="144">
        <v>-0.88462805747985795</v>
      </c>
      <c r="BD42" s="144">
        <v>1.14634668827057</v>
      </c>
      <c r="BE42" s="144">
        <v>0.39918455481529203</v>
      </c>
      <c r="BF42" s="144">
        <v>0.22158777713775599</v>
      </c>
      <c r="BG42" s="144">
        <v>0.82355952262878396</v>
      </c>
      <c r="BH42" s="144">
        <v>-0.18272843956947299</v>
      </c>
      <c r="BI42" s="144">
        <v>0.14919453859329199</v>
      </c>
      <c r="BJ42" s="145">
        <v>0.28907591104507402</v>
      </c>
      <c r="BK42" s="143">
        <v>0.51124256849288896</v>
      </c>
      <c r="BL42" s="144">
        <v>1.06687772274017</v>
      </c>
      <c r="BM42" s="144">
        <v>1.18719506263733</v>
      </c>
      <c r="BN42" s="144">
        <v>3.6606309413909899</v>
      </c>
      <c r="BO42" s="144">
        <v>0.55852872133255005</v>
      </c>
      <c r="BP42" s="144">
        <v>0.26740175485611001</v>
      </c>
      <c r="BQ42" s="144">
        <v>3.9315919876098602</v>
      </c>
      <c r="BR42" s="144">
        <v>0.26867330074310303</v>
      </c>
      <c r="BS42" s="144">
        <v>0.35649412870407099</v>
      </c>
      <c r="BT42" s="145">
        <v>2.7517056465148899</v>
      </c>
      <c r="BU42" s="143">
        <v>0.19718119502067599</v>
      </c>
      <c r="BV42" s="144">
        <v>0.215383976697922</v>
      </c>
      <c r="BW42" s="144">
        <v>0.14721974730491599</v>
      </c>
      <c r="BX42" s="144">
        <v>0.247216016054153</v>
      </c>
      <c r="BY42" s="144">
        <v>2.9977271333336799E-2</v>
      </c>
      <c r="BZ42" s="144">
        <v>9.2371124774217606E-3</v>
      </c>
      <c r="CA42" s="144">
        <v>0.127595290541649</v>
      </c>
      <c r="CB42" s="144">
        <v>6.2814070843160196E-3</v>
      </c>
      <c r="CC42" s="144">
        <v>4.1874581947922698E-3</v>
      </c>
      <c r="CD42" s="145">
        <v>1.5720576047897301E-2</v>
      </c>
    </row>
    <row r="43" spans="2:82" ht="15" customHeight="1">
      <c r="B43" s="574">
        <v>3</v>
      </c>
      <c r="C43" s="381">
        <v>36</v>
      </c>
      <c r="D43" s="152" t="s">
        <v>53</v>
      </c>
      <c r="E43" s="56">
        <f t="shared" si="3"/>
        <v>0.428414046764374</v>
      </c>
      <c r="F43" s="56">
        <f t="shared" si="3"/>
        <v>-0.78221774101257302</v>
      </c>
      <c r="G43" s="56"/>
      <c r="H43" s="459"/>
      <c r="I43" s="593">
        <f t="shared" si="1"/>
        <v>0.105094026774168</v>
      </c>
      <c r="J43" s="593">
        <f t="shared" si="2"/>
        <v>0.6596886590123181</v>
      </c>
      <c r="AO43" s="226" t="s">
        <v>7</v>
      </c>
      <c r="AP43" s="227">
        <v>14.5</v>
      </c>
      <c r="AQ43" s="227">
        <v>13.199999809265099</v>
      </c>
      <c r="AR43" s="227">
        <v>8.1999998092651403</v>
      </c>
      <c r="AS43" s="227">
        <v>12.3999996185303</v>
      </c>
      <c r="AT43" s="227">
        <v>9.8999996185302699</v>
      </c>
      <c r="AU43" s="227">
        <v>10.1000003814697</v>
      </c>
      <c r="AV43" s="227">
        <v>14.6000003814697</v>
      </c>
      <c r="AW43" s="227">
        <v>4.6999998092651403</v>
      </c>
      <c r="AX43" s="227">
        <v>2</v>
      </c>
      <c r="AY43" s="227">
        <v>5.4000000953674299</v>
      </c>
      <c r="AZ43" s="207">
        <v>4</v>
      </c>
      <c r="BA43" s="228">
        <v>0.64096421003341697</v>
      </c>
      <c r="BB43" s="229">
        <v>0.88597929477691695</v>
      </c>
      <c r="BC43" s="229">
        <v>2.378084897995</v>
      </c>
      <c r="BD43" s="229">
        <v>-3.6727286875247997E-2</v>
      </c>
      <c r="BE43" s="229">
        <v>1.01660180091858</v>
      </c>
      <c r="BF43" s="229">
        <v>-0.30174565315246599</v>
      </c>
      <c r="BG43" s="229">
        <v>-0.13725166022777599</v>
      </c>
      <c r="BH43" s="229">
        <v>-0.100354678928852</v>
      </c>
      <c r="BI43" s="229">
        <v>-8.6389385163783999E-2</v>
      </c>
      <c r="BJ43" s="230">
        <v>0.20005774497985801</v>
      </c>
      <c r="BK43" s="228">
        <v>0.200388938188553</v>
      </c>
      <c r="BL43" s="229">
        <v>0.73146414756774902</v>
      </c>
      <c r="BM43" s="229">
        <v>8.5793695449829102</v>
      </c>
      <c r="BN43" s="229">
        <v>3.7575233727693601E-3</v>
      </c>
      <c r="BO43" s="229">
        <v>3.6224281787872301</v>
      </c>
      <c r="BP43" s="229">
        <v>0.49585500359535201</v>
      </c>
      <c r="BQ43" s="229">
        <v>0.109197743237019</v>
      </c>
      <c r="BR43" s="229">
        <v>8.10377672314644E-2</v>
      </c>
      <c r="BS43" s="229">
        <v>0.119527347385883</v>
      </c>
      <c r="BT43" s="230">
        <v>1.3179194927215601</v>
      </c>
      <c r="BU43" s="228">
        <v>5.1014151424169499E-2</v>
      </c>
      <c r="BV43" s="229">
        <v>9.7469836473464994E-2</v>
      </c>
      <c r="BW43" s="229">
        <v>0.70222747325897195</v>
      </c>
      <c r="BX43" s="229">
        <v>1.6749459609854999E-4</v>
      </c>
      <c r="BY43" s="229">
        <v>0.12832900881767301</v>
      </c>
      <c r="BZ43" s="229">
        <v>1.1305900290608401E-2</v>
      </c>
      <c r="CA43" s="229">
        <v>2.3391512222588101E-3</v>
      </c>
      <c r="CB43" s="229">
        <v>1.25054223462939E-3</v>
      </c>
      <c r="CC43" s="229">
        <v>9.2671002494171305E-4</v>
      </c>
      <c r="CD43" s="230">
        <v>4.9697416834533197E-3</v>
      </c>
    </row>
    <row r="44" spans="2:82" ht="15.75" customHeight="1" thickBot="1">
      <c r="B44" s="575">
        <v>3</v>
      </c>
      <c r="C44" s="382">
        <v>37</v>
      </c>
      <c r="D44" s="153" t="s">
        <v>55</v>
      </c>
      <c r="E44" s="454">
        <f t="shared" si="3"/>
        <v>1.0237889289855999</v>
      </c>
      <c r="F44" s="454">
        <f t="shared" si="3"/>
        <v>-1.07000148296356</v>
      </c>
      <c r="G44" s="454">
        <f t="shared" ref="G44:H44" si="5">AVERAGE(E33:E44)</f>
        <v>0.50281036148468672</v>
      </c>
      <c r="H44" s="460">
        <f t="shared" si="5"/>
        <v>-1.6739361224075155</v>
      </c>
      <c r="I44" s="593">
        <f t="shared" si="1"/>
        <v>0.41256517171859797</v>
      </c>
      <c r="J44" s="593">
        <f t="shared" si="2"/>
        <v>1.578120291233059</v>
      </c>
      <c r="AO44" s="152" t="s">
        <v>22</v>
      </c>
      <c r="AP44" s="210">
        <v>15.6000003814697</v>
      </c>
      <c r="AQ44" s="210">
        <v>5.8000001907348597</v>
      </c>
      <c r="AR44" s="210">
        <v>10.699999809265099</v>
      </c>
      <c r="AS44" s="210">
        <v>9.1999998092651403</v>
      </c>
      <c r="AT44" s="210">
        <v>7.5</v>
      </c>
      <c r="AU44" s="210">
        <v>5.1999998092651403</v>
      </c>
      <c r="AV44" s="210">
        <v>17.600000381469702</v>
      </c>
      <c r="AW44" s="210">
        <v>9.6999998092651403</v>
      </c>
      <c r="AX44" s="210">
        <v>9.6999998092651403</v>
      </c>
      <c r="AY44" s="210">
        <v>17</v>
      </c>
      <c r="AZ44" s="150">
        <v>4</v>
      </c>
      <c r="BA44" s="140">
        <v>2.0293135643005402</v>
      </c>
      <c r="BB44" s="141">
        <v>1.7185074090957599</v>
      </c>
      <c r="BC44" s="141">
        <v>-0.78047561645507801</v>
      </c>
      <c r="BD44" s="141">
        <v>-0.70813506841659501</v>
      </c>
      <c r="BE44" s="141">
        <v>-0.204923421144485</v>
      </c>
      <c r="BF44" s="141">
        <v>-0.89235013723373402</v>
      </c>
      <c r="BG44" s="141">
        <v>2.26754620671272E-2</v>
      </c>
      <c r="BH44" s="141">
        <v>0.65423804521560702</v>
      </c>
      <c r="BI44" s="141">
        <v>0.68542164564132702</v>
      </c>
      <c r="BJ44" s="142">
        <v>0.19364751875400499</v>
      </c>
      <c r="BK44" s="140">
        <v>2.0086510181427002</v>
      </c>
      <c r="BL44" s="141">
        <v>2.7520017623901398</v>
      </c>
      <c r="BM44" s="141">
        <v>0.92410081624984697</v>
      </c>
      <c r="BN44" s="141">
        <v>1.3968706130981401</v>
      </c>
      <c r="BO44" s="141">
        <v>0.14719098806381201</v>
      </c>
      <c r="BP44" s="141">
        <v>4.3365387916564897</v>
      </c>
      <c r="BQ44" s="141">
        <v>2.9805109370499802E-3</v>
      </c>
      <c r="BR44" s="141">
        <v>3.44416379928589</v>
      </c>
      <c r="BS44" s="141">
        <v>7.52423143386841</v>
      </c>
      <c r="BT44" s="142">
        <v>1.2348153591155999</v>
      </c>
      <c r="BU44" s="140">
        <v>0.413626909255981</v>
      </c>
      <c r="BV44" s="141">
        <v>0.29662880301475503</v>
      </c>
      <c r="BW44" s="141">
        <v>6.11827746033669E-2</v>
      </c>
      <c r="BX44" s="141">
        <v>5.0366606563329697E-2</v>
      </c>
      <c r="BY44" s="141">
        <v>4.2178747244179197E-3</v>
      </c>
      <c r="BZ44" s="141">
        <v>7.9979941248893696E-2</v>
      </c>
      <c r="CA44" s="141">
        <v>5.1644343329826397E-5</v>
      </c>
      <c r="CB44" s="141">
        <v>4.2991448193788501E-2</v>
      </c>
      <c r="CC44" s="141">
        <v>4.7187406569719301E-2</v>
      </c>
      <c r="CD44" s="142">
        <v>3.76646872609854E-3</v>
      </c>
    </row>
    <row r="45" spans="2:82" ht="15" customHeight="1">
      <c r="B45" s="573">
        <v>4</v>
      </c>
      <c r="C45" s="381">
        <v>38</v>
      </c>
      <c r="D45" s="226" t="s">
        <v>7</v>
      </c>
      <c r="E45" s="451">
        <f t="shared" si="3"/>
        <v>0.64096421003341697</v>
      </c>
      <c r="F45" s="451">
        <f t="shared" si="3"/>
        <v>0.88597929477691695</v>
      </c>
      <c r="G45" s="451"/>
      <c r="H45" s="458"/>
      <c r="I45" s="593">
        <f t="shared" si="1"/>
        <v>0.14848398789763451</v>
      </c>
      <c r="J45" s="593">
        <f t="shared" si="2"/>
        <v>0.93185308575630199</v>
      </c>
      <c r="AO45" s="152" t="s">
        <v>27</v>
      </c>
      <c r="AP45" s="210">
        <v>13.699999809265099</v>
      </c>
      <c r="AQ45" s="210">
        <v>10.5</v>
      </c>
      <c r="AR45" s="210">
        <v>3.2999999523162802</v>
      </c>
      <c r="AS45" s="210">
        <v>5.5999999046325701</v>
      </c>
      <c r="AT45" s="210">
        <v>11</v>
      </c>
      <c r="AU45" s="210">
        <v>2.4000000953674299</v>
      </c>
      <c r="AV45" s="210">
        <v>17.200000762939499</v>
      </c>
      <c r="AW45" s="210">
        <v>4.6999998092651403</v>
      </c>
      <c r="AX45" s="210">
        <v>2.2999999523162802</v>
      </c>
      <c r="AY45" s="210">
        <v>8.5</v>
      </c>
      <c r="AZ45" s="150">
        <v>4</v>
      </c>
      <c r="BA45" s="140">
        <v>2.8966970443725599</v>
      </c>
      <c r="BB45" s="141">
        <v>6.1231143772602102E-2</v>
      </c>
      <c r="BC45" s="141">
        <v>1.9431854486465501</v>
      </c>
      <c r="BD45" s="141">
        <v>-3.6693222820758799E-2</v>
      </c>
      <c r="BE45" s="141">
        <v>0.31194198131561302</v>
      </c>
      <c r="BF45" s="141">
        <v>-0.47648724913597101</v>
      </c>
      <c r="BG45" s="141">
        <v>-0.54596358537673995</v>
      </c>
      <c r="BH45" s="141">
        <v>0.22036641836166401</v>
      </c>
      <c r="BI45" s="141">
        <v>0.17899893224239299</v>
      </c>
      <c r="BJ45" s="142">
        <v>0.15348301827907601</v>
      </c>
      <c r="BK45" s="140">
        <v>4.0927228927612296</v>
      </c>
      <c r="BL45" s="141">
        <v>3.49374045617878E-3</v>
      </c>
      <c r="BM45" s="141">
        <v>5.7283449172973597</v>
      </c>
      <c r="BN45" s="141">
        <v>3.7505563814193002E-3</v>
      </c>
      <c r="BO45" s="141">
        <v>0.34107169508933999</v>
      </c>
      <c r="BP45" s="141">
        <v>1.2364461421966599</v>
      </c>
      <c r="BQ45" s="141">
        <v>1.72784900665283</v>
      </c>
      <c r="BR45" s="141">
        <v>0.39075365662574801</v>
      </c>
      <c r="BS45" s="141">
        <v>0.51315361261367798</v>
      </c>
      <c r="BT45" s="142">
        <v>0.77570897340774503</v>
      </c>
      <c r="BU45" s="140">
        <v>0.650529325008392</v>
      </c>
      <c r="BV45" s="141">
        <v>2.9067354626022301E-4</v>
      </c>
      <c r="BW45" s="141">
        <v>0.29274484515190102</v>
      </c>
      <c r="BX45" s="141">
        <v>1.04383645521011E-4</v>
      </c>
      <c r="BY45" s="141">
        <v>7.5441165827214701E-3</v>
      </c>
      <c r="BZ45" s="141">
        <v>1.7602052539587E-2</v>
      </c>
      <c r="CA45" s="141">
        <v>2.3109368979930899E-2</v>
      </c>
      <c r="CB45" s="141">
        <v>3.7648838479071899E-3</v>
      </c>
      <c r="CC45" s="141">
        <v>2.4840573314577302E-3</v>
      </c>
      <c r="CD45" s="142">
        <v>1.82633905205876E-3</v>
      </c>
    </row>
    <row r="46" spans="2:82" ht="15" customHeight="1">
      <c r="B46" s="574">
        <v>4</v>
      </c>
      <c r="C46" s="381">
        <v>39</v>
      </c>
      <c r="D46" s="152" t="s">
        <v>22</v>
      </c>
      <c r="E46" s="56">
        <f t="shared" si="3"/>
        <v>2.0293135643005402</v>
      </c>
      <c r="F46" s="56">
        <f t="shared" si="3"/>
        <v>1.7185074090957599</v>
      </c>
      <c r="G46" s="56"/>
      <c r="H46" s="459"/>
      <c r="I46" s="593">
        <f t="shared" si="1"/>
        <v>0.71025571227073603</v>
      </c>
      <c r="J46" s="593">
        <f t="shared" si="2"/>
        <v>4.7606527805328405</v>
      </c>
      <c r="AO46" s="152" t="s">
        <v>30</v>
      </c>
      <c r="AP46" s="210">
        <v>11.8999996185303</v>
      </c>
      <c r="AQ46" s="210">
        <v>9.5</v>
      </c>
      <c r="AR46" s="210">
        <v>4.6999998092651403</v>
      </c>
      <c r="AS46" s="210">
        <v>5.1999998092651403</v>
      </c>
      <c r="AT46" s="210">
        <v>14.6000003814697</v>
      </c>
      <c r="AU46" s="210">
        <v>3.9000000953674299</v>
      </c>
      <c r="AV46" s="210">
        <v>12.8999996185303</v>
      </c>
      <c r="AW46" s="210">
        <v>4.6999998092651403</v>
      </c>
      <c r="AX46" s="210">
        <v>3</v>
      </c>
      <c r="AY46" s="210">
        <v>3</v>
      </c>
      <c r="AZ46" s="150">
        <v>4</v>
      </c>
      <c r="BA46" s="140">
        <v>2.1035778522491499</v>
      </c>
      <c r="BB46" s="141">
        <v>-0.72941625118255604</v>
      </c>
      <c r="BC46" s="141">
        <v>2.4462254047393799</v>
      </c>
      <c r="BD46" s="141">
        <v>0.216241389513016</v>
      </c>
      <c r="BE46" s="141">
        <v>-0.60604500770568803</v>
      </c>
      <c r="BF46" s="141">
        <v>-0.52441698312759399</v>
      </c>
      <c r="BG46" s="141">
        <v>-6.1923745088279204E-3</v>
      </c>
      <c r="BH46" s="141">
        <v>-0.27210777997970598</v>
      </c>
      <c r="BI46" s="141">
        <v>0.41320323944091802</v>
      </c>
      <c r="BJ46" s="142">
        <v>-9.8301067948341397E-2</v>
      </c>
      <c r="BK46" s="140">
        <v>2.15835738182068</v>
      </c>
      <c r="BL46" s="141">
        <v>0.49578887224197399</v>
      </c>
      <c r="BM46" s="141">
        <v>9.0780715942382795</v>
      </c>
      <c r="BN46" s="141">
        <v>0.13025717437267301</v>
      </c>
      <c r="BO46" s="141">
        <v>1.2873830795288099</v>
      </c>
      <c r="BP46" s="141">
        <v>1.4977045059204099</v>
      </c>
      <c r="BQ46" s="141">
        <v>2.2227615409065E-4</v>
      </c>
      <c r="BR46" s="141">
        <v>0.59579128026962302</v>
      </c>
      <c r="BS46" s="141">
        <v>2.73447489738464</v>
      </c>
      <c r="BT46" s="142">
        <v>0.31819593906402599</v>
      </c>
      <c r="BU46" s="140">
        <v>0.37233227491378801</v>
      </c>
      <c r="BV46" s="141">
        <v>4.4767655432224301E-2</v>
      </c>
      <c r="BW46" s="141">
        <v>0.50350809097289995</v>
      </c>
      <c r="BX46" s="141">
        <v>3.9345142431557196E-3</v>
      </c>
      <c r="BY46" s="141">
        <v>3.0904607847333E-2</v>
      </c>
      <c r="BZ46" s="141">
        <v>2.3140193894505501E-2</v>
      </c>
      <c r="CA46" s="141">
        <v>3.2264722449326701E-6</v>
      </c>
      <c r="CB46" s="141">
        <v>6.2301056459546098E-3</v>
      </c>
      <c r="CC46" s="141">
        <v>1.4366167597472701E-2</v>
      </c>
      <c r="CD46" s="142">
        <v>8.1307376967742996E-4</v>
      </c>
    </row>
    <row r="47" spans="2:82" ht="15" customHeight="1">
      <c r="B47" s="574">
        <v>4</v>
      </c>
      <c r="C47" s="381">
        <v>40</v>
      </c>
      <c r="D47" s="152" t="s">
        <v>27</v>
      </c>
      <c r="E47" s="56">
        <f t="shared" si="3"/>
        <v>2.8966970443725599</v>
      </c>
      <c r="F47" s="56">
        <f t="shared" si="3"/>
        <v>6.1231143772602102E-2</v>
      </c>
      <c r="G47" s="56"/>
      <c r="H47" s="459"/>
      <c r="I47" s="593">
        <f t="shared" si="1"/>
        <v>0.65081999855465222</v>
      </c>
      <c r="J47" s="593">
        <f t="shared" si="2"/>
        <v>4.0962166332174084</v>
      </c>
      <c r="AO47" s="152" t="s">
        <v>32</v>
      </c>
      <c r="AP47" s="210">
        <v>11.6000003814697</v>
      </c>
      <c r="AQ47" s="210">
        <v>17.299999237060501</v>
      </c>
      <c r="AR47" s="210">
        <v>7.0999999046325701</v>
      </c>
      <c r="AS47" s="210">
        <v>8.6000003814697301</v>
      </c>
      <c r="AT47" s="210">
        <v>9.1000003814697301</v>
      </c>
      <c r="AU47" s="210">
        <v>3.9000000953674299</v>
      </c>
      <c r="AV47" s="210">
        <v>9.1000003814697301</v>
      </c>
      <c r="AW47" s="210">
        <v>4.6999998092651403</v>
      </c>
      <c r="AX47" s="210">
        <v>2.5999999046325701</v>
      </c>
      <c r="AY47" s="210">
        <v>3</v>
      </c>
      <c r="AZ47" s="150">
        <v>4</v>
      </c>
      <c r="BA47" s="140">
        <v>0.75386697053909302</v>
      </c>
      <c r="BB47" s="141">
        <v>-0.41298383474349998</v>
      </c>
      <c r="BC47" s="141">
        <v>2.7864906787872301</v>
      </c>
      <c r="BD47" s="141">
        <v>0.53104633092880205</v>
      </c>
      <c r="BE47" s="141">
        <v>1.1211117506027199</v>
      </c>
      <c r="BF47" s="141">
        <v>1.20978915691376</v>
      </c>
      <c r="BG47" s="141">
        <v>-1.0796190500259399</v>
      </c>
      <c r="BH47" s="141">
        <v>9.77639630436897E-2</v>
      </c>
      <c r="BI47" s="141">
        <v>0.51400655508041404</v>
      </c>
      <c r="BJ47" s="142">
        <v>-7.9025223851203905E-2</v>
      </c>
      <c r="BK47" s="140">
        <v>0.27720153331756597</v>
      </c>
      <c r="BL47" s="141">
        <v>0.15893223881721499</v>
      </c>
      <c r="BM47" s="141">
        <v>11.7792015075684</v>
      </c>
      <c r="BN47" s="141">
        <v>0.78557711839675903</v>
      </c>
      <c r="BO47" s="141">
        <v>4.4055066108703604</v>
      </c>
      <c r="BP47" s="141">
        <v>7.9706187248229998</v>
      </c>
      <c r="BQ47" s="141">
        <v>6.7564649581909197</v>
      </c>
      <c r="BR47" s="141">
        <v>7.6907694339752197E-2</v>
      </c>
      <c r="BS47" s="141">
        <v>4.2313976287841797</v>
      </c>
      <c r="BT47" s="142">
        <v>0.20564095675945299</v>
      </c>
      <c r="BU47" s="140">
        <v>4.3880358338355997E-2</v>
      </c>
      <c r="BV47" s="141">
        <v>1.31688192486763E-2</v>
      </c>
      <c r="BW47" s="141">
        <v>0.59950929880142201</v>
      </c>
      <c r="BX47" s="141">
        <v>2.1774368360638601E-2</v>
      </c>
      <c r="BY47" s="141">
        <v>9.7046203911304502E-2</v>
      </c>
      <c r="BZ47" s="141">
        <v>0.113005638122559</v>
      </c>
      <c r="CA47" s="141">
        <v>8.99957120418549E-2</v>
      </c>
      <c r="CB47" s="141">
        <v>7.3796935612335801E-4</v>
      </c>
      <c r="CC47" s="141">
        <v>2.0399430766701698E-2</v>
      </c>
      <c r="CD47" s="142">
        <v>4.82183328131214E-4</v>
      </c>
    </row>
    <row r="48" spans="2:82" ht="15" customHeight="1">
      <c r="B48" s="574">
        <v>4</v>
      </c>
      <c r="C48" s="381">
        <v>41</v>
      </c>
      <c r="D48" s="152" t="s">
        <v>30</v>
      </c>
      <c r="E48" s="56">
        <f t="shared" ref="E48:F57" si="6">INDEX($BA$6:$BJ$55,$C48,E$6)</f>
        <v>2.1035778522491499</v>
      </c>
      <c r="F48" s="56">
        <f t="shared" si="6"/>
        <v>-0.72941625118255604</v>
      </c>
      <c r="G48" s="56"/>
      <c r="H48" s="459"/>
      <c r="I48" s="593">
        <f t="shared" si="1"/>
        <v>0.41709993034601234</v>
      </c>
      <c r="J48" s="593">
        <f t="shared" si="2"/>
        <v>2.6541462540626539</v>
      </c>
      <c r="AO48" s="152" t="s">
        <v>33</v>
      </c>
      <c r="AP48" s="210">
        <v>10.300000190734901</v>
      </c>
      <c r="AQ48" s="210">
        <v>4.9000000953674299</v>
      </c>
      <c r="AR48" s="210">
        <v>6.9000000953674299</v>
      </c>
      <c r="AS48" s="210">
        <v>6</v>
      </c>
      <c r="AT48" s="210">
        <v>3.0999999046325701</v>
      </c>
      <c r="AU48" s="210">
        <v>10.199999809265099</v>
      </c>
      <c r="AV48" s="210">
        <v>18.399999618530298</v>
      </c>
      <c r="AW48" s="210">
        <v>10.5</v>
      </c>
      <c r="AX48" s="210">
        <v>4.9000000953674299</v>
      </c>
      <c r="AY48" s="210">
        <v>12.3999996185303</v>
      </c>
      <c r="AZ48" s="150">
        <v>4</v>
      </c>
      <c r="BA48" s="140">
        <v>2.6593682765960698</v>
      </c>
      <c r="BB48" s="141">
        <v>1.1525306701660201</v>
      </c>
      <c r="BC48" s="141">
        <v>-0.37651574611663802</v>
      </c>
      <c r="BD48" s="141">
        <v>-1.2973119020462001</v>
      </c>
      <c r="BE48" s="141">
        <v>3.0602857470512401E-2</v>
      </c>
      <c r="BF48" s="141">
        <v>0.48069033026695301</v>
      </c>
      <c r="BG48" s="141">
        <v>1.1169004440307599</v>
      </c>
      <c r="BH48" s="141">
        <v>-0.53758752346038796</v>
      </c>
      <c r="BI48" s="141">
        <v>-0.57967162132263195</v>
      </c>
      <c r="BJ48" s="142">
        <v>-0.15559338033199299</v>
      </c>
      <c r="BK48" s="140">
        <v>3.4495556354522701</v>
      </c>
      <c r="BL48" s="141">
        <v>1.2378010749816899</v>
      </c>
      <c r="BM48" s="141">
        <v>0.215063616633415</v>
      </c>
      <c r="BN48" s="141">
        <v>4.68827199935913</v>
      </c>
      <c r="BO48" s="141">
        <v>3.2826305832713799E-3</v>
      </c>
      <c r="BP48" s="141">
        <v>1.25835573673248</v>
      </c>
      <c r="BQ48" s="141">
        <v>7.2311501502990696</v>
      </c>
      <c r="BR48" s="141">
        <v>2.3254690170288099</v>
      </c>
      <c r="BS48" s="141">
        <v>5.3815898895263699</v>
      </c>
      <c r="BT48" s="142">
        <v>0.79718732833862305</v>
      </c>
      <c r="BU48" s="140">
        <v>0.57246351242065396</v>
      </c>
      <c r="BV48" s="141">
        <v>0.107521630823612</v>
      </c>
      <c r="BW48" s="141">
        <v>1.14751178771257E-2</v>
      </c>
      <c r="BX48" s="141">
        <v>0.13623216748237599</v>
      </c>
      <c r="BY48" s="141">
        <v>7.5807962275575806E-5</v>
      </c>
      <c r="BZ48" s="141">
        <v>1.8703445792198198E-2</v>
      </c>
      <c r="CA48" s="141">
        <v>0.100976377725601</v>
      </c>
      <c r="CB48" s="141">
        <v>2.3393178358674001E-2</v>
      </c>
      <c r="CC48" s="141">
        <v>2.7199124917388001E-2</v>
      </c>
      <c r="CD48" s="142">
        <v>1.9596256315708199E-3</v>
      </c>
    </row>
    <row r="49" spans="2:82" ht="15" customHeight="1">
      <c r="B49" s="574">
        <v>4</v>
      </c>
      <c r="C49" s="381">
        <v>42</v>
      </c>
      <c r="D49" s="152" t="s">
        <v>32</v>
      </c>
      <c r="E49" s="56">
        <f t="shared" si="6"/>
        <v>0.75386697053909302</v>
      </c>
      <c r="F49" s="56">
        <f t="shared" si="6"/>
        <v>-0.41298383474349998</v>
      </c>
      <c r="G49" s="56"/>
      <c r="H49" s="459"/>
      <c r="I49" s="593">
        <f t="shared" si="1"/>
        <v>5.7049177587032297E-2</v>
      </c>
      <c r="J49" s="593">
        <f t="shared" si="2"/>
        <v>0.43613377213478099</v>
      </c>
      <c r="AO49" s="152" t="s">
        <v>34</v>
      </c>
      <c r="AP49" s="210">
        <v>10.300000190734901</v>
      </c>
      <c r="AQ49" s="210">
        <v>9.8000001907348597</v>
      </c>
      <c r="AR49" s="210">
        <v>7.3000001907348597</v>
      </c>
      <c r="AS49" s="210">
        <v>6.8000001907348597</v>
      </c>
      <c r="AT49" s="210">
        <v>14.8999996185303</v>
      </c>
      <c r="AU49" s="210">
        <v>8.6000003814697301</v>
      </c>
      <c r="AV49" s="210">
        <v>10.6000003814697</v>
      </c>
      <c r="AW49" s="210">
        <v>1.70000004768372</v>
      </c>
      <c r="AX49" s="210">
        <v>3.9000000953674299</v>
      </c>
      <c r="AY49" s="210">
        <v>5.6999998092651403</v>
      </c>
      <c r="AZ49" s="150">
        <v>4</v>
      </c>
      <c r="BA49" s="140">
        <v>1.3289829492569001</v>
      </c>
      <c r="BB49" s="141">
        <v>-0.37076240777969399</v>
      </c>
      <c r="BC49" s="141">
        <v>1.9834293127059901</v>
      </c>
      <c r="BD49" s="141">
        <v>1.1676437854766799</v>
      </c>
      <c r="BE49" s="141">
        <v>-0.47905305027961698</v>
      </c>
      <c r="BF49" s="141">
        <v>-0.452353864908218</v>
      </c>
      <c r="BG49" s="141">
        <v>0.46934661269187899</v>
      </c>
      <c r="BH49" s="141">
        <v>-0.54777693748474099</v>
      </c>
      <c r="BI49" s="141">
        <v>8.8602304458618199E-3</v>
      </c>
      <c r="BJ49" s="142">
        <v>-0.177190586924553</v>
      </c>
      <c r="BK49" s="140">
        <v>0.86147958040237405</v>
      </c>
      <c r="BL49" s="141">
        <v>0.12809650599956501</v>
      </c>
      <c r="BM49" s="141">
        <v>5.9680728912353498</v>
      </c>
      <c r="BN49" s="141">
        <v>3.7979104518890399</v>
      </c>
      <c r="BO49" s="141">
        <v>0.80438739061355602</v>
      </c>
      <c r="BP49" s="141">
        <v>1.1143696308136</v>
      </c>
      <c r="BQ49" s="141">
        <v>1.2769262790679901</v>
      </c>
      <c r="BR49" s="141">
        <v>2.4144582748413099</v>
      </c>
      <c r="BS49" s="141">
        <v>1.25729315914214E-3</v>
      </c>
      <c r="BT49" s="142">
        <v>1.0338546037673999</v>
      </c>
      <c r="BU49" s="140">
        <v>0.215732246637344</v>
      </c>
      <c r="BV49" s="141">
        <v>1.6790654510259601E-2</v>
      </c>
      <c r="BW49" s="141">
        <v>0.48051804304122903</v>
      </c>
      <c r="BX49" s="141">
        <v>0.166531726717949</v>
      </c>
      <c r="BY49" s="141">
        <v>2.8031315654516199E-2</v>
      </c>
      <c r="BZ49" s="141">
        <v>2.4993833154439898E-2</v>
      </c>
      <c r="CA49" s="141">
        <v>2.6906898245215399E-2</v>
      </c>
      <c r="CB49" s="141">
        <v>3.6650825291871997E-2</v>
      </c>
      <c r="CC49" s="141">
        <v>9.5888444775482606E-6</v>
      </c>
      <c r="CD49" s="142">
        <v>3.8349309470504501E-3</v>
      </c>
    </row>
    <row r="50" spans="2:82" ht="15" customHeight="1">
      <c r="B50" s="574">
        <v>4</v>
      </c>
      <c r="C50" s="381">
        <v>43</v>
      </c>
      <c r="D50" s="152" t="s">
        <v>33</v>
      </c>
      <c r="E50" s="56">
        <f t="shared" si="6"/>
        <v>2.6593682765960698</v>
      </c>
      <c r="F50" s="56">
        <f t="shared" si="6"/>
        <v>1.1525306701660201</v>
      </c>
      <c r="G50" s="56"/>
      <c r="H50" s="459"/>
      <c r="I50" s="593">
        <f t="shared" si="1"/>
        <v>0.67998514324426595</v>
      </c>
      <c r="J50" s="593">
        <f t="shared" si="2"/>
        <v>4.68735671043396</v>
      </c>
      <c r="AO50" s="152" t="s">
        <v>39</v>
      </c>
      <c r="AP50" s="210">
        <v>8.5</v>
      </c>
      <c r="AQ50" s="210">
        <v>8.5</v>
      </c>
      <c r="AR50" s="210">
        <v>7.4000000953674299</v>
      </c>
      <c r="AS50" s="210">
        <v>3.2000000476837198</v>
      </c>
      <c r="AT50" s="210">
        <v>7.4000000953674299</v>
      </c>
      <c r="AU50" s="210">
        <v>1.5</v>
      </c>
      <c r="AV50" s="210">
        <v>5.5999999046325701</v>
      </c>
      <c r="AW50" s="210">
        <v>10.300000190734901</v>
      </c>
      <c r="AX50" s="210">
        <v>5.8000001907348597</v>
      </c>
      <c r="AY50" s="210">
        <v>12.699999809265099</v>
      </c>
      <c r="AZ50" s="150">
        <v>4</v>
      </c>
      <c r="BA50" s="140">
        <v>2.2181477546691899</v>
      </c>
      <c r="BB50" s="141">
        <v>-0.48269873857498202</v>
      </c>
      <c r="BC50" s="141">
        <v>6.08855597674847E-2</v>
      </c>
      <c r="BD50" s="141">
        <v>0.27704098820686301</v>
      </c>
      <c r="BE50" s="141">
        <v>-0.84260773658752397</v>
      </c>
      <c r="BF50" s="141">
        <v>1.6698188781738299</v>
      </c>
      <c r="BG50" s="141">
        <v>0.236737981438637</v>
      </c>
      <c r="BH50" s="141">
        <v>0.59765505790710405</v>
      </c>
      <c r="BI50" s="141">
        <v>0.63442766666412398</v>
      </c>
      <c r="BJ50" s="142">
        <v>0.17497381567955</v>
      </c>
      <c r="BK50" s="140">
        <v>2.3998665809631299</v>
      </c>
      <c r="BL50" s="141">
        <v>0.21711920201778401</v>
      </c>
      <c r="BM50" s="141">
        <v>5.6237922981381399E-3</v>
      </c>
      <c r="BN50" s="141">
        <v>0.21380214393138899</v>
      </c>
      <c r="BO50" s="141">
        <v>2.48856472969055</v>
      </c>
      <c r="BP50" s="141">
        <v>15.1848802566528</v>
      </c>
      <c r="BQ50" s="141">
        <v>0.32487353682518</v>
      </c>
      <c r="BR50" s="141">
        <v>2.8741762638092001</v>
      </c>
      <c r="BS50" s="141">
        <v>6.4463033676147496</v>
      </c>
      <c r="BT50" s="142">
        <v>1.0081479549407999</v>
      </c>
      <c r="BU50" s="140">
        <v>0.51368147134780895</v>
      </c>
      <c r="BV50" s="141">
        <v>2.4325696751475299E-2</v>
      </c>
      <c r="BW50" s="141">
        <v>3.8702727761119599E-4</v>
      </c>
      <c r="BX50" s="141">
        <v>8.0131087452173198E-3</v>
      </c>
      <c r="BY50" s="141">
        <v>7.4124857783317594E-2</v>
      </c>
      <c r="BZ50" s="141">
        <v>0.29110637307167098</v>
      </c>
      <c r="CA50" s="141">
        <v>5.8512524701654902E-3</v>
      </c>
      <c r="CB50" s="141">
        <v>3.7291869521141101E-2</v>
      </c>
      <c r="CC50" s="141">
        <v>4.20220457017422E-2</v>
      </c>
      <c r="CD50" s="142">
        <v>3.1963849905878301E-3</v>
      </c>
    </row>
    <row r="51" spans="2:82" ht="15" customHeight="1">
      <c r="B51" s="574">
        <v>4</v>
      </c>
      <c r="C51" s="381">
        <v>44</v>
      </c>
      <c r="D51" s="152" t="s">
        <v>34</v>
      </c>
      <c r="E51" s="56">
        <f t="shared" si="6"/>
        <v>1.3289829492569001</v>
      </c>
      <c r="F51" s="56">
        <f t="shared" si="6"/>
        <v>-0.37076240777969399</v>
      </c>
      <c r="G51" s="56"/>
      <c r="H51" s="459"/>
      <c r="I51" s="593">
        <f t="shared" si="1"/>
        <v>0.2325229011476036</v>
      </c>
      <c r="J51" s="593">
        <f t="shared" si="2"/>
        <v>0.98957608640193906</v>
      </c>
      <c r="AO51" s="152" t="s">
        <v>43</v>
      </c>
      <c r="AP51" s="210">
        <v>13.199999809265099</v>
      </c>
      <c r="AQ51" s="210">
        <v>6.5</v>
      </c>
      <c r="AR51" s="210">
        <v>4.5999999046325701</v>
      </c>
      <c r="AS51" s="210">
        <v>5.1999998092651403</v>
      </c>
      <c r="AT51" s="210">
        <v>5.6999998092651403</v>
      </c>
      <c r="AU51" s="210">
        <v>5.0999999046325701</v>
      </c>
      <c r="AV51" s="210">
        <v>17.600000381469702</v>
      </c>
      <c r="AW51" s="210">
        <v>10.300000190734901</v>
      </c>
      <c r="AX51" s="210">
        <v>6.8000001907348597</v>
      </c>
      <c r="AY51" s="210">
        <v>9.8999996185302699</v>
      </c>
      <c r="AZ51" s="150">
        <v>4</v>
      </c>
      <c r="BA51" s="140">
        <v>2.80573678016663</v>
      </c>
      <c r="BB51" s="141">
        <v>0.69019371271133401</v>
      </c>
      <c r="BC51" s="141">
        <v>0.35372194647789001</v>
      </c>
      <c r="BD51" s="141">
        <v>-1.37094342708588</v>
      </c>
      <c r="BE51" s="141">
        <v>-0.33356493711471602</v>
      </c>
      <c r="BF51" s="141">
        <v>3.4663755446672398E-2</v>
      </c>
      <c r="BG51" s="141">
        <v>-0.102577984333038</v>
      </c>
      <c r="BH51" s="141">
        <v>-2.6598690077662499E-2</v>
      </c>
      <c r="BI51" s="141">
        <v>-8.1480041146278395E-2</v>
      </c>
      <c r="BJ51" s="142">
        <v>-0.120007008314133</v>
      </c>
      <c r="BK51" s="140">
        <v>3.8397240638732901</v>
      </c>
      <c r="BL51" s="141">
        <v>0.44390279054641701</v>
      </c>
      <c r="BM51" s="141">
        <v>0.189812436699867</v>
      </c>
      <c r="BN51" s="141">
        <v>5.2355589866638201</v>
      </c>
      <c r="BO51" s="141">
        <v>0.38999480009079002</v>
      </c>
      <c r="BP51" s="141">
        <v>6.5437075681984399E-3</v>
      </c>
      <c r="BQ51" s="141">
        <v>6.0993950814008699E-2</v>
      </c>
      <c r="BR51" s="141">
        <v>5.6928889825940097E-3</v>
      </c>
      <c r="BS51" s="141">
        <v>0.106328330934048</v>
      </c>
      <c r="BT51" s="142">
        <v>0.47423255443572998</v>
      </c>
      <c r="BU51" s="140">
        <v>0.74988168478012096</v>
      </c>
      <c r="BV51" s="141">
        <v>4.5377533882856397E-2</v>
      </c>
      <c r="BW51" s="141">
        <v>1.19185363873839E-2</v>
      </c>
      <c r="BX51" s="141">
        <v>0.17903500795364399</v>
      </c>
      <c r="BY51" s="141">
        <v>1.0598872788250399E-2</v>
      </c>
      <c r="BZ51" s="141">
        <v>1.1445904965512501E-4</v>
      </c>
      <c r="CA51" s="141">
        <v>1.00232195109129E-3</v>
      </c>
      <c r="CB51" s="141">
        <v>6.7393717472441494E-5</v>
      </c>
      <c r="CC51" s="141">
        <v>6.3241389580071005E-4</v>
      </c>
      <c r="CD51" s="142">
        <v>1.3718673726543799E-3</v>
      </c>
    </row>
    <row r="52" spans="2:82" ht="15" customHeight="1">
      <c r="B52" s="574">
        <v>4</v>
      </c>
      <c r="C52" s="381">
        <v>45</v>
      </c>
      <c r="D52" s="152" t="s">
        <v>39</v>
      </c>
      <c r="E52" s="56">
        <f t="shared" si="6"/>
        <v>2.2181477546691899</v>
      </c>
      <c r="F52" s="56">
        <f t="shared" si="6"/>
        <v>-0.48269873857498202</v>
      </c>
      <c r="G52" s="56"/>
      <c r="H52" s="459"/>
      <c r="I52" s="593">
        <f t="shared" si="1"/>
        <v>0.53800716809928428</v>
      </c>
      <c r="J52" s="593">
        <f t="shared" si="2"/>
        <v>2.616985782980914</v>
      </c>
      <c r="AO52" s="152" t="s">
        <v>44</v>
      </c>
      <c r="AP52" s="210">
        <v>11.300000190734901</v>
      </c>
      <c r="AQ52" s="210">
        <v>6.5999999046325701</v>
      </c>
      <c r="AR52" s="210">
        <v>3.5999999046325701</v>
      </c>
      <c r="AS52" s="210">
        <v>2.2000000476837198</v>
      </c>
      <c r="AT52" s="210">
        <v>5</v>
      </c>
      <c r="AU52" s="210">
        <v>2.5999999046325701</v>
      </c>
      <c r="AV52" s="210">
        <v>13</v>
      </c>
      <c r="AW52" s="210">
        <v>3.9000000953674299</v>
      </c>
      <c r="AX52" s="210">
        <v>7.1999998092651403</v>
      </c>
      <c r="AY52" s="210">
        <v>14.1000003814697</v>
      </c>
      <c r="AZ52" s="150">
        <v>4</v>
      </c>
      <c r="BA52" s="140">
        <v>3.5169532299041699</v>
      </c>
      <c r="BB52" s="141">
        <v>0.75219416618347201</v>
      </c>
      <c r="BC52" s="141">
        <v>7.9524673521518693E-2</v>
      </c>
      <c r="BD52" s="141">
        <v>0.17623569071292899</v>
      </c>
      <c r="BE52" s="141">
        <v>-0.74480468034744296</v>
      </c>
      <c r="BF52" s="141">
        <v>0.779599189758301</v>
      </c>
      <c r="BG52" s="141">
        <v>-0.45620280504226701</v>
      </c>
      <c r="BH52" s="141">
        <v>-4.7459442168474197E-2</v>
      </c>
      <c r="BI52" s="141">
        <v>-0.168604716658592</v>
      </c>
      <c r="BJ52" s="142">
        <v>-0.159235268831253</v>
      </c>
      <c r="BK52" s="140">
        <v>6.0330839157104501</v>
      </c>
      <c r="BL52" s="141">
        <v>0.52723693847656306</v>
      </c>
      <c r="BM52" s="141">
        <v>9.5941042527556402E-3</v>
      </c>
      <c r="BN52" s="141">
        <v>8.6519047617912306E-2</v>
      </c>
      <c r="BO52" s="141">
        <v>1.9443875551223799</v>
      </c>
      <c r="BP52" s="141">
        <v>3.30990409851074</v>
      </c>
      <c r="BQ52" s="141">
        <v>1.2064083814621001</v>
      </c>
      <c r="BR52" s="141">
        <v>1.8124142661690702E-2</v>
      </c>
      <c r="BS52" s="141">
        <v>0.45528775453567499</v>
      </c>
      <c r="BT52" s="142">
        <v>0.83494269847869895</v>
      </c>
      <c r="BU52" s="140">
        <v>0.85902684926986705</v>
      </c>
      <c r="BV52" s="141">
        <v>3.9294656366109799E-2</v>
      </c>
      <c r="BW52" s="141">
        <v>4.3921518954448402E-4</v>
      </c>
      <c r="BX52" s="141">
        <v>2.1570553071796898E-3</v>
      </c>
      <c r="BY52" s="141">
        <v>3.8526393473148297E-2</v>
      </c>
      <c r="BZ52" s="141">
        <v>4.2210094630718203E-2</v>
      </c>
      <c r="CA52" s="141">
        <v>1.44540471956134E-2</v>
      </c>
      <c r="CB52" s="141">
        <v>1.56429552589543E-4</v>
      </c>
      <c r="CC52" s="141">
        <v>1.97429931722581E-3</v>
      </c>
      <c r="CD52" s="142">
        <v>1.76097056828439E-3</v>
      </c>
    </row>
    <row r="53" spans="2:82" ht="15" customHeight="1">
      <c r="B53" s="574">
        <v>4</v>
      </c>
      <c r="C53" s="381">
        <v>46</v>
      </c>
      <c r="D53" s="152" t="s">
        <v>43</v>
      </c>
      <c r="E53" s="56">
        <f t="shared" si="6"/>
        <v>2.80573678016663</v>
      </c>
      <c r="F53" s="56">
        <f t="shared" si="6"/>
        <v>0.69019371271133401</v>
      </c>
      <c r="G53" s="56"/>
      <c r="H53" s="459"/>
      <c r="I53" s="593">
        <f t="shared" si="1"/>
        <v>0.79525921866297733</v>
      </c>
      <c r="J53" s="593">
        <f t="shared" si="2"/>
        <v>4.2836268544197074</v>
      </c>
      <c r="AO53" s="152" t="s">
        <v>45</v>
      </c>
      <c r="AP53" s="210">
        <v>9.6999998092651403</v>
      </c>
      <c r="AQ53" s="210">
        <v>5.9000000953674299</v>
      </c>
      <c r="AR53" s="210">
        <v>3.2000000476837198</v>
      </c>
      <c r="AS53" s="210">
        <v>4.8000001907348597</v>
      </c>
      <c r="AT53" s="210">
        <v>9.3999996185302699</v>
      </c>
      <c r="AU53" s="210">
        <v>3.7999999523162802</v>
      </c>
      <c r="AV53" s="210">
        <v>18.200000762939499</v>
      </c>
      <c r="AW53" s="210">
        <v>12.8999996185303</v>
      </c>
      <c r="AX53" s="210">
        <v>11</v>
      </c>
      <c r="AY53" s="210">
        <v>16.600000381469702</v>
      </c>
      <c r="AZ53" s="150">
        <v>4</v>
      </c>
      <c r="BA53" s="140">
        <v>3.0571093559265101</v>
      </c>
      <c r="BB53" s="141">
        <v>-0.50161445140838601</v>
      </c>
      <c r="BC53" s="141">
        <v>-1.17534780502319</v>
      </c>
      <c r="BD53" s="141">
        <v>-0.81665641069412198</v>
      </c>
      <c r="BE53" s="141">
        <v>-0.40278694033622697</v>
      </c>
      <c r="BF53" s="141">
        <v>-0.46853879094123801</v>
      </c>
      <c r="BG53" s="141">
        <v>-8.8517449796199799E-2</v>
      </c>
      <c r="BH53" s="141">
        <v>0.161109283566475</v>
      </c>
      <c r="BI53" s="141">
        <v>-0.21484075486660001</v>
      </c>
      <c r="BJ53" s="142">
        <v>0.33276197314262401</v>
      </c>
      <c r="BK53" s="140">
        <v>4.5585646629333496</v>
      </c>
      <c r="BL53" s="141">
        <v>0.234469294548035</v>
      </c>
      <c r="BM53" s="141">
        <v>2.09572100639343</v>
      </c>
      <c r="BN53" s="141">
        <v>1.85781621932983</v>
      </c>
      <c r="BO53" s="141">
        <v>0.56865489482879605</v>
      </c>
      <c r="BP53" s="141">
        <v>1.19553899765015</v>
      </c>
      <c r="BQ53" s="141">
        <v>4.54188585281372E-2</v>
      </c>
      <c r="BR53" s="141">
        <v>0.20885907113552099</v>
      </c>
      <c r="BS53" s="141">
        <v>0.73923045396804798</v>
      </c>
      <c r="BT53" s="142">
        <v>3.6462423801422101</v>
      </c>
      <c r="BU53" s="140">
        <v>0.76490831375122104</v>
      </c>
      <c r="BV53" s="141">
        <v>2.05933731049299E-2</v>
      </c>
      <c r="BW53" s="141">
        <v>0.11306292563676799</v>
      </c>
      <c r="BX53" s="141">
        <v>5.4584100842475898E-2</v>
      </c>
      <c r="BY53" s="141">
        <v>1.3278168626129599E-2</v>
      </c>
      <c r="BZ53" s="141">
        <v>1.7967121675610501E-2</v>
      </c>
      <c r="CA53" s="141">
        <v>6.4127630321309003E-4</v>
      </c>
      <c r="CB53" s="141">
        <v>2.1243621595203898E-3</v>
      </c>
      <c r="CC53" s="141">
        <v>3.7776418030262002E-3</v>
      </c>
      <c r="CD53" s="142">
        <v>9.0626413002610207E-3</v>
      </c>
    </row>
    <row r="54" spans="2:82" ht="15" customHeight="1">
      <c r="B54" s="574">
        <v>4</v>
      </c>
      <c r="C54" s="381">
        <v>47</v>
      </c>
      <c r="D54" s="152" t="s">
        <v>44</v>
      </c>
      <c r="E54" s="56">
        <f t="shared" si="6"/>
        <v>3.5169532299041699</v>
      </c>
      <c r="F54" s="56">
        <f t="shared" si="6"/>
        <v>0.75219416618347201</v>
      </c>
      <c r="G54" s="56"/>
      <c r="H54" s="459"/>
      <c r="I54" s="593">
        <f t="shared" si="1"/>
        <v>0.8983215056359769</v>
      </c>
      <c r="J54" s="593">
        <f t="shared" si="2"/>
        <v>6.5603208541870135</v>
      </c>
      <c r="AO54" s="152" t="s">
        <v>46</v>
      </c>
      <c r="AP54" s="210">
        <v>9.5</v>
      </c>
      <c r="AQ54" s="210">
        <v>6.4000000953674299</v>
      </c>
      <c r="AR54" s="210">
        <v>6.3000001907348597</v>
      </c>
      <c r="AS54" s="210">
        <v>5</v>
      </c>
      <c r="AT54" s="210">
        <v>10.8999996185303</v>
      </c>
      <c r="AU54" s="210">
        <v>6.6999998092651403</v>
      </c>
      <c r="AV54" s="210">
        <v>17.799999237060501</v>
      </c>
      <c r="AW54" s="210">
        <v>17.200000762939499</v>
      </c>
      <c r="AX54" s="210">
        <v>11.300000190734901</v>
      </c>
      <c r="AY54" s="210">
        <v>8.6999998092651403</v>
      </c>
      <c r="AZ54" s="150">
        <v>4</v>
      </c>
      <c r="BA54" s="140">
        <v>1.8489305973053001</v>
      </c>
      <c r="BB54" s="141">
        <v>-1.0632977485656701</v>
      </c>
      <c r="BC54" s="141">
        <v>-0.54070436954498302</v>
      </c>
      <c r="BD54" s="141">
        <v>-1.6995489597320601</v>
      </c>
      <c r="BE54" s="141">
        <v>-0.53089088201522805</v>
      </c>
      <c r="BF54" s="141">
        <v>-0.54636883735656705</v>
      </c>
      <c r="BG54" s="141">
        <v>0.454048961400986</v>
      </c>
      <c r="BH54" s="141">
        <v>-0.14920674264431</v>
      </c>
      <c r="BI54" s="141">
        <v>0.142109200358391</v>
      </c>
      <c r="BJ54" s="142">
        <v>-0.30778428912162797</v>
      </c>
      <c r="BK54" s="140">
        <v>1.6674292087554901</v>
      </c>
      <c r="BL54" s="141">
        <v>1.0535513162612899</v>
      </c>
      <c r="BM54" s="141">
        <v>0.44352737069129899</v>
      </c>
      <c r="BN54" s="141">
        <v>8.0462093353271502</v>
      </c>
      <c r="BO54" s="141">
        <v>0.98788994550705</v>
      </c>
      <c r="BP54" s="141">
        <v>1.6257152557373</v>
      </c>
      <c r="BQ54" s="141">
        <v>1.1950438022613501</v>
      </c>
      <c r="BR54" s="141">
        <v>0.17913857102394101</v>
      </c>
      <c r="BS54" s="141">
        <v>0.32343789935112</v>
      </c>
      <c r="BT54" s="142">
        <v>3.1193997859954798</v>
      </c>
      <c r="BU54" s="140">
        <v>0.395039021968842</v>
      </c>
      <c r="BV54" s="141">
        <v>0.13064974546432501</v>
      </c>
      <c r="BW54" s="141">
        <v>3.3784583210945102E-2</v>
      </c>
      <c r="BX54" s="141">
        <v>0.33378449082374601</v>
      </c>
      <c r="BY54" s="141">
        <v>3.2569367438554798E-2</v>
      </c>
      <c r="BZ54" s="141">
        <v>3.4496150910854298E-2</v>
      </c>
      <c r="CA54" s="141">
        <v>2.3823423311114301E-2</v>
      </c>
      <c r="CB54" s="141">
        <v>2.57262028753757E-3</v>
      </c>
      <c r="CC54" s="141">
        <v>2.3336901795118999E-3</v>
      </c>
      <c r="CD54" s="142">
        <v>1.09469136223197E-2</v>
      </c>
    </row>
    <row r="55" spans="2:82" ht="15.75" customHeight="1" thickBot="1">
      <c r="B55" s="574">
        <v>4</v>
      </c>
      <c r="C55" s="381">
        <v>48</v>
      </c>
      <c r="D55" s="152" t="s">
        <v>45</v>
      </c>
      <c r="E55" s="56">
        <f t="shared" si="6"/>
        <v>3.0571093559265101</v>
      </c>
      <c r="F55" s="56">
        <f t="shared" si="6"/>
        <v>-0.50161445140838601</v>
      </c>
      <c r="G55" s="56"/>
      <c r="H55" s="459"/>
      <c r="I55" s="593">
        <f t="shared" si="1"/>
        <v>0.78550168685615096</v>
      </c>
      <c r="J55" s="593">
        <f t="shared" si="2"/>
        <v>4.7930339574813843</v>
      </c>
      <c r="AO55" s="153" t="s">
        <v>54</v>
      </c>
      <c r="AP55" s="232">
        <v>5.5</v>
      </c>
      <c r="AQ55" s="232">
        <v>10.1000003814697</v>
      </c>
      <c r="AR55" s="232">
        <v>2.4000000953674299</v>
      </c>
      <c r="AS55" s="232">
        <v>3</v>
      </c>
      <c r="AT55" s="232">
        <v>5.0999999046325701</v>
      </c>
      <c r="AU55" s="232">
        <v>3.5</v>
      </c>
      <c r="AV55" s="232">
        <v>19.5</v>
      </c>
      <c r="AW55" s="232">
        <v>8.6999998092651403</v>
      </c>
      <c r="AX55" s="232">
        <v>3.2999999523162802</v>
      </c>
      <c r="AY55" s="232">
        <v>14.699999809265099</v>
      </c>
      <c r="AZ55" s="151">
        <v>4</v>
      </c>
      <c r="BA55" s="143">
        <v>3.7205104827880899</v>
      </c>
      <c r="BB55" s="144">
        <v>-0.71096229553222701</v>
      </c>
      <c r="BC55" s="144">
        <v>-0.14332947134971599</v>
      </c>
      <c r="BD55" s="144">
        <v>-0.188446044921875</v>
      </c>
      <c r="BE55" s="144">
        <v>1.2219485044479399</v>
      </c>
      <c r="BF55" s="144">
        <v>1.1289522647857699</v>
      </c>
      <c r="BG55" s="144">
        <v>0.19736012816429099</v>
      </c>
      <c r="BH55" s="144">
        <v>-0.49088445305824302</v>
      </c>
      <c r="BI55" s="144">
        <v>-0.47360131144523598</v>
      </c>
      <c r="BJ55" s="145">
        <v>0.125016674399376</v>
      </c>
      <c r="BK55" s="143">
        <v>6.75167036056519</v>
      </c>
      <c r="BL55" s="144">
        <v>0.47101965546607999</v>
      </c>
      <c r="BM55" s="144">
        <v>3.1165324151515999E-2</v>
      </c>
      <c r="BN55" s="144">
        <v>9.8923176527023302E-2</v>
      </c>
      <c r="BO55" s="144">
        <v>5.2336401939392099</v>
      </c>
      <c r="BP55" s="144">
        <v>6.9410281181335396</v>
      </c>
      <c r="BQ55" s="144">
        <v>0.22578613460063901</v>
      </c>
      <c r="BR55" s="144">
        <v>1.9389685392379801</v>
      </c>
      <c r="BS55" s="144">
        <v>3.5922975540161102</v>
      </c>
      <c r="BT55" s="145">
        <v>0.51465243101119995</v>
      </c>
      <c r="BU55" s="143">
        <v>0.78243148326873802</v>
      </c>
      <c r="BV55" s="144">
        <v>2.85715889185667E-2</v>
      </c>
      <c r="BW55" s="144">
        <v>1.16121396422386E-3</v>
      </c>
      <c r="BX55" s="144">
        <v>2.0073140040039999E-3</v>
      </c>
      <c r="BY55" s="144">
        <v>8.4400899708270999E-2</v>
      </c>
      <c r="BZ55" s="144">
        <v>7.2043105959892301E-2</v>
      </c>
      <c r="CA55" s="144">
        <v>2.2017098963260698E-3</v>
      </c>
      <c r="CB55" s="144">
        <v>1.36207118630409E-2</v>
      </c>
      <c r="CC55" s="144">
        <v>1.26784760504961E-2</v>
      </c>
      <c r="CD55" s="145">
        <v>8.83440137840807E-4</v>
      </c>
    </row>
    <row r="56" spans="2:82" ht="15.75" customHeight="1" thickBot="1">
      <c r="B56" s="574">
        <v>4</v>
      </c>
      <c r="C56" s="381">
        <v>49</v>
      </c>
      <c r="D56" s="152" t="s">
        <v>46</v>
      </c>
      <c r="E56" s="56">
        <f t="shared" si="6"/>
        <v>1.8489305973053001</v>
      </c>
      <c r="F56" s="56">
        <f t="shared" si="6"/>
        <v>-1.0632977485656701</v>
      </c>
      <c r="G56" s="56"/>
      <c r="H56" s="459"/>
      <c r="I56" s="593">
        <f t="shared" si="1"/>
        <v>0.52568876743316695</v>
      </c>
      <c r="J56" s="593">
        <f t="shared" si="2"/>
        <v>2.7209805250167802</v>
      </c>
      <c r="AO56" s="2"/>
      <c r="AP56" s="2"/>
      <c r="AQ56" s="2"/>
      <c r="AR56" s="2"/>
      <c r="AS56" s="2"/>
      <c r="AT56" s="2"/>
      <c r="AU56" s="2"/>
      <c r="AV56" s="2"/>
      <c r="AW56" s="2"/>
      <c r="AX56" s="2"/>
      <c r="AY56" s="2"/>
      <c r="AZ56" s="2"/>
      <c r="BA56" s="2"/>
      <c r="BB56" s="2"/>
      <c r="BC56" s="2"/>
      <c r="BD56" s="2"/>
      <c r="BE56" s="2"/>
      <c r="BF56" s="2"/>
      <c r="BG56" s="2"/>
      <c r="BH56" s="2"/>
      <c r="BI56" s="2"/>
    </row>
    <row r="57" spans="2:82" ht="15.75" customHeight="1" thickBot="1">
      <c r="B57" s="575">
        <v>4</v>
      </c>
      <c r="C57" s="382">
        <v>50</v>
      </c>
      <c r="D57" s="153" t="s">
        <v>54</v>
      </c>
      <c r="E57" s="454">
        <f t="shared" si="6"/>
        <v>3.7205104827880899</v>
      </c>
      <c r="F57" s="454">
        <f t="shared" si="6"/>
        <v>-0.71096229553222701</v>
      </c>
      <c r="G57" s="454">
        <f t="shared" ref="G57:H57" si="7">AVERAGE(E45:E57)</f>
        <v>2.2753968513928942</v>
      </c>
      <c r="H57" s="460">
        <f t="shared" si="7"/>
        <v>7.606928222454544E-2</v>
      </c>
      <c r="I57" s="593">
        <f t="shared" si="1"/>
        <v>0.81100307218730472</v>
      </c>
      <c r="J57" s="593">
        <f t="shared" si="2"/>
        <v>7.2226900160312697</v>
      </c>
      <c r="AZ57" s="806" t="s">
        <v>508</v>
      </c>
      <c r="BA57" s="807"/>
      <c r="BB57" s="807"/>
      <c r="BC57" s="807"/>
      <c r="BD57" s="807"/>
      <c r="BE57" s="807"/>
      <c r="BF57" s="807"/>
      <c r="BG57" s="807"/>
      <c r="BH57" s="807"/>
      <c r="BI57" s="808"/>
    </row>
    <row r="58" spans="2:82" ht="16.2" thickBot="1">
      <c r="AO58" s="300" t="s">
        <v>509</v>
      </c>
      <c r="AZ58" s="48" t="s">
        <v>62</v>
      </c>
      <c r="BA58" s="49" t="s">
        <v>63</v>
      </c>
      <c r="BB58" s="49" t="s">
        <v>64</v>
      </c>
      <c r="BC58" s="49" t="s">
        <v>65</v>
      </c>
      <c r="BD58" s="49" t="s">
        <v>66</v>
      </c>
      <c r="BE58" s="49" t="s">
        <v>182</v>
      </c>
      <c r="BF58" s="49" t="s">
        <v>183</v>
      </c>
      <c r="BG58" s="49" t="s">
        <v>184</v>
      </c>
      <c r="BH58" s="49" t="s">
        <v>185</v>
      </c>
      <c r="BI58" s="50" t="s">
        <v>186</v>
      </c>
    </row>
    <row r="59" spans="2:82" ht="15" thickBot="1">
      <c r="D59" t="str">
        <f>"Projection des variables sur les axes "&amp;E6&amp;" et "&amp;F6</f>
        <v>Projection des variables sur les axes 1 et 2</v>
      </c>
      <c r="AO59" s="262" t="s">
        <v>57</v>
      </c>
      <c r="AZ59" s="126">
        <v>-0.11643000000000001</v>
      </c>
      <c r="BA59" s="125">
        <v>0.80625000000000002</v>
      </c>
      <c r="BB59" s="126">
        <v>0.35865000000000002</v>
      </c>
      <c r="BC59" s="126">
        <v>-0.20502999999999999</v>
      </c>
      <c r="BD59" s="126">
        <v>-0.12528</v>
      </c>
      <c r="BE59" s="126">
        <v>-0.21501999999999999</v>
      </c>
      <c r="BF59" s="126">
        <v>-0.18379000000000001</v>
      </c>
      <c r="BG59" s="126">
        <v>0.26390999999999998</v>
      </c>
      <c r="BH59" s="126">
        <v>3.98E-3</v>
      </c>
      <c r="BI59" s="127">
        <v>-1.9179999999999999E-2</v>
      </c>
    </row>
    <row r="60" spans="2:82" ht="27" thickBot="1">
      <c r="D60" s="73" t="s">
        <v>509</v>
      </c>
      <c r="E60" s="48" t="str">
        <f>"Coord "&amp;E6</f>
        <v>Coord 1</v>
      </c>
      <c r="F60" s="49" t="str">
        <f>"Coord "&amp;F6</f>
        <v>Coord 2</v>
      </c>
      <c r="AO60" s="262" t="s">
        <v>58</v>
      </c>
      <c r="AZ60" s="131">
        <v>-0.64849999999999997</v>
      </c>
      <c r="BA60" s="128">
        <v>-0.36828</v>
      </c>
      <c r="BB60" s="128">
        <v>0.27226</v>
      </c>
      <c r="BC60" s="128">
        <v>0.16733999999999999</v>
      </c>
      <c r="BD60" s="128">
        <v>0.49678</v>
      </c>
      <c r="BE60" s="128">
        <v>0.11938</v>
      </c>
      <c r="BF60" s="128">
        <v>-0.25441999999999998</v>
      </c>
      <c r="BG60" s="128">
        <v>0.11971</v>
      </c>
      <c r="BH60" s="128">
        <v>-2.1340000000000001E-2</v>
      </c>
      <c r="BI60" s="129">
        <v>-3.3790000000000001E-2</v>
      </c>
    </row>
    <row r="61" spans="2:82">
      <c r="C61" s="47">
        <v>1</v>
      </c>
      <c r="D61" s="262" t="s">
        <v>57</v>
      </c>
      <c r="E61" s="47">
        <f t="shared" ref="E61:F70" si="8">INDEX($AZ$59:$BI$68,$C61,E$6)</f>
        <v>-0.11643000000000001</v>
      </c>
      <c r="F61" s="47">
        <f t="shared" si="8"/>
        <v>0.80625000000000002</v>
      </c>
      <c r="AO61" s="262" t="s">
        <v>0</v>
      </c>
      <c r="AZ61" s="130">
        <v>-0.80417000000000005</v>
      </c>
      <c r="BA61" s="128">
        <v>0.41315000000000002</v>
      </c>
      <c r="BB61" s="128">
        <v>-0.20996000000000001</v>
      </c>
      <c r="BC61" s="128">
        <v>0.125</v>
      </c>
      <c r="BD61" s="128">
        <v>0.11638999999999999</v>
      </c>
      <c r="BE61" s="128">
        <v>4.0999999999999999E-4</v>
      </c>
      <c r="BF61" s="128">
        <v>0.22308</v>
      </c>
      <c r="BG61" s="128">
        <v>2.3189999999999999E-2</v>
      </c>
      <c r="BH61" s="128">
        <v>0.22683</v>
      </c>
      <c r="BI61" s="129">
        <v>-8.7279999999999996E-2</v>
      </c>
    </row>
    <row r="62" spans="2:82" ht="26.4">
      <c r="C62" s="47">
        <v>2</v>
      </c>
      <c r="D62" s="262" t="s">
        <v>58</v>
      </c>
      <c r="E62" s="47">
        <f t="shared" si="8"/>
        <v>-0.64849999999999997</v>
      </c>
      <c r="F62" s="47">
        <f t="shared" si="8"/>
        <v>-0.36828</v>
      </c>
      <c r="AO62" s="262" t="s">
        <v>1</v>
      </c>
      <c r="AZ62" s="130">
        <v>-0.88836000000000004</v>
      </c>
      <c r="BA62" s="128">
        <v>0.34584999999999999</v>
      </c>
      <c r="BB62" s="128">
        <v>-9.7099999999999999E-3</v>
      </c>
      <c r="BC62" s="128">
        <v>-6.336E-2</v>
      </c>
      <c r="BD62" s="128">
        <v>0.13164999999999999</v>
      </c>
      <c r="BE62" s="128">
        <v>-9.0520000000000003E-2</v>
      </c>
      <c r="BF62" s="128">
        <v>-4.5609999999999998E-2</v>
      </c>
      <c r="BG62" s="128">
        <v>-0.15099000000000001</v>
      </c>
      <c r="BH62" s="128">
        <v>3.1390000000000001E-2</v>
      </c>
      <c r="BI62" s="129">
        <v>0.18895000000000001</v>
      </c>
    </row>
    <row r="63" spans="2:82">
      <c r="C63" s="47">
        <v>3</v>
      </c>
      <c r="D63" s="262" t="s">
        <v>0</v>
      </c>
      <c r="E63" s="47">
        <f t="shared" si="8"/>
        <v>-0.80417000000000005</v>
      </c>
      <c r="F63" s="47">
        <f t="shared" si="8"/>
        <v>0.41315000000000002</v>
      </c>
      <c r="AO63" s="262" t="s">
        <v>2</v>
      </c>
      <c r="AZ63" s="128">
        <v>-0.29804999999999998</v>
      </c>
      <c r="BA63" s="130">
        <v>-0.76490000000000002</v>
      </c>
      <c r="BB63" s="128">
        <v>0.20335</v>
      </c>
      <c r="BC63" s="128">
        <v>0.28542000000000001</v>
      </c>
      <c r="BD63" s="128">
        <v>-0.12575</v>
      </c>
      <c r="BE63" s="128">
        <v>-0.41377000000000003</v>
      </c>
      <c r="BF63" s="128">
        <v>8.8249999999999995E-2</v>
      </c>
      <c r="BG63" s="128">
        <v>8.2629999999999995E-2</v>
      </c>
      <c r="BH63" s="128">
        <v>3.4729999999999997E-2</v>
      </c>
      <c r="BI63" s="129">
        <v>2.1059999999999999E-2</v>
      </c>
    </row>
    <row r="64" spans="2:82">
      <c r="C64" s="47">
        <v>4</v>
      </c>
      <c r="D64" s="262" t="s">
        <v>1</v>
      </c>
      <c r="E64" s="47">
        <f t="shared" si="8"/>
        <v>-0.88836000000000004</v>
      </c>
      <c r="F64" s="47">
        <f t="shared" si="8"/>
        <v>0.34584999999999999</v>
      </c>
      <c r="AO64" s="262" t="s">
        <v>3</v>
      </c>
      <c r="AZ64" s="130">
        <v>-0.89702999999999999</v>
      </c>
      <c r="BA64" s="128">
        <v>0.25125999999999998</v>
      </c>
      <c r="BB64" s="128">
        <v>-2.214E-2</v>
      </c>
      <c r="BC64" s="128">
        <v>-5.64E-3</v>
      </c>
      <c r="BD64" s="128">
        <v>4.5990000000000003E-2</v>
      </c>
      <c r="BE64" s="128">
        <v>-7.9339999999999994E-2</v>
      </c>
      <c r="BF64" s="128">
        <v>0.22600000000000001</v>
      </c>
      <c r="BG64" s="128">
        <v>-4.054E-2</v>
      </c>
      <c r="BH64" s="128">
        <v>-0.25807999999999998</v>
      </c>
      <c r="BI64" s="129">
        <v>-6.2850000000000003E-2</v>
      </c>
    </row>
    <row r="65" spans="2:61">
      <c r="C65" s="47">
        <v>5</v>
      </c>
      <c r="D65" s="262" t="s">
        <v>2</v>
      </c>
      <c r="E65" s="47">
        <f t="shared" si="8"/>
        <v>-0.29804999999999998</v>
      </c>
      <c r="F65" s="47">
        <f t="shared" si="8"/>
        <v>-0.76490000000000002</v>
      </c>
      <c r="AO65" s="262" t="s">
        <v>4</v>
      </c>
      <c r="AZ65" s="252">
        <v>0.76615999999999995</v>
      </c>
      <c r="BA65" s="128">
        <v>7.0120000000000002E-2</v>
      </c>
      <c r="BB65" s="128">
        <v>-0.12293999999999999</v>
      </c>
      <c r="BC65" s="128">
        <v>-0.27456000000000003</v>
      </c>
      <c r="BD65" s="128">
        <v>0.43511</v>
      </c>
      <c r="BE65" s="128">
        <v>-0.32346999999999998</v>
      </c>
      <c r="BF65" s="128">
        <v>5.3800000000000002E-3</v>
      </c>
      <c r="BG65" s="128">
        <v>-0.14624999999999999</v>
      </c>
      <c r="BH65" s="128">
        <v>1.174E-2</v>
      </c>
      <c r="BI65" s="129">
        <v>-4.5530000000000001E-2</v>
      </c>
    </row>
    <row r="66" spans="2:61">
      <c r="C66" s="47">
        <v>6</v>
      </c>
      <c r="D66" s="262" t="s">
        <v>3</v>
      </c>
      <c r="E66" s="47">
        <f t="shared" si="8"/>
        <v>-0.89702999999999999</v>
      </c>
      <c r="F66" s="47">
        <f t="shared" si="8"/>
        <v>0.25125999999999998</v>
      </c>
      <c r="AO66" s="262" t="s">
        <v>59</v>
      </c>
      <c r="AZ66" s="128">
        <v>-0.40334999999999999</v>
      </c>
      <c r="BA66" s="131">
        <v>-0.57384999999999997</v>
      </c>
      <c r="BB66" s="128">
        <v>-0.29409999999999997</v>
      </c>
      <c r="BC66" s="131">
        <v>-0.59958999999999996</v>
      </c>
      <c r="BD66" s="128">
        <v>3.1539999999999999E-2</v>
      </c>
      <c r="BE66" s="128">
        <v>5.1029999999999999E-2</v>
      </c>
      <c r="BF66" s="128">
        <v>0.11754000000000001</v>
      </c>
      <c r="BG66" s="128">
        <v>0.20838000000000001</v>
      </c>
      <c r="BH66" s="128">
        <v>1.6549999999999999E-2</v>
      </c>
      <c r="BI66" s="129">
        <v>2.998E-2</v>
      </c>
    </row>
    <row r="67" spans="2:61">
      <c r="C67" s="47">
        <v>7</v>
      </c>
      <c r="D67" s="262" t="s">
        <v>4</v>
      </c>
      <c r="E67" s="47">
        <f t="shared" si="8"/>
        <v>0.76615999999999995</v>
      </c>
      <c r="F67" s="47">
        <f t="shared" si="8"/>
        <v>7.0120000000000002E-2</v>
      </c>
      <c r="AO67" s="249" t="s">
        <v>5</v>
      </c>
      <c r="AZ67" s="131">
        <v>-0.60563999999999996</v>
      </c>
      <c r="BA67" s="128">
        <v>-0.13797999999999999</v>
      </c>
      <c r="BB67" s="131">
        <v>-0.64737</v>
      </c>
      <c r="BC67" s="128">
        <v>-3.5009999999999999E-2</v>
      </c>
      <c r="BD67" s="128">
        <v>-0.21085000000000001</v>
      </c>
      <c r="BE67" s="128">
        <v>-0.10951</v>
      </c>
      <c r="BF67" s="128">
        <v>-0.34794999999999998</v>
      </c>
      <c r="BG67" s="128">
        <v>-0.10911999999999999</v>
      </c>
      <c r="BH67" s="128">
        <v>-3.5100000000000001E-3</v>
      </c>
      <c r="BI67" s="129">
        <v>-6.6409999999999997E-2</v>
      </c>
    </row>
    <row r="68" spans="2:61" ht="15" thickBot="1">
      <c r="C68" s="47">
        <v>8</v>
      </c>
      <c r="D68" s="262" t="s">
        <v>59</v>
      </c>
      <c r="E68" s="47">
        <f t="shared" si="8"/>
        <v>-0.40334999999999999</v>
      </c>
      <c r="F68" s="47">
        <f t="shared" si="8"/>
        <v>-0.57384999999999997</v>
      </c>
      <c r="AO68" s="250" t="s">
        <v>60</v>
      </c>
      <c r="AZ68" s="132">
        <v>0.46949999999999997</v>
      </c>
      <c r="BA68" s="132">
        <v>0.26236999999999999</v>
      </c>
      <c r="BB68" s="133">
        <v>-0.71335000000000004</v>
      </c>
      <c r="BC68" s="132">
        <v>0.33268999999999999</v>
      </c>
      <c r="BD68" s="132">
        <v>0.15665000000000001</v>
      </c>
      <c r="BE68" s="132">
        <v>-4.2819999999999997E-2</v>
      </c>
      <c r="BF68" s="132">
        <v>2.998E-2</v>
      </c>
      <c r="BG68" s="132">
        <v>0.23674000000000001</v>
      </c>
      <c r="BH68" s="132">
        <v>-6.1089999999999998E-2</v>
      </c>
      <c r="BI68" s="134">
        <v>6.4280000000000004E-2</v>
      </c>
    </row>
    <row r="69" spans="2:61">
      <c r="C69" s="47">
        <v>9</v>
      </c>
      <c r="D69" s="249" t="s">
        <v>5</v>
      </c>
      <c r="E69" s="47">
        <f t="shared" si="8"/>
        <v>-0.60563999999999996</v>
      </c>
      <c r="F69" s="47">
        <f t="shared" si="8"/>
        <v>-0.13797999999999999</v>
      </c>
    </row>
    <row r="70" spans="2:61" ht="15" thickBot="1">
      <c r="C70" s="47">
        <v>10</v>
      </c>
      <c r="D70" s="250" t="s">
        <v>60</v>
      </c>
      <c r="E70" s="47">
        <f t="shared" si="8"/>
        <v>0.46949999999999997</v>
      </c>
      <c r="F70" s="47">
        <f t="shared" si="8"/>
        <v>0.26236999999999999</v>
      </c>
    </row>
    <row r="72" spans="2:61">
      <c r="D72" t="s">
        <v>1125</v>
      </c>
      <c r="E72">
        <v>0</v>
      </c>
      <c r="F72">
        <v>0</v>
      </c>
    </row>
    <row r="75" spans="2:61" ht="15" thickBot="1"/>
    <row r="76" spans="2:61" ht="47.4" thickBot="1">
      <c r="B76" s="115" t="s">
        <v>521</v>
      </c>
      <c r="C76" s="594" t="s">
        <v>1248</v>
      </c>
      <c r="D76" s="115" t="s">
        <v>56</v>
      </c>
      <c r="E76" s="572" t="s">
        <v>62</v>
      </c>
      <c r="F76" s="139" t="s">
        <v>63</v>
      </c>
      <c r="G76" s="108" t="s">
        <v>1126</v>
      </c>
      <c r="H76" s="516" t="s">
        <v>1127</v>
      </c>
      <c r="I76" s="139" t="s">
        <v>1252</v>
      </c>
      <c r="J76" s="139" t="s">
        <v>1253</v>
      </c>
    </row>
    <row r="77" spans="2:61" ht="15" customHeight="1">
      <c r="B77" s="573">
        <v>1</v>
      </c>
      <c r="C77" s="380">
        <v>8</v>
      </c>
      <c r="D77" s="226" t="s">
        <v>17</v>
      </c>
      <c r="E77" s="451">
        <v>-3.5967772006988499</v>
      </c>
      <c r="F77" s="451">
        <v>-2.4598679542541499</v>
      </c>
      <c r="G77" s="451"/>
      <c r="H77" s="458"/>
      <c r="I77" s="595">
        <v>0.92368507385253906</v>
      </c>
      <c r="J77" s="596">
        <v>11.94863319396973</v>
      </c>
    </row>
    <row r="78" spans="2:61" ht="15" customHeight="1">
      <c r="B78" s="574">
        <v>1</v>
      </c>
      <c r="C78" s="381">
        <v>4</v>
      </c>
      <c r="D78" s="152" t="s">
        <v>13</v>
      </c>
      <c r="E78" s="56">
        <v>-4.3491473197937003</v>
      </c>
      <c r="F78" s="56">
        <v>-1.7262277603149401</v>
      </c>
      <c r="G78" s="56"/>
      <c r="H78" s="459"/>
      <c r="I78" s="597">
        <v>0.92111812531948112</v>
      </c>
      <c r="J78" s="598">
        <v>12.002804756164549</v>
      </c>
    </row>
    <row r="79" spans="2:61" ht="15" customHeight="1">
      <c r="B79" s="574">
        <v>1</v>
      </c>
      <c r="C79" s="381">
        <v>7</v>
      </c>
      <c r="D79" s="152" t="s">
        <v>16</v>
      </c>
      <c r="E79" s="56">
        <v>-3.1227107048034699</v>
      </c>
      <c r="F79" s="56">
        <v>-1.7867842912673999</v>
      </c>
      <c r="G79" s="56"/>
      <c r="H79" s="459"/>
      <c r="I79" s="597">
        <v>0.91744127869606007</v>
      </c>
      <c r="J79" s="598">
        <v>7.7313265800476101</v>
      </c>
    </row>
    <row r="80" spans="2:61" ht="15" customHeight="1">
      <c r="B80" s="574">
        <v>1</v>
      </c>
      <c r="C80" s="381">
        <v>6</v>
      </c>
      <c r="D80" s="152" t="s">
        <v>15</v>
      </c>
      <c r="E80" s="56">
        <v>-3.1337091922760001</v>
      </c>
      <c r="F80" s="56">
        <v>4.0136113762855502E-2</v>
      </c>
      <c r="G80" s="56"/>
      <c r="H80" s="459"/>
      <c r="I80" s="597">
        <v>0.91181111546757121</v>
      </c>
      <c r="J80" s="598">
        <v>4.7913694786839152</v>
      </c>
    </row>
    <row r="81" spans="2:10" ht="15" customHeight="1">
      <c r="B81" s="574">
        <v>1</v>
      </c>
      <c r="C81" s="381">
        <v>1</v>
      </c>
      <c r="D81" s="152" t="s">
        <v>8</v>
      </c>
      <c r="E81" s="56">
        <v>-3.4597468376159699</v>
      </c>
      <c r="F81" s="56">
        <v>1.34876072406769</v>
      </c>
      <c r="G81" s="56"/>
      <c r="H81" s="459"/>
      <c r="I81" s="597">
        <v>0.83548966795206092</v>
      </c>
      <c r="J81" s="598">
        <v>7.5335928201675397</v>
      </c>
    </row>
    <row r="82" spans="2:10" ht="15" customHeight="1">
      <c r="B82" s="574">
        <v>1</v>
      </c>
      <c r="C82" s="381">
        <v>9</v>
      </c>
      <c r="D82" s="152" t="s">
        <v>18</v>
      </c>
      <c r="E82" s="56">
        <v>-3.6753914356231698</v>
      </c>
      <c r="F82" s="56">
        <v>-0.79006886482238803</v>
      </c>
      <c r="G82" s="56">
        <v>-3.2152989970313177</v>
      </c>
      <c r="H82" s="459">
        <v>-0.3243463755481773</v>
      </c>
      <c r="I82" s="597">
        <v>0.82926449924707413</v>
      </c>
      <c r="J82" s="598">
        <v>7.1705755591392508</v>
      </c>
    </row>
    <row r="83" spans="2:10" ht="15" customHeight="1">
      <c r="B83" s="574">
        <v>1</v>
      </c>
      <c r="C83" s="381">
        <v>5</v>
      </c>
      <c r="D83" s="152" t="s">
        <v>14</v>
      </c>
      <c r="E83" s="56">
        <v>-2.5094301700592001</v>
      </c>
      <c r="F83" s="56">
        <v>-6.9717802107334102E-3</v>
      </c>
      <c r="G83" s="56"/>
      <c r="H83" s="459"/>
      <c r="I83" s="597">
        <v>0.82045997653221991</v>
      </c>
      <c r="J83" s="598">
        <v>3.0715868410043199</v>
      </c>
    </row>
    <row r="84" spans="2:10" ht="15" customHeight="1">
      <c r="B84" s="574">
        <v>1</v>
      </c>
      <c r="C84" s="381">
        <v>3</v>
      </c>
      <c r="D84" s="152" t="s">
        <v>11</v>
      </c>
      <c r="E84" s="56">
        <v>-2.7210171222686799</v>
      </c>
      <c r="F84" s="56">
        <v>1.4347167015075699</v>
      </c>
      <c r="G84" s="56"/>
      <c r="H84" s="459"/>
      <c r="I84" s="597">
        <v>0.75055022537708305</v>
      </c>
      <c r="J84" s="598">
        <v>5.5294736623764003</v>
      </c>
    </row>
    <row r="85" spans="2:10" ht="15.75" customHeight="1" thickBot="1">
      <c r="B85" s="575">
        <v>1</v>
      </c>
      <c r="C85" s="381">
        <v>2</v>
      </c>
      <c r="D85" s="153" t="s">
        <v>10</v>
      </c>
      <c r="E85" s="454">
        <v>-2.36976099014282</v>
      </c>
      <c r="F85" s="454">
        <v>1.0271897315978999</v>
      </c>
      <c r="G85" s="454"/>
      <c r="H85" s="460"/>
      <c r="I85" s="597">
        <v>0.65009590238332704</v>
      </c>
      <c r="J85" s="598">
        <v>3.7223585844039921</v>
      </c>
    </row>
    <row r="86" spans="2:10" ht="15.75" customHeight="1" thickBot="1">
      <c r="B86" s="115" t="s">
        <v>521</v>
      </c>
      <c r="C86" s="594" t="s">
        <v>1248</v>
      </c>
      <c r="D86" s="115" t="s">
        <v>56</v>
      </c>
      <c r="E86" s="310" t="s">
        <v>62</v>
      </c>
      <c r="F86" s="310" t="s">
        <v>63</v>
      </c>
      <c r="G86" s="108" t="s">
        <v>1126</v>
      </c>
      <c r="H86" s="516" t="s">
        <v>1127</v>
      </c>
      <c r="I86" s="139" t="s">
        <v>1252</v>
      </c>
      <c r="J86" s="139" t="s">
        <v>1253</v>
      </c>
    </row>
    <row r="87" spans="2:10" ht="15" customHeight="1">
      <c r="B87" s="573">
        <v>2</v>
      </c>
      <c r="C87" s="381">
        <v>16</v>
      </c>
      <c r="D87" s="226" t="s">
        <v>24</v>
      </c>
      <c r="E87" s="451">
        <v>0.35468572378158603</v>
      </c>
      <c r="F87" s="451">
        <v>2.4802083969116202</v>
      </c>
      <c r="G87" s="451"/>
      <c r="H87" s="458"/>
      <c r="I87" s="597">
        <v>0.84552140533924081</v>
      </c>
      <c r="J87" s="598">
        <v>5.7935732305049887</v>
      </c>
    </row>
    <row r="88" spans="2:10" ht="15" customHeight="1">
      <c r="B88" s="574">
        <v>2</v>
      </c>
      <c r="C88" s="381">
        <v>12</v>
      </c>
      <c r="D88" s="152" t="s">
        <v>12</v>
      </c>
      <c r="E88" s="56">
        <v>-1.6869417428970299</v>
      </c>
      <c r="F88" s="56">
        <v>1.67537677288055</v>
      </c>
      <c r="G88" s="56"/>
      <c r="H88" s="459"/>
      <c r="I88" s="597">
        <v>0.80935791134834301</v>
      </c>
      <c r="J88" s="598">
        <v>4.0036511421203596</v>
      </c>
    </row>
    <row r="89" spans="2:10" ht="15" customHeight="1">
      <c r="B89" s="574">
        <v>2</v>
      </c>
      <c r="C89" s="381">
        <v>18</v>
      </c>
      <c r="D89" s="152" t="s">
        <v>26</v>
      </c>
      <c r="E89" s="56">
        <v>-0.28093805909156799</v>
      </c>
      <c r="F89" s="56">
        <v>2.3027551174163801</v>
      </c>
      <c r="G89" s="56"/>
      <c r="H89" s="459"/>
      <c r="I89" s="597">
        <v>0.7868237812072042</v>
      </c>
      <c r="J89" s="598">
        <v>4.9797993376851064</v>
      </c>
    </row>
    <row r="90" spans="2:10" ht="15" customHeight="1">
      <c r="B90" s="574">
        <v>2</v>
      </c>
      <c r="C90" s="381">
        <v>15</v>
      </c>
      <c r="D90" s="152" t="s">
        <v>23</v>
      </c>
      <c r="E90" s="56">
        <v>-0.42371088266372697</v>
      </c>
      <c r="F90" s="56">
        <v>2.0079116821289098</v>
      </c>
      <c r="G90" s="56"/>
      <c r="H90" s="459"/>
      <c r="I90" s="597">
        <v>0.78084032610058818</v>
      </c>
      <c r="J90" s="598">
        <v>3.844515278935432</v>
      </c>
    </row>
    <row r="91" spans="2:10" ht="15" customHeight="1">
      <c r="B91" s="574">
        <v>2</v>
      </c>
      <c r="C91" s="381">
        <v>20</v>
      </c>
      <c r="D91" s="152" t="s">
        <v>29</v>
      </c>
      <c r="E91" s="56">
        <v>-0.51488000154495195</v>
      </c>
      <c r="F91" s="56">
        <v>1.6231061220169101</v>
      </c>
      <c r="G91" s="56"/>
      <c r="H91" s="459"/>
      <c r="I91" s="597">
        <v>0.55353245139121965</v>
      </c>
      <c r="J91" s="598">
        <v>2.5842392742633868</v>
      </c>
    </row>
    <row r="92" spans="2:10" ht="15" customHeight="1">
      <c r="B92" s="574">
        <v>2</v>
      </c>
      <c r="C92" s="381">
        <v>11</v>
      </c>
      <c r="D92" s="152" t="s">
        <v>9</v>
      </c>
      <c r="E92" s="56">
        <v>-1.5112284421920801</v>
      </c>
      <c r="F92" s="56">
        <v>1.6296843290328999</v>
      </c>
      <c r="G92" s="56"/>
      <c r="H92" s="459"/>
      <c r="I92" s="597">
        <v>0.54959154129028298</v>
      </c>
      <c r="J92" s="598">
        <v>3.5888246297836299</v>
      </c>
    </row>
    <row r="93" spans="2:10" ht="15" customHeight="1">
      <c r="B93" s="574">
        <v>2</v>
      </c>
      <c r="C93" s="381">
        <v>13</v>
      </c>
      <c r="D93" s="152" t="s">
        <v>20</v>
      </c>
      <c r="E93" s="56">
        <v>-0.727528035640717</v>
      </c>
      <c r="F93" s="56">
        <v>1.5462024211883501</v>
      </c>
      <c r="G93" s="56"/>
      <c r="H93" s="459"/>
      <c r="I93" s="597">
        <v>0.54138975590467442</v>
      </c>
      <c r="J93" s="598">
        <v>2.485982209444046</v>
      </c>
    </row>
    <row r="94" spans="2:10" ht="15" customHeight="1">
      <c r="B94" s="574">
        <v>2</v>
      </c>
      <c r="C94" s="381">
        <v>10</v>
      </c>
      <c r="D94" s="152" t="s">
        <v>6</v>
      </c>
      <c r="E94" s="56">
        <v>-1.8039183616638199</v>
      </c>
      <c r="F94" s="56">
        <v>2.14127516746521</v>
      </c>
      <c r="G94" s="56"/>
      <c r="H94" s="459"/>
      <c r="I94" s="597">
        <v>0.52747415006160703</v>
      </c>
      <c r="J94" s="598">
        <v>5.8598165512084996</v>
      </c>
    </row>
    <row r="95" spans="2:10" ht="15" customHeight="1">
      <c r="B95" s="574">
        <v>2</v>
      </c>
      <c r="C95" s="381">
        <v>14</v>
      </c>
      <c r="D95" s="152" t="s">
        <v>21</v>
      </c>
      <c r="E95" s="56">
        <v>5.5381648242473602E-2</v>
      </c>
      <c r="F95" s="56">
        <v>1.7379115819930999</v>
      </c>
      <c r="G95" s="56"/>
      <c r="H95" s="459"/>
      <c r="I95" s="597">
        <v>0.41511444339994308</v>
      </c>
      <c r="J95" s="598">
        <v>2.815995876910161</v>
      </c>
    </row>
    <row r="96" spans="2:10" ht="15" customHeight="1">
      <c r="B96" s="574">
        <v>2</v>
      </c>
      <c r="C96" s="381">
        <v>21</v>
      </c>
      <c r="D96" s="152" t="s">
        <v>31</v>
      </c>
      <c r="E96" s="56">
        <v>-1.18989777565002</v>
      </c>
      <c r="F96" s="56">
        <v>0.66039425134658802</v>
      </c>
      <c r="G96" s="56"/>
      <c r="H96" s="459"/>
      <c r="I96" s="597">
        <v>0.40471155196428271</v>
      </c>
      <c r="J96" s="598">
        <v>1.096997082233429</v>
      </c>
    </row>
    <row r="97" spans="2:10" ht="15" customHeight="1">
      <c r="B97" s="574">
        <v>2</v>
      </c>
      <c r="C97" s="381">
        <v>23</v>
      </c>
      <c r="D97" s="152" t="s">
        <v>37</v>
      </c>
      <c r="E97" s="56">
        <v>0.83920681476592995</v>
      </c>
      <c r="F97" s="56">
        <v>0.70057553052902199</v>
      </c>
      <c r="G97" s="56"/>
      <c r="H97" s="459"/>
      <c r="I97" s="597">
        <v>0.23817569762468341</v>
      </c>
      <c r="J97" s="598">
        <v>0.80087131261825495</v>
      </c>
    </row>
    <row r="98" spans="2:10" ht="15" customHeight="1">
      <c r="B98" s="574">
        <v>2</v>
      </c>
      <c r="C98" s="381">
        <v>17</v>
      </c>
      <c r="D98" s="152" t="s">
        <v>25</v>
      </c>
      <c r="E98" s="56">
        <v>0.30625027418136602</v>
      </c>
      <c r="F98" s="56">
        <v>0.82988846302032504</v>
      </c>
      <c r="G98" s="56"/>
      <c r="H98" s="459"/>
      <c r="I98" s="597">
        <v>0.20119814015924942</v>
      </c>
      <c r="J98" s="598">
        <v>0.68752540275454499</v>
      </c>
    </row>
    <row r="99" spans="2:10" ht="15" customHeight="1">
      <c r="B99" s="574">
        <v>2</v>
      </c>
      <c r="C99" s="381">
        <v>19</v>
      </c>
      <c r="D99" s="152" t="s">
        <v>28</v>
      </c>
      <c r="E99" s="56">
        <v>-8.4367707371711703E-2</v>
      </c>
      <c r="F99" s="56">
        <v>0.91071718931198098</v>
      </c>
      <c r="G99" s="56"/>
      <c r="H99" s="459"/>
      <c r="I99" s="597">
        <v>0.19938537140842499</v>
      </c>
      <c r="J99" s="598">
        <v>0.77635339926928293</v>
      </c>
    </row>
    <row r="100" spans="2:10" ht="15" customHeight="1">
      <c r="B100" s="574">
        <v>2</v>
      </c>
      <c r="C100" s="381">
        <v>24</v>
      </c>
      <c r="D100" s="152" t="s">
        <v>42</v>
      </c>
      <c r="E100" s="56">
        <v>0.220748111605644</v>
      </c>
      <c r="F100" s="56">
        <v>0.81358069181442305</v>
      </c>
      <c r="G100" s="56"/>
      <c r="H100" s="459"/>
      <c r="I100" s="597">
        <v>0.14214552938938105</v>
      </c>
      <c r="J100" s="598">
        <v>0.64057235606014695</v>
      </c>
    </row>
    <row r="101" spans="2:10" ht="15" customHeight="1">
      <c r="B101" s="574">
        <v>2</v>
      </c>
      <c r="C101" s="381">
        <v>22</v>
      </c>
      <c r="D101" s="152" t="s">
        <v>36</v>
      </c>
      <c r="E101" s="56">
        <v>-0.54559993743896495</v>
      </c>
      <c r="F101" s="56">
        <v>0.47402071952819802</v>
      </c>
      <c r="G101" s="56"/>
      <c r="H101" s="459"/>
      <c r="I101" s="597">
        <v>7.9358659684657995E-2</v>
      </c>
      <c r="J101" s="598">
        <v>0.35457862913608496</v>
      </c>
    </row>
    <row r="102" spans="2:10" ht="15.75" customHeight="1" thickBot="1">
      <c r="B102" s="575">
        <v>2</v>
      </c>
      <c r="C102" s="381">
        <v>25</v>
      </c>
      <c r="D102" s="153" t="s">
        <v>47</v>
      </c>
      <c r="E102" s="454">
        <v>0.31654617190361001</v>
      </c>
      <c r="F102" s="454">
        <v>0.48384103178978</v>
      </c>
      <c r="G102" s="454">
        <v>-0.41726201260462381</v>
      </c>
      <c r="H102" s="460">
        <v>1.3760905917733905</v>
      </c>
      <c r="I102" s="597">
        <v>6.2458202242851202E-2</v>
      </c>
      <c r="J102" s="598">
        <v>0.26702229678630829</v>
      </c>
    </row>
    <row r="103" spans="2:10" ht="15.75" customHeight="1" thickBot="1">
      <c r="B103" s="115" t="s">
        <v>521</v>
      </c>
      <c r="C103" s="594" t="s">
        <v>1248</v>
      </c>
      <c r="D103" s="115" t="s">
        <v>56</v>
      </c>
      <c r="E103" s="310" t="s">
        <v>62</v>
      </c>
      <c r="F103" s="310" t="s">
        <v>63</v>
      </c>
      <c r="G103" s="108" t="s">
        <v>1126</v>
      </c>
      <c r="H103" s="516" t="s">
        <v>1127</v>
      </c>
      <c r="I103" s="139" t="s">
        <v>1252</v>
      </c>
      <c r="J103" s="139" t="s">
        <v>1253</v>
      </c>
    </row>
    <row r="104" spans="2:10" ht="15" customHeight="1">
      <c r="B104" s="573">
        <v>3</v>
      </c>
      <c r="C104" s="381">
        <v>30</v>
      </c>
      <c r="D104" s="226" t="s">
        <v>41</v>
      </c>
      <c r="E104" s="451">
        <v>9.1068163514137296E-2</v>
      </c>
      <c r="F104" s="451">
        <v>-3.1420974731445299</v>
      </c>
      <c r="G104" s="451"/>
      <c r="H104" s="458"/>
      <c r="I104" s="597">
        <v>0.83659795270068549</v>
      </c>
      <c r="J104" s="598">
        <v>9.2039896901696974</v>
      </c>
    </row>
    <row r="105" spans="2:10" ht="15" customHeight="1">
      <c r="B105" s="574">
        <v>3</v>
      </c>
      <c r="C105" s="381">
        <v>26</v>
      </c>
      <c r="D105" s="152" t="s">
        <v>19</v>
      </c>
      <c r="E105" s="56">
        <v>-1.7001595497131301</v>
      </c>
      <c r="F105" s="56">
        <v>-2.5632891654968302</v>
      </c>
      <c r="G105" s="56"/>
      <c r="H105" s="459"/>
      <c r="I105" s="597">
        <v>0.83246767520904608</v>
      </c>
      <c r="J105" s="598">
        <v>7.53256452083588</v>
      </c>
    </row>
    <row r="106" spans="2:10" ht="15" customHeight="1">
      <c r="B106" s="574">
        <v>3</v>
      </c>
      <c r="C106" s="381">
        <v>35</v>
      </c>
      <c r="D106" s="152" t="s">
        <v>52</v>
      </c>
      <c r="E106" s="56">
        <v>2.6580355167388898</v>
      </c>
      <c r="F106" s="56">
        <v>-1.2660895586013801</v>
      </c>
      <c r="G106" s="56"/>
      <c r="H106" s="459"/>
      <c r="I106" s="597">
        <v>0.71350479125976596</v>
      </c>
      <c r="J106" s="598">
        <v>4.9398379325866699</v>
      </c>
    </row>
    <row r="107" spans="2:10" ht="15" customHeight="1">
      <c r="B107" s="574">
        <v>3</v>
      </c>
      <c r="C107" s="381">
        <v>33</v>
      </c>
      <c r="D107" s="152" t="s">
        <v>50</v>
      </c>
      <c r="E107" s="56">
        <v>1.4265787601470901</v>
      </c>
      <c r="F107" s="56">
        <v>-2.1324050426483199</v>
      </c>
      <c r="G107" s="56"/>
      <c r="H107" s="459"/>
      <c r="I107" s="597">
        <v>0.68069355189800196</v>
      </c>
      <c r="J107" s="598">
        <v>5.2299152612686139</v>
      </c>
    </row>
    <row r="108" spans="2:10" ht="15" customHeight="1">
      <c r="B108" s="574">
        <v>3</v>
      </c>
      <c r="C108" s="381">
        <v>32</v>
      </c>
      <c r="D108" s="152" t="s">
        <v>49</v>
      </c>
      <c r="E108" s="56">
        <v>0.18910861015319799</v>
      </c>
      <c r="F108" s="56">
        <v>-2.84732961654663</v>
      </c>
      <c r="G108" s="56"/>
      <c r="H108" s="459"/>
      <c r="I108" s="597">
        <v>0.58584275725297585</v>
      </c>
      <c r="J108" s="598">
        <v>7.5722156818956137</v>
      </c>
    </row>
    <row r="109" spans="2:10" ht="15" customHeight="1">
      <c r="B109" s="574">
        <v>3</v>
      </c>
      <c r="C109" s="381">
        <v>27</v>
      </c>
      <c r="D109" s="152" t="s">
        <v>35</v>
      </c>
      <c r="E109" s="56">
        <v>-0.90803337097168002</v>
      </c>
      <c r="F109" s="56">
        <v>-1.5296379327773999</v>
      </c>
      <c r="G109" s="56"/>
      <c r="H109" s="459"/>
      <c r="I109" s="597">
        <v>0.50231628119945604</v>
      </c>
      <c r="J109" s="598">
        <v>2.5825049281120287</v>
      </c>
    </row>
    <row r="110" spans="2:10" ht="15" customHeight="1">
      <c r="B110" s="574">
        <v>3</v>
      </c>
      <c r="C110" s="381">
        <v>31</v>
      </c>
      <c r="D110" s="152" t="s">
        <v>48</v>
      </c>
      <c r="E110" s="56">
        <v>0.106091246008873</v>
      </c>
      <c r="F110" s="56">
        <v>-1.99948334693909</v>
      </c>
      <c r="G110" s="56"/>
      <c r="H110" s="459"/>
      <c r="I110" s="597">
        <v>0.4653964788885791</v>
      </c>
      <c r="J110" s="598">
        <v>3.7309633144177456</v>
      </c>
    </row>
    <row r="111" spans="2:10" ht="15" customHeight="1">
      <c r="B111" s="574">
        <v>3</v>
      </c>
      <c r="C111" s="381">
        <v>37</v>
      </c>
      <c r="D111" s="152" t="s">
        <v>55</v>
      </c>
      <c r="E111" s="56">
        <v>1.0237889289855999</v>
      </c>
      <c r="F111" s="56">
        <v>-1.07000148296356</v>
      </c>
      <c r="G111" s="56">
        <v>0.50281036148468672</v>
      </c>
      <c r="H111" s="459">
        <v>-1.6739361224075155</v>
      </c>
      <c r="I111" s="597">
        <v>0.41256517171859797</v>
      </c>
      <c r="J111" s="598">
        <v>1.578120291233059</v>
      </c>
    </row>
    <row r="112" spans="2:10" ht="15" customHeight="1">
      <c r="B112" s="574">
        <v>3</v>
      </c>
      <c r="C112" s="381">
        <v>34</v>
      </c>
      <c r="D112" s="152" t="s">
        <v>51</v>
      </c>
      <c r="E112" s="56">
        <v>0.39818605780601501</v>
      </c>
      <c r="F112" s="56">
        <v>-2.04673051834106</v>
      </c>
      <c r="G112" s="56"/>
      <c r="H112" s="459"/>
      <c r="I112" s="597">
        <v>0.38800175860524155</v>
      </c>
      <c r="J112" s="598">
        <v>3.9809525310993181</v>
      </c>
    </row>
    <row r="113" spans="2:10" ht="15" customHeight="1">
      <c r="B113" s="574">
        <v>3</v>
      </c>
      <c r="C113" s="381">
        <v>29</v>
      </c>
      <c r="D113" s="152" t="s">
        <v>40</v>
      </c>
      <c r="E113" s="56">
        <v>1.8999208211898799</v>
      </c>
      <c r="F113" s="56">
        <v>-0.155922040343285</v>
      </c>
      <c r="G113" s="56"/>
      <c r="H113" s="459"/>
      <c r="I113" s="597">
        <v>0.31169373309239784</v>
      </c>
      <c r="J113" s="598">
        <v>1.7833216823637446</v>
      </c>
    </row>
    <row r="114" spans="2:10" ht="15" customHeight="1">
      <c r="B114" s="574">
        <v>3</v>
      </c>
      <c r="C114" s="381">
        <v>36</v>
      </c>
      <c r="D114" s="152" t="s">
        <v>53</v>
      </c>
      <c r="E114" s="56">
        <v>0.428414046764374</v>
      </c>
      <c r="F114" s="56">
        <v>-0.78221774101257302</v>
      </c>
      <c r="G114" s="56"/>
      <c r="H114" s="459"/>
      <c r="I114" s="597">
        <v>0.105094026774168</v>
      </c>
      <c r="J114" s="598">
        <v>0.6596886590123181</v>
      </c>
    </row>
    <row r="115" spans="2:10" ht="15.75" customHeight="1" thickBot="1">
      <c r="B115" s="575">
        <v>3</v>
      </c>
      <c r="C115" s="381">
        <v>28</v>
      </c>
      <c r="D115" s="153" t="s">
        <v>38</v>
      </c>
      <c r="E115" s="454">
        <v>0.420725107192993</v>
      </c>
      <c r="F115" s="454">
        <v>-0.55202955007553101</v>
      </c>
      <c r="G115" s="454"/>
      <c r="H115" s="460"/>
      <c r="I115" s="597">
        <v>0.1002814881503582</v>
      </c>
      <c r="J115" s="598">
        <v>0.37030695378780382</v>
      </c>
    </row>
    <row r="116" spans="2:10" ht="15.75" customHeight="1" thickBot="1">
      <c r="B116" s="115" t="s">
        <v>521</v>
      </c>
      <c r="C116" s="594" t="s">
        <v>1248</v>
      </c>
      <c r="D116" s="115" t="s">
        <v>56</v>
      </c>
      <c r="E116" s="310" t="s">
        <v>62</v>
      </c>
      <c r="F116" s="310" t="s">
        <v>63</v>
      </c>
      <c r="G116" s="108" t="s">
        <v>1126</v>
      </c>
      <c r="H116" s="516" t="s">
        <v>1127</v>
      </c>
      <c r="I116" s="139" t="s">
        <v>1252</v>
      </c>
      <c r="J116" s="139" t="s">
        <v>1253</v>
      </c>
    </row>
    <row r="117" spans="2:10" ht="15" customHeight="1">
      <c r="B117" s="573">
        <v>4</v>
      </c>
      <c r="C117" s="381">
        <v>47</v>
      </c>
      <c r="D117" s="226" t="s">
        <v>44</v>
      </c>
      <c r="E117" s="451">
        <v>3.5169532299041699</v>
      </c>
      <c r="F117" s="451">
        <v>0.75219416618347201</v>
      </c>
      <c r="G117" s="451"/>
      <c r="H117" s="458"/>
      <c r="I117" s="597">
        <v>0.8983215056359769</v>
      </c>
      <c r="J117" s="598">
        <v>6.5603208541870135</v>
      </c>
    </row>
    <row r="118" spans="2:10" ht="15" customHeight="1">
      <c r="B118" s="574">
        <v>4</v>
      </c>
      <c r="C118" s="381">
        <v>50</v>
      </c>
      <c r="D118" s="152" t="s">
        <v>54</v>
      </c>
      <c r="E118" s="56">
        <v>3.7205104827880899</v>
      </c>
      <c r="F118" s="56">
        <v>-0.71096229553222701</v>
      </c>
      <c r="G118" s="56">
        <v>2.2753968513928942</v>
      </c>
      <c r="H118" s="459">
        <v>7.606928222454544E-2</v>
      </c>
      <c r="I118" s="597">
        <v>0.81100307218730472</v>
      </c>
      <c r="J118" s="598">
        <v>7.2226900160312697</v>
      </c>
    </row>
    <row r="119" spans="2:10" ht="15" customHeight="1">
      <c r="B119" s="574">
        <v>4</v>
      </c>
      <c r="C119" s="381">
        <v>46</v>
      </c>
      <c r="D119" s="152" t="s">
        <v>43</v>
      </c>
      <c r="E119" s="56">
        <v>2.80573678016663</v>
      </c>
      <c r="F119" s="56">
        <v>0.69019371271133401</v>
      </c>
      <c r="G119" s="56"/>
      <c r="H119" s="459"/>
      <c r="I119" s="597">
        <v>0.79525921866297733</v>
      </c>
      <c r="J119" s="598">
        <v>4.2836268544197074</v>
      </c>
    </row>
    <row r="120" spans="2:10" ht="15" customHeight="1">
      <c r="B120" s="574">
        <v>4</v>
      </c>
      <c r="C120" s="381">
        <v>48</v>
      </c>
      <c r="D120" s="152" t="s">
        <v>45</v>
      </c>
      <c r="E120" s="56">
        <v>3.0571093559265101</v>
      </c>
      <c r="F120" s="56">
        <v>-0.50161445140838601</v>
      </c>
      <c r="G120" s="56"/>
      <c r="H120" s="459"/>
      <c r="I120" s="597">
        <v>0.78550168685615096</v>
      </c>
      <c r="J120" s="598">
        <v>4.7930339574813843</v>
      </c>
    </row>
    <row r="121" spans="2:10" ht="15" customHeight="1">
      <c r="B121" s="574">
        <v>4</v>
      </c>
      <c r="C121" s="381">
        <v>39</v>
      </c>
      <c r="D121" s="152" t="s">
        <v>22</v>
      </c>
      <c r="E121" s="56">
        <v>2.0293135643005402</v>
      </c>
      <c r="F121" s="56">
        <v>1.7185074090957599</v>
      </c>
      <c r="G121" s="56"/>
      <c r="H121" s="459"/>
      <c r="I121" s="597">
        <v>0.71025571227073603</v>
      </c>
      <c r="J121" s="598">
        <v>4.7606527805328405</v>
      </c>
    </row>
    <row r="122" spans="2:10" ht="15" customHeight="1">
      <c r="B122" s="574">
        <v>4</v>
      </c>
      <c r="C122" s="381">
        <v>43</v>
      </c>
      <c r="D122" s="152" t="s">
        <v>33</v>
      </c>
      <c r="E122" s="56">
        <v>2.6593682765960698</v>
      </c>
      <c r="F122" s="56">
        <v>1.1525306701660201</v>
      </c>
      <c r="G122" s="56"/>
      <c r="H122" s="459"/>
      <c r="I122" s="597">
        <v>0.67998514324426595</v>
      </c>
      <c r="J122" s="598">
        <v>4.68735671043396</v>
      </c>
    </row>
    <row r="123" spans="2:10" ht="15" customHeight="1">
      <c r="B123" s="574">
        <v>4</v>
      </c>
      <c r="C123" s="381">
        <v>40</v>
      </c>
      <c r="D123" s="152" t="s">
        <v>27</v>
      </c>
      <c r="E123" s="56">
        <v>2.8966970443725599</v>
      </c>
      <c r="F123" s="56">
        <v>6.1231143772602102E-2</v>
      </c>
      <c r="G123" s="56"/>
      <c r="H123" s="459"/>
      <c r="I123" s="597">
        <v>0.65081999855465222</v>
      </c>
      <c r="J123" s="598">
        <v>4.0962166332174084</v>
      </c>
    </row>
    <row r="124" spans="2:10" ht="15" customHeight="1">
      <c r="B124" s="574">
        <v>4</v>
      </c>
      <c r="C124" s="381">
        <v>45</v>
      </c>
      <c r="D124" s="152" t="s">
        <v>39</v>
      </c>
      <c r="E124" s="56">
        <v>2.2181477546691899</v>
      </c>
      <c r="F124" s="56">
        <v>-0.48269873857498202</v>
      </c>
      <c r="G124" s="56"/>
      <c r="H124" s="459"/>
      <c r="I124" s="597">
        <v>0.53800716809928428</v>
      </c>
      <c r="J124" s="598">
        <v>2.616985782980914</v>
      </c>
    </row>
    <row r="125" spans="2:10" ht="15" customHeight="1">
      <c r="B125" s="574">
        <v>4</v>
      </c>
      <c r="C125" s="381">
        <v>49</v>
      </c>
      <c r="D125" s="152" t="s">
        <v>46</v>
      </c>
      <c r="E125" s="56">
        <v>1.8489305973053001</v>
      </c>
      <c r="F125" s="56">
        <v>-1.0632977485656701</v>
      </c>
      <c r="G125" s="56"/>
      <c r="H125" s="459"/>
      <c r="I125" s="597">
        <v>0.52568876743316695</v>
      </c>
      <c r="J125" s="598">
        <v>2.7209805250167802</v>
      </c>
    </row>
    <row r="126" spans="2:10" ht="15" customHeight="1">
      <c r="B126" s="574">
        <v>4</v>
      </c>
      <c r="C126" s="381">
        <v>41</v>
      </c>
      <c r="D126" s="152" t="s">
        <v>30</v>
      </c>
      <c r="E126" s="56">
        <v>2.1035778522491499</v>
      </c>
      <c r="F126" s="56">
        <v>-0.72941625118255604</v>
      </c>
      <c r="G126" s="56"/>
      <c r="H126" s="459"/>
      <c r="I126" s="597">
        <v>0.41709993034601234</v>
      </c>
      <c r="J126" s="598">
        <v>2.6541462540626539</v>
      </c>
    </row>
    <row r="127" spans="2:10" ht="15" customHeight="1">
      <c r="B127" s="574">
        <v>4</v>
      </c>
      <c r="C127" s="381">
        <v>44</v>
      </c>
      <c r="D127" s="152" t="s">
        <v>34</v>
      </c>
      <c r="E127" s="56">
        <v>1.3289829492569001</v>
      </c>
      <c r="F127" s="56">
        <v>-0.37076240777969399</v>
      </c>
      <c r="G127" s="56"/>
      <c r="H127" s="459"/>
      <c r="I127" s="597">
        <v>0.2325229011476036</v>
      </c>
      <c r="J127" s="598">
        <v>0.98957608640193906</v>
      </c>
    </row>
    <row r="128" spans="2:10" ht="15" customHeight="1">
      <c r="B128" s="574">
        <v>4</v>
      </c>
      <c r="C128" s="381">
        <v>38</v>
      </c>
      <c r="D128" s="152" t="s">
        <v>7</v>
      </c>
      <c r="E128" s="56">
        <v>0.64096421003341697</v>
      </c>
      <c r="F128" s="56">
        <v>0.88597929477691695</v>
      </c>
      <c r="G128" s="56"/>
      <c r="H128" s="459"/>
      <c r="I128" s="597">
        <v>0.14848398789763451</v>
      </c>
      <c r="J128" s="598">
        <v>0.93185308575630199</v>
      </c>
    </row>
    <row r="129" spans="2:10" ht="15.75" customHeight="1" thickBot="1">
      <c r="B129" s="575">
        <v>4</v>
      </c>
      <c r="C129" s="382">
        <v>42</v>
      </c>
      <c r="D129" s="153" t="s">
        <v>32</v>
      </c>
      <c r="E129" s="454">
        <v>0.75386697053909302</v>
      </c>
      <c r="F129" s="454">
        <v>-0.41298383474349998</v>
      </c>
      <c r="G129" s="454"/>
      <c r="H129" s="460"/>
      <c r="I129" s="599">
        <v>5.7049177587032297E-2</v>
      </c>
      <c r="J129" s="600">
        <v>0.43613377213478099</v>
      </c>
    </row>
    <row r="132" spans="2:10" ht="15" thickBot="1"/>
    <row r="133" spans="2:10" ht="47.4" thickBot="1">
      <c r="B133" s="139" t="s">
        <v>521</v>
      </c>
      <c r="C133" s="594" t="s">
        <v>1248</v>
      </c>
      <c r="D133" s="139" t="s">
        <v>56</v>
      </c>
      <c r="E133" s="572" t="s">
        <v>62</v>
      </c>
      <c r="F133" s="572" t="s">
        <v>64</v>
      </c>
      <c r="G133" s="514" t="s">
        <v>1126</v>
      </c>
      <c r="H133" s="515" t="s">
        <v>1127</v>
      </c>
      <c r="I133" s="139" t="s">
        <v>1254</v>
      </c>
      <c r="J133" s="139" t="s">
        <v>1255</v>
      </c>
    </row>
    <row r="134" spans="2:10" ht="15.6">
      <c r="B134" s="573">
        <v>1</v>
      </c>
      <c r="C134" s="380">
        <v>6</v>
      </c>
      <c r="D134" s="226" t="s">
        <v>15</v>
      </c>
      <c r="E134" s="451">
        <v>-3.1337091922760001</v>
      </c>
      <c r="F134" s="451">
        <v>-0.40987136960029602</v>
      </c>
      <c r="G134" s="451"/>
      <c r="H134" s="458"/>
      <c r="I134" s="593">
        <v>0.92725750058889345</v>
      </c>
      <c r="J134" s="593">
        <v>5.0447249114513362</v>
      </c>
    </row>
    <row r="135" spans="2:10" ht="15.6">
      <c r="B135" s="574">
        <v>1</v>
      </c>
      <c r="C135" s="381">
        <v>5</v>
      </c>
      <c r="D135" s="152" t="s">
        <v>14</v>
      </c>
      <c r="E135" s="56">
        <v>-2.5094301700592001</v>
      </c>
      <c r="F135" s="56">
        <v>-0.81636804342269897</v>
      </c>
      <c r="G135" s="56"/>
      <c r="H135" s="459"/>
      <c r="I135" s="593">
        <v>0.90728484839200962</v>
      </c>
      <c r="J135" s="593">
        <v>4.08259165287018</v>
      </c>
    </row>
    <row r="136" spans="2:10" ht="15.6">
      <c r="B136" s="574">
        <v>1</v>
      </c>
      <c r="C136" s="381">
        <v>4</v>
      </c>
      <c r="D136" s="152" t="s">
        <v>13</v>
      </c>
      <c r="E136" s="56">
        <v>-4.3491473197937003</v>
      </c>
      <c r="F136" s="56">
        <v>0.704728603363037</v>
      </c>
      <c r="G136" s="56"/>
      <c r="H136" s="459"/>
      <c r="I136" s="593">
        <v>0.81664932146668423</v>
      </c>
      <c r="J136" s="593">
        <v>9.979453504085539</v>
      </c>
    </row>
    <row r="137" spans="2:10" ht="15.6">
      <c r="B137" s="574">
        <v>1</v>
      </c>
      <c r="C137" s="381">
        <v>9</v>
      </c>
      <c r="D137" s="152" t="s">
        <v>18</v>
      </c>
      <c r="E137" s="56">
        <v>-3.6753914356231698</v>
      </c>
      <c r="F137" s="56">
        <v>-0.58936262130737305</v>
      </c>
      <c r="G137" s="56">
        <v>-3.2152989970313177</v>
      </c>
      <c r="H137" s="459">
        <v>2.0146391457981569E-2</v>
      </c>
      <c r="I137" s="593">
        <v>0.8130191657692194</v>
      </c>
      <c r="J137" s="593">
        <v>7.1158524155616751</v>
      </c>
    </row>
    <row r="138" spans="2:10" ht="15.6">
      <c r="B138" s="574">
        <v>1</v>
      </c>
      <c r="C138" s="381">
        <v>1</v>
      </c>
      <c r="D138" s="152" t="s">
        <v>8</v>
      </c>
      <c r="E138" s="56">
        <v>-3.4597468376159699</v>
      </c>
      <c r="F138" s="56">
        <v>0.96555632352829002</v>
      </c>
      <c r="G138" s="56"/>
      <c r="H138" s="459"/>
      <c r="I138" s="593">
        <v>0.78175414353609118</v>
      </c>
      <c r="J138" s="593">
        <v>7.2527599334716797</v>
      </c>
    </row>
    <row r="139" spans="2:10" ht="15.6">
      <c r="B139" s="574">
        <v>1</v>
      </c>
      <c r="C139" s="381">
        <v>7</v>
      </c>
      <c r="D139" s="152" t="s">
        <v>16</v>
      </c>
      <c r="E139" s="56">
        <v>-3.1227107048034699</v>
      </c>
      <c r="F139" s="56">
        <v>-0.221944704651833</v>
      </c>
      <c r="G139" s="56"/>
      <c r="H139" s="459"/>
      <c r="I139" s="593">
        <v>0.69464721065014623</v>
      </c>
      <c r="J139" s="593">
        <v>4.8310339227318746</v>
      </c>
    </row>
    <row r="140" spans="2:10" ht="15.6">
      <c r="B140" s="574">
        <v>1</v>
      </c>
      <c r="C140" s="381">
        <v>8</v>
      </c>
      <c r="D140" s="152" t="s">
        <v>17</v>
      </c>
      <c r="E140" s="56">
        <v>-3.5967772006988499</v>
      </c>
      <c r="F140" s="56">
        <v>0.50793254375457797</v>
      </c>
      <c r="G140" s="56"/>
      <c r="H140" s="459"/>
      <c r="I140" s="593">
        <v>0.64187896810472</v>
      </c>
      <c r="J140" s="593">
        <v>6.7014493942260769</v>
      </c>
    </row>
    <row r="141" spans="2:10" ht="15.6">
      <c r="B141" s="574">
        <v>1</v>
      </c>
      <c r="C141" s="381">
        <v>3</v>
      </c>
      <c r="D141" s="152" t="s">
        <v>11</v>
      </c>
      <c r="E141" s="56">
        <v>-2.7210171222686799</v>
      </c>
      <c r="F141" s="56">
        <v>-0.81383854150772095</v>
      </c>
      <c r="G141" s="56"/>
      <c r="H141" s="459"/>
      <c r="I141" s="593">
        <v>0.63981370627880108</v>
      </c>
      <c r="J141" s="593">
        <v>4.6161372661590496</v>
      </c>
    </row>
    <row r="142" spans="2:10" ht="16.2" thickBot="1">
      <c r="B142" s="575">
        <v>1</v>
      </c>
      <c r="C142" s="382">
        <v>2</v>
      </c>
      <c r="D142" s="153" t="s">
        <v>10</v>
      </c>
      <c r="E142" s="454">
        <v>-2.36976099014282</v>
      </c>
      <c r="F142" s="454">
        <v>0.85448533296585105</v>
      </c>
      <c r="G142" s="454"/>
      <c r="H142" s="460"/>
      <c r="I142" s="593">
        <v>0.61842635273933411</v>
      </c>
      <c r="J142" s="593">
        <v>3.8468152284622201</v>
      </c>
    </row>
    <row r="143" spans="2:10" ht="16.2" thickBot="1">
      <c r="B143" s="115" t="s">
        <v>521</v>
      </c>
      <c r="C143" s="594" t="s">
        <v>1248</v>
      </c>
      <c r="D143" s="115" t="s">
        <v>56</v>
      </c>
      <c r="E143" s="310" t="s">
        <v>62</v>
      </c>
      <c r="F143" s="310" t="s">
        <v>64</v>
      </c>
      <c r="G143" s="48" t="s">
        <v>1126</v>
      </c>
      <c r="H143" s="115" t="s">
        <v>1127</v>
      </c>
      <c r="I143" s="139" t="s">
        <v>1254</v>
      </c>
      <c r="J143" s="139" t="s">
        <v>1255</v>
      </c>
    </row>
    <row r="144" spans="2:10" ht="15.6">
      <c r="B144" s="573">
        <v>2</v>
      </c>
      <c r="C144" s="380">
        <v>22</v>
      </c>
      <c r="D144" s="226" t="s">
        <v>36</v>
      </c>
      <c r="E144" s="451">
        <v>-0.54559993743896495</v>
      </c>
      <c r="F144" s="451">
        <v>-2.10994219779968</v>
      </c>
      <c r="G144" s="451"/>
      <c r="H144" s="458"/>
      <c r="I144" s="593">
        <v>0.72154451906681105</v>
      </c>
      <c r="J144" s="593">
        <v>6.8988963067531621</v>
      </c>
    </row>
    <row r="145" spans="2:10" ht="15.6">
      <c r="B145" s="574">
        <v>2</v>
      </c>
      <c r="C145" s="381">
        <v>10</v>
      </c>
      <c r="D145" s="152" t="s">
        <v>6</v>
      </c>
      <c r="E145" s="56">
        <v>-1.8039183616638199</v>
      </c>
      <c r="F145" s="56">
        <v>2.3265955448150599</v>
      </c>
      <c r="G145" s="56"/>
      <c r="H145" s="459"/>
      <c r="I145" s="593">
        <v>0.58318684995174397</v>
      </c>
      <c r="J145" s="593">
        <v>9.7991070747375506</v>
      </c>
    </row>
    <row r="146" spans="2:10" ht="15.6">
      <c r="B146" s="574">
        <v>2</v>
      </c>
      <c r="C146" s="381">
        <v>23</v>
      </c>
      <c r="D146" s="152" t="s">
        <v>37</v>
      </c>
      <c r="E146" s="56">
        <v>0.83920681476592995</v>
      </c>
      <c r="F146" s="56">
        <v>-1.3615680932998699</v>
      </c>
      <c r="G146" s="56"/>
      <c r="H146" s="459"/>
      <c r="I146" s="593">
        <v>0.509830921888351</v>
      </c>
      <c r="J146" s="593">
        <v>3.155928671360015</v>
      </c>
    </row>
    <row r="147" spans="2:10" ht="15.6">
      <c r="B147" s="574">
        <v>2</v>
      </c>
      <c r="C147" s="381">
        <v>25</v>
      </c>
      <c r="D147" s="152" t="s">
        <v>47</v>
      </c>
      <c r="E147" s="56">
        <v>0.31654617190361001</v>
      </c>
      <c r="F147" s="56">
        <v>-1.59852755069733</v>
      </c>
      <c r="G147" s="56">
        <v>-0.41726201260462381</v>
      </c>
      <c r="H147" s="459">
        <v>-0.35914566554129179</v>
      </c>
      <c r="I147" s="593">
        <v>0.49612757936120011</v>
      </c>
      <c r="J147" s="593">
        <v>3.9253844171762475</v>
      </c>
    </row>
    <row r="148" spans="2:10" ht="15.6">
      <c r="B148" s="574">
        <v>2</v>
      </c>
      <c r="C148" s="381">
        <v>11</v>
      </c>
      <c r="D148" s="152" t="s">
        <v>9</v>
      </c>
      <c r="E148" s="56">
        <v>-1.5112284421920801</v>
      </c>
      <c r="F148" s="56">
        <v>1.45919406414032</v>
      </c>
      <c r="G148" s="56"/>
      <c r="H148" s="459"/>
      <c r="I148" s="593">
        <v>0.49099911749362901</v>
      </c>
      <c r="J148" s="593">
        <v>4.3441320657730103</v>
      </c>
    </row>
    <row r="149" spans="2:10" ht="15.6">
      <c r="B149" s="574">
        <v>2</v>
      </c>
      <c r="C149" s="381">
        <v>12</v>
      </c>
      <c r="D149" s="152" t="s">
        <v>12</v>
      </c>
      <c r="E149" s="56">
        <v>-1.6869417428970299</v>
      </c>
      <c r="F149" s="56">
        <v>-0.74104082584381104</v>
      </c>
      <c r="G149" s="56"/>
      <c r="H149" s="459"/>
      <c r="I149" s="593">
        <v>0.48608984053134929</v>
      </c>
      <c r="J149" s="593">
        <v>2.2211304903030413</v>
      </c>
    </row>
    <row r="150" spans="2:10" ht="15.6">
      <c r="B150" s="574">
        <v>2</v>
      </c>
      <c r="C150" s="381">
        <v>19</v>
      </c>
      <c r="D150" s="152" t="s">
        <v>28</v>
      </c>
      <c r="E150" s="56">
        <v>-8.4367707371711703E-2</v>
      </c>
      <c r="F150" s="56">
        <v>-1.3604823350906401</v>
      </c>
      <c r="G150" s="56"/>
      <c r="H150" s="459"/>
      <c r="I150" s="593">
        <v>0.442861374816857</v>
      </c>
      <c r="J150" s="593">
        <v>2.8114030165597828</v>
      </c>
    </row>
    <row r="151" spans="2:10" ht="15.6">
      <c r="B151" s="574">
        <v>2</v>
      </c>
      <c r="C151" s="381">
        <v>21</v>
      </c>
      <c r="D151" s="152" t="s">
        <v>31</v>
      </c>
      <c r="E151" s="56">
        <v>-1.18989777565002</v>
      </c>
      <c r="F151" s="56">
        <v>-0.58620786666870095</v>
      </c>
      <c r="G151" s="56"/>
      <c r="H151" s="459"/>
      <c r="I151" s="593">
        <v>0.38450174778699853</v>
      </c>
      <c r="J151" s="593">
        <v>1.2119176983833311</v>
      </c>
    </row>
    <row r="152" spans="2:10" ht="15.6">
      <c r="B152" s="574">
        <v>2</v>
      </c>
      <c r="C152" s="381">
        <v>24</v>
      </c>
      <c r="D152" s="152" t="s">
        <v>42</v>
      </c>
      <c r="E152" s="56">
        <v>0.220748111605644</v>
      </c>
      <c r="F152" s="56">
        <v>-1.36212837696075</v>
      </c>
      <c r="G152" s="56"/>
      <c r="H152" s="459"/>
      <c r="I152" s="593">
        <v>0.38086991012096405</v>
      </c>
      <c r="J152" s="593">
        <v>2.8384983409196169</v>
      </c>
    </row>
    <row r="153" spans="2:10" ht="15.6">
      <c r="B153" s="574">
        <v>2</v>
      </c>
      <c r="C153" s="381">
        <v>20</v>
      </c>
      <c r="D153" s="152" t="s">
        <v>29</v>
      </c>
      <c r="E153" s="56">
        <v>-0.51488000154495195</v>
      </c>
      <c r="F153" s="56">
        <v>-1.2904299497604399</v>
      </c>
      <c r="G153" s="56"/>
      <c r="H153" s="459"/>
      <c r="I153" s="593">
        <v>0.36849874258041371</v>
      </c>
      <c r="J153" s="593">
        <v>2.6555164158344269</v>
      </c>
    </row>
    <row r="154" spans="2:10" ht="15.6">
      <c r="B154" s="574">
        <v>2</v>
      </c>
      <c r="C154" s="381">
        <v>17</v>
      </c>
      <c r="D154" s="152" t="s">
        <v>25</v>
      </c>
      <c r="E154" s="56">
        <v>0.30625027418136602</v>
      </c>
      <c r="F154" s="56">
        <v>0.77807945013046298</v>
      </c>
      <c r="G154" s="56"/>
      <c r="H154" s="459"/>
      <c r="I154" s="593">
        <v>0.17977810837328442</v>
      </c>
      <c r="J154" s="593">
        <v>0.96418191120028496</v>
      </c>
    </row>
    <row r="155" spans="2:10" ht="15.6">
      <c r="B155" s="574">
        <v>2</v>
      </c>
      <c r="C155" s="381">
        <v>13</v>
      </c>
      <c r="D155" s="152" t="s">
        <v>20</v>
      </c>
      <c r="E155" s="56">
        <v>-0.727528035640717</v>
      </c>
      <c r="F155" s="56">
        <v>-0.62068742513656605</v>
      </c>
      <c r="G155" s="56"/>
      <c r="H155" s="459"/>
      <c r="I155" s="593">
        <v>0.16956210136413569</v>
      </c>
      <c r="J155" s="593">
        <v>0.84261885285377502</v>
      </c>
    </row>
    <row r="156" spans="2:10" ht="15.6">
      <c r="B156" s="574">
        <v>2</v>
      </c>
      <c r="C156" s="381">
        <v>15</v>
      </c>
      <c r="D156" s="152" t="s">
        <v>23</v>
      </c>
      <c r="E156" s="56">
        <v>-0.42371088266372697</v>
      </c>
      <c r="F156" s="56">
        <v>0.41621637344360402</v>
      </c>
      <c r="G156" s="56"/>
      <c r="H156" s="459"/>
      <c r="I156" s="593">
        <v>6.5409399569034493E-2</v>
      </c>
      <c r="J156" s="593">
        <v>0.35037623345851898</v>
      </c>
    </row>
    <row r="157" spans="2:10" ht="15.6">
      <c r="B157" s="574">
        <v>2</v>
      </c>
      <c r="C157" s="381">
        <v>18</v>
      </c>
      <c r="D157" s="152" t="s">
        <v>26</v>
      </c>
      <c r="E157" s="56">
        <v>-0.28093805909156799</v>
      </c>
      <c r="F157" s="56">
        <v>-0.35352408885955799</v>
      </c>
      <c r="G157" s="56"/>
      <c r="H157" s="459"/>
      <c r="I157" s="593">
        <v>2.9812224209308701E-2</v>
      </c>
      <c r="J157" s="593">
        <v>0.22809719294309649</v>
      </c>
    </row>
    <row r="158" spans="2:10" ht="15.6">
      <c r="B158" s="574">
        <v>2</v>
      </c>
      <c r="C158" s="381">
        <v>16</v>
      </c>
      <c r="D158" s="152" t="s">
        <v>24</v>
      </c>
      <c r="E158" s="56">
        <v>0.35468572378158603</v>
      </c>
      <c r="F158" s="56">
        <v>0.26244929432869002</v>
      </c>
      <c r="G158" s="56"/>
      <c r="H158" s="459"/>
      <c r="I158" s="593">
        <v>2.6222920976579221E-2</v>
      </c>
      <c r="J158" s="593">
        <v>0.165855191648006</v>
      </c>
    </row>
    <row r="159" spans="2:10" ht="16.2" thickBot="1">
      <c r="B159" s="575">
        <v>2</v>
      </c>
      <c r="C159" s="382">
        <v>14</v>
      </c>
      <c r="D159" s="153" t="s">
        <v>21</v>
      </c>
      <c r="E159" s="454">
        <v>5.5381648242473602E-2</v>
      </c>
      <c r="F159" s="454">
        <v>0.39567333459854098</v>
      </c>
      <c r="G159" s="454"/>
      <c r="H159" s="460"/>
      <c r="I159" s="593">
        <v>2.1916504600085363E-2</v>
      </c>
      <c r="J159" s="593">
        <v>0.23900183034129405</v>
      </c>
    </row>
    <row r="160" spans="2:10" ht="16.2" thickBot="1">
      <c r="B160" s="115" t="s">
        <v>521</v>
      </c>
      <c r="C160" s="594" t="s">
        <v>1248</v>
      </c>
      <c r="D160" s="115" t="s">
        <v>56</v>
      </c>
      <c r="E160" s="310" t="s">
        <v>62</v>
      </c>
      <c r="F160" s="310" t="s">
        <v>64</v>
      </c>
      <c r="G160" s="48" t="s">
        <v>1126</v>
      </c>
      <c r="H160" s="115" t="s">
        <v>1127</v>
      </c>
      <c r="I160" s="139" t="s">
        <v>1254</v>
      </c>
      <c r="J160" s="139" t="s">
        <v>1255</v>
      </c>
    </row>
    <row r="161" spans="2:10" ht="15.6">
      <c r="B161" s="573">
        <v>3</v>
      </c>
      <c r="C161" s="380">
        <v>35</v>
      </c>
      <c r="D161" s="226" t="s">
        <v>52</v>
      </c>
      <c r="E161" s="451">
        <v>2.6580355167388898</v>
      </c>
      <c r="F161" s="451">
        <v>-0.65537381172180198</v>
      </c>
      <c r="G161" s="451"/>
      <c r="H161" s="458"/>
      <c r="I161" s="593">
        <v>0.61691251024603866</v>
      </c>
      <c r="J161" s="593">
        <v>4.0976954102516201</v>
      </c>
    </row>
    <row r="162" spans="2:10" ht="15.6">
      <c r="B162" s="574">
        <v>3</v>
      </c>
      <c r="C162" s="381">
        <v>29</v>
      </c>
      <c r="D162" s="152" t="s">
        <v>40</v>
      </c>
      <c r="E162" s="56">
        <v>1.8999208211898799</v>
      </c>
      <c r="F162" s="56">
        <v>-0.82592713832855202</v>
      </c>
      <c r="G162" s="56"/>
      <c r="H162" s="459"/>
      <c r="I162" s="593">
        <v>0.36811784654855761</v>
      </c>
      <c r="J162" s="593">
        <v>2.7955329418182302</v>
      </c>
    </row>
    <row r="163" spans="2:10" ht="15.6">
      <c r="B163" s="574">
        <v>3</v>
      </c>
      <c r="C163" s="381">
        <v>33</v>
      </c>
      <c r="D163" s="152" t="s">
        <v>50</v>
      </c>
      <c r="E163" s="56">
        <v>1.4265787601470901</v>
      </c>
      <c r="F163" s="56">
        <v>1.2176489830017101</v>
      </c>
      <c r="G163" s="56"/>
      <c r="H163" s="459"/>
      <c r="I163" s="593">
        <v>0.36378605663776298</v>
      </c>
      <c r="J163" s="593">
        <v>3.2419406175613439</v>
      </c>
    </row>
    <row r="164" spans="2:10" ht="15.6">
      <c r="B164" s="574">
        <v>3</v>
      </c>
      <c r="C164" s="381">
        <v>37</v>
      </c>
      <c r="D164" s="152" t="s">
        <v>55</v>
      </c>
      <c r="E164" s="56">
        <v>1.0237889289855999</v>
      </c>
      <c r="F164" s="56">
        <v>-0.88462805747985795</v>
      </c>
      <c r="G164" s="56">
        <v>0.50281036148468672</v>
      </c>
      <c r="H164" s="459">
        <v>-0.28751347462336235</v>
      </c>
      <c r="I164" s="593">
        <v>0.34440094232559199</v>
      </c>
      <c r="J164" s="593">
        <v>1.6984376311302189</v>
      </c>
    </row>
    <row r="165" spans="2:10" ht="15.6">
      <c r="B165" s="574">
        <v>3</v>
      </c>
      <c r="C165" s="381">
        <v>26</v>
      </c>
      <c r="D165" s="152" t="s">
        <v>19</v>
      </c>
      <c r="E165" s="56">
        <v>-1.7001595497131301</v>
      </c>
      <c r="F165" s="56">
        <v>0.38022977113723799</v>
      </c>
      <c r="G165" s="56"/>
      <c r="H165" s="459"/>
      <c r="I165" s="593">
        <v>0.26705829799175279</v>
      </c>
      <c r="J165" s="593">
        <v>1.6292184144258499</v>
      </c>
    </row>
    <row r="166" spans="2:10" ht="15.6">
      <c r="B166" s="574">
        <v>3</v>
      </c>
      <c r="C166" s="381">
        <v>27</v>
      </c>
      <c r="D166" s="152" t="s">
        <v>35</v>
      </c>
      <c r="E166" s="56">
        <v>-0.90803337097168002</v>
      </c>
      <c r="F166" s="56">
        <v>0.83863341808319103</v>
      </c>
      <c r="G166" s="56"/>
      <c r="H166" s="459"/>
      <c r="I166" s="593">
        <v>0.24253393709659599</v>
      </c>
      <c r="J166" s="593">
        <v>1.469122350215909</v>
      </c>
    </row>
    <row r="167" spans="2:10" ht="15.6">
      <c r="B167" s="574">
        <v>3</v>
      </c>
      <c r="C167" s="381">
        <v>36</v>
      </c>
      <c r="D167" s="152" t="s">
        <v>53</v>
      </c>
      <c r="E167" s="56">
        <v>0.428414046764374</v>
      </c>
      <c r="F167" s="56">
        <v>-1.21090912818909</v>
      </c>
      <c r="G167" s="56"/>
      <c r="H167" s="459"/>
      <c r="I167" s="593">
        <v>0.21798790618777308</v>
      </c>
      <c r="J167" s="593">
        <v>2.313978619873525</v>
      </c>
    </row>
    <row r="168" spans="2:10" ht="15.6">
      <c r="B168" s="574">
        <v>3</v>
      </c>
      <c r="C168" s="381">
        <v>34</v>
      </c>
      <c r="D168" s="152" t="s">
        <v>51</v>
      </c>
      <c r="E168" s="56">
        <v>0.39818605780601501</v>
      </c>
      <c r="F168" s="56">
        <v>-1.3355365991592401</v>
      </c>
      <c r="G168" s="56"/>
      <c r="H168" s="459"/>
      <c r="I168" s="593">
        <v>0.1733303107321266</v>
      </c>
      <c r="J168" s="593">
        <v>2.7832384407520281</v>
      </c>
    </row>
    <row r="169" spans="2:10" ht="15.6">
      <c r="B169" s="574">
        <v>3</v>
      </c>
      <c r="C169" s="381">
        <v>28</v>
      </c>
      <c r="D169" s="152" t="s">
        <v>38</v>
      </c>
      <c r="E169" s="56">
        <v>0.420725107192993</v>
      </c>
      <c r="F169" s="56">
        <v>-0.26946231722831698</v>
      </c>
      <c r="G169" s="56"/>
      <c r="H169" s="459"/>
      <c r="I169" s="593">
        <v>5.1961425691842998E-2</v>
      </c>
      <c r="J169" s="593">
        <v>0.1964913085103038</v>
      </c>
    </row>
    <row r="170" spans="2:10" ht="15.6">
      <c r="B170" s="574">
        <v>3</v>
      </c>
      <c r="C170" s="381">
        <v>31</v>
      </c>
      <c r="D170" s="152" t="s">
        <v>48</v>
      </c>
      <c r="E170" s="56">
        <v>0.106091246008873</v>
      </c>
      <c r="F170" s="56">
        <v>-0.33255493640899703</v>
      </c>
      <c r="G170" s="56"/>
      <c r="H170" s="459"/>
      <c r="I170" s="593">
        <v>1.414443005342038E-2</v>
      </c>
      <c r="J170" s="593">
        <v>0.17326499009504959</v>
      </c>
    </row>
    <row r="171" spans="2:10" ht="15.6">
      <c r="B171" s="574">
        <v>3</v>
      </c>
      <c r="C171" s="381">
        <v>30</v>
      </c>
      <c r="D171" s="152" t="s">
        <v>41</v>
      </c>
      <c r="E171" s="56">
        <v>9.1068163514137296E-2</v>
      </c>
      <c r="F171" s="56">
        <v>-0.22768232226371801</v>
      </c>
      <c r="G171" s="56"/>
      <c r="H171" s="459"/>
      <c r="I171" s="593">
        <v>5.0912352162413334E-3</v>
      </c>
      <c r="J171" s="593">
        <v>8.2688054069876685E-2</v>
      </c>
    </row>
    <row r="172" spans="2:10" ht="16.2" thickBot="1">
      <c r="B172" s="575">
        <v>3</v>
      </c>
      <c r="C172" s="382">
        <v>32</v>
      </c>
      <c r="D172" s="153" t="s">
        <v>49</v>
      </c>
      <c r="E172" s="454">
        <v>0.18910861015319799</v>
      </c>
      <c r="F172" s="454">
        <v>-0.14459955692291299</v>
      </c>
      <c r="G172" s="454"/>
      <c r="H172" s="460"/>
      <c r="I172" s="593">
        <v>4.0771407075226298E-3</v>
      </c>
      <c r="J172" s="593">
        <v>4.9163406714796999E-2</v>
      </c>
    </row>
    <row r="173" spans="2:10" ht="16.2" thickBot="1">
      <c r="B173" s="115" t="s">
        <v>521</v>
      </c>
      <c r="C173" s="594" t="s">
        <v>1248</v>
      </c>
      <c r="D173" s="115" t="s">
        <v>56</v>
      </c>
      <c r="E173" s="310" t="s">
        <v>62</v>
      </c>
      <c r="F173" s="310" t="s">
        <v>64</v>
      </c>
      <c r="G173" s="48" t="s">
        <v>1126</v>
      </c>
      <c r="H173" s="115" t="s">
        <v>1127</v>
      </c>
      <c r="I173" s="139" t="s">
        <v>1254</v>
      </c>
      <c r="J173" s="139" t="s">
        <v>1255</v>
      </c>
    </row>
    <row r="174" spans="2:10" ht="15.6">
      <c r="B174" s="573">
        <v>4</v>
      </c>
      <c r="C174" s="381">
        <v>40</v>
      </c>
      <c r="D174" s="226" t="s">
        <v>27</v>
      </c>
      <c r="E174" s="451">
        <v>2.8966970443725599</v>
      </c>
      <c r="F174" s="451">
        <v>1.9431854486465501</v>
      </c>
      <c r="G174" s="451"/>
      <c r="H174" s="458"/>
      <c r="I174" s="593">
        <v>0.94327417016029302</v>
      </c>
      <c r="J174" s="593">
        <v>9.8210678100585902</v>
      </c>
    </row>
    <row r="175" spans="2:10" ht="15.6">
      <c r="B175" s="574">
        <v>4</v>
      </c>
      <c r="C175" s="381">
        <v>48</v>
      </c>
      <c r="D175" s="152" t="s">
        <v>45</v>
      </c>
      <c r="E175" s="56">
        <v>3.0571093559265101</v>
      </c>
      <c r="F175" s="56">
        <v>-1.17534780502319</v>
      </c>
      <c r="G175" s="56"/>
      <c r="H175" s="459"/>
      <c r="I175" s="593">
        <v>0.87797123938798904</v>
      </c>
      <c r="J175" s="593">
        <v>6.6542856693267796</v>
      </c>
    </row>
    <row r="176" spans="2:10" ht="15.6">
      <c r="B176" s="574">
        <v>4</v>
      </c>
      <c r="C176" s="381">
        <v>41</v>
      </c>
      <c r="D176" s="152" t="s">
        <v>30</v>
      </c>
      <c r="E176" s="56">
        <v>2.1035778522491499</v>
      </c>
      <c r="F176" s="56">
        <v>2.4462254047393799</v>
      </c>
      <c r="G176" s="56"/>
      <c r="H176" s="459"/>
      <c r="I176" s="593">
        <v>0.87584036588668801</v>
      </c>
      <c r="J176" s="593">
        <v>11.23642897605896</v>
      </c>
    </row>
    <row r="177" spans="2:10" ht="15.6">
      <c r="B177" s="574">
        <v>4</v>
      </c>
      <c r="C177" s="381">
        <v>47</v>
      </c>
      <c r="D177" s="152" t="s">
        <v>44</v>
      </c>
      <c r="E177" s="56">
        <v>3.5169532299041699</v>
      </c>
      <c r="F177" s="56">
        <v>7.9524673521518693E-2</v>
      </c>
      <c r="G177" s="56"/>
      <c r="H177" s="459"/>
      <c r="I177" s="593">
        <v>0.85946606445941154</v>
      </c>
      <c r="J177" s="593">
        <v>6.0426780199632057</v>
      </c>
    </row>
    <row r="178" spans="2:10" ht="15.6">
      <c r="B178" s="574">
        <v>4</v>
      </c>
      <c r="C178" s="381">
        <v>50</v>
      </c>
      <c r="D178" s="152" t="s">
        <v>54</v>
      </c>
      <c r="E178" s="56">
        <v>3.7205104827880899</v>
      </c>
      <c r="F178" s="56">
        <v>-0.14332947134971599</v>
      </c>
      <c r="G178" s="56">
        <v>2.2753968513928942</v>
      </c>
      <c r="H178" s="459">
        <v>0.69347499339626451</v>
      </c>
      <c r="I178" s="593">
        <v>0.78359269723296188</v>
      </c>
      <c r="J178" s="593">
        <v>6.7828356847167059</v>
      </c>
    </row>
    <row r="179" spans="2:10" ht="15.6">
      <c r="B179" s="574">
        <v>4</v>
      </c>
      <c r="C179" s="381">
        <v>46</v>
      </c>
      <c r="D179" s="152" t="s">
        <v>43</v>
      </c>
      <c r="E179" s="56">
        <v>2.80573678016663</v>
      </c>
      <c r="F179" s="56">
        <v>0.35372194647789001</v>
      </c>
      <c r="G179" s="56"/>
      <c r="H179" s="459"/>
      <c r="I179" s="593">
        <v>0.7618002211675049</v>
      </c>
      <c r="J179" s="593">
        <v>4.0295365005731574</v>
      </c>
    </row>
    <row r="180" spans="2:10" ht="15.6">
      <c r="B180" s="574">
        <v>4</v>
      </c>
      <c r="C180" s="381">
        <v>38</v>
      </c>
      <c r="D180" s="152" t="s">
        <v>7</v>
      </c>
      <c r="E180" s="56">
        <v>0.64096421003341697</v>
      </c>
      <c r="F180" s="56">
        <v>2.378084897995</v>
      </c>
      <c r="G180" s="56"/>
      <c r="H180" s="459"/>
      <c r="I180" s="593">
        <v>0.75324162468314149</v>
      </c>
      <c r="J180" s="593">
        <v>8.779758483171463</v>
      </c>
    </row>
    <row r="181" spans="2:10" ht="15.6">
      <c r="B181" s="574">
        <v>4</v>
      </c>
      <c r="C181" s="381">
        <v>44</v>
      </c>
      <c r="D181" s="152" t="s">
        <v>34</v>
      </c>
      <c r="E181" s="56">
        <v>1.3289829492569001</v>
      </c>
      <c r="F181" s="56">
        <v>1.9834293127059901</v>
      </c>
      <c r="G181" s="56"/>
      <c r="H181" s="459"/>
      <c r="I181" s="593">
        <v>0.69625028967857305</v>
      </c>
      <c r="J181" s="593">
        <v>6.8295524716377241</v>
      </c>
    </row>
    <row r="182" spans="2:10" ht="15.6">
      <c r="B182" s="574">
        <v>4</v>
      </c>
      <c r="C182" s="381">
        <v>42</v>
      </c>
      <c r="D182" s="152" t="s">
        <v>32</v>
      </c>
      <c r="E182" s="56">
        <v>0.75386697053909302</v>
      </c>
      <c r="F182" s="56">
        <v>2.7864906787872301</v>
      </c>
      <c r="G182" s="56"/>
      <c r="H182" s="459"/>
      <c r="I182" s="593">
        <v>0.64338965713977803</v>
      </c>
      <c r="J182" s="593">
        <v>12.056403040885966</v>
      </c>
    </row>
    <row r="183" spans="2:10" ht="15.6">
      <c r="B183" s="574">
        <v>4</v>
      </c>
      <c r="C183" s="381">
        <v>43</v>
      </c>
      <c r="D183" s="152" t="s">
        <v>33</v>
      </c>
      <c r="E183" s="56">
        <v>2.6593682765960698</v>
      </c>
      <c r="F183" s="56">
        <v>-0.37651574611663802</v>
      </c>
      <c r="G183" s="56"/>
      <c r="H183" s="459"/>
      <c r="I183" s="593">
        <v>0.5839386302977797</v>
      </c>
      <c r="J183" s="593">
        <v>3.6646192520856848</v>
      </c>
    </row>
    <row r="184" spans="2:10" ht="15.6">
      <c r="B184" s="574">
        <v>4</v>
      </c>
      <c r="C184" s="381">
        <v>45</v>
      </c>
      <c r="D184" s="152" t="s">
        <v>39</v>
      </c>
      <c r="E184" s="56">
        <v>2.2181477546691899</v>
      </c>
      <c r="F184" s="56">
        <v>6.08855597674847E-2</v>
      </c>
      <c r="G184" s="56"/>
      <c r="H184" s="459"/>
      <c r="I184" s="593">
        <v>0.51406849862542014</v>
      </c>
      <c r="J184" s="593">
        <v>2.405490373261268</v>
      </c>
    </row>
    <row r="185" spans="2:10" ht="15.6">
      <c r="B185" s="574">
        <v>4</v>
      </c>
      <c r="C185" s="381">
        <v>39</v>
      </c>
      <c r="D185" s="152" t="s">
        <v>22</v>
      </c>
      <c r="E185" s="56">
        <v>2.0293135643005402</v>
      </c>
      <c r="F185" s="56">
        <v>-0.78047561645507801</v>
      </c>
      <c r="G185" s="56"/>
      <c r="H185" s="459"/>
      <c r="I185" s="593">
        <v>0.47480968385934791</v>
      </c>
      <c r="J185" s="593">
        <v>2.9327518343925472</v>
      </c>
    </row>
    <row r="186" spans="2:10" ht="16.2" thickBot="1">
      <c r="B186" s="575">
        <v>4</v>
      </c>
      <c r="C186" s="382">
        <v>49</v>
      </c>
      <c r="D186" s="153" t="s">
        <v>46</v>
      </c>
      <c r="E186" s="454">
        <v>1.8489305973053001</v>
      </c>
      <c r="F186" s="454">
        <v>-0.54070436954498302</v>
      </c>
      <c r="G186" s="454"/>
      <c r="H186" s="460"/>
      <c r="I186" s="593">
        <v>0.42882360517978713</v>
      </c>
      <c r="J186" s="593">
        <v>2.110956579446789</v>
      </c>
    </row>
  </sheetData>
  <mergeCells count="6">
    <mergeCell ref="BU4:CD4"/>
    <mergeCell ref="G6:H6"/>
    <mergeCell ref="I2:J2"/>
    <mergeCell ref="AZ57:BI57"/>
    <mergeCell ref="BA4:BJ4"/>
    <mergeCell ref="BK4:BT4"/>
  </mergeCells>
  <conditionalFormatting sqref="I8:I57">
    <cfRule type="cellIs" dxfId="67" priority="8" operator="lessThanOrEqual">
      <formula>$I$4</formula>
    </cfRule>
    <cfRule type="cellIs" dxfId="66" priority="9" operator="greaterThanOrEqual">
      <formula>$I$5</formula>
    </cfRule>
  </conditionalFormatting>
  <conditionalFormatting sqref="J8:J57">
    <cfRule type="cellIs" dxfId="65" priority="7" operator="greaterThanOrEqual">
      <formula>$J$4</formula>
    </cfRule>
  </conditionalFormatting>
  <conditionalFormatting sqref="I77:I85 I87:I102 I104:I115 I117:I129">
    <cfRule type="cellIs" dxfId="64" priority="5" operator="lessThanOrEqual">
      <formula>$I$4</formula>
    </cfRule>
    <cfRule type="cellIs" dxfId="63" priority="6" operator="greaterThanOrEqual">
      <formula>$I$5</formula>
    </cfRule>
  </conditionalFormatting>
  <conditionalFormatting sqref="J77:J85 J87:J102 J104:J115 J117:J129">
    <cfRule type="cellIs" dxfId="62" priority="4" operator="greaterThanOrEqual">
      <formula>$J$4</formula>
    </cfRule>
  </conditionalFormatting>
  <conditionalFormatting sqref="I134:I142 I144:I159 I161:I172 I174:I186">
    <cfRule type="cellIs" dxfId="61" priority="2" operator="lessThanOrEqual">
      <formula>$I$4</formula>
    </cfRule>
    <cfRule type="cellIs" dxfId="60" priority="3" operator="greaterThanOrEqual">
      <formula>$I$5</formula>
    </cfRule>
  </conditionalFormatting>
  <conditionalFormatting sqref="J134:J142 J144:J159 J161:J172 J174:J186">
    <cfRule type="cellIs" dxfId="59" priority="1" operator="greaterThanOrEqual">
      <formula>$J$4</formula>
    </cfRule>
  </conditionalFormatting>
  <dataValidations count="1">
    <dataValidation type="list" allowBlank="1" showInputMessage="1" showErrorMessage="1" sqref="E6:F6">
      <formula1>"1,2,3,4,5,6,7,8,9,10"</formula1>
    </dataValidation>
  </dataValidations>
  <hyperlinks>
    <hyperlink ref="A1" location="Sommaire!A1" display="Sommaire"/>
  </hyperlinks>
  <pageMargins left="0.7" right="0.7" top="0.75" bottom="0.75" header="0.3" footer="0.3"/>
  <pageSetup paperSize="9" orientation="portrait" horizontalDpi="300" verticalDpi="300" r:id="rId1"/>
  <drawing r:id="rId2"/>
  <legacyDrawing r:id="rId3"/>
</worksheet>
</file>

<file path=xl/worksheets/sheet19.xml><?xml version="1.0" encoding="utf-8"?>
<worksheet xmlns="http://schemas.openxmlformats.org/spreadsheetml/2006/main" xmlns:r="http://schemas.openxmlformats.org/officeDocument/2006/relationships">
  <sheetPr codeName="Sheet18">
    <tabColor theme="3" tint="-0.249977111117893"/>
    <outlinePr summaryRight="0"/>
  </sheetPr>
  <dimension ref="A1:CD131"/>
  <sheetViews>
    <sheetView showGridLines="0" zoomScale="90" zoomScaleNormal="90" workbookViewId="0">
      <pane ySplit="1" topLeftCell="A2" activePane="bottomLeft" state="frozen"/>
      <selection activeCell="AK20" sqref="AK20"/>
      <selection pane="bottomLeft"/>
    </sheetView>
  </sheetViews>
  <sheetFormatPr baseColWidth="10" defaultColWidth="9.109375" defaultRowHeight="14.4" outlineLevelCol="2"/>
  <cols>
    <col min="1" max="1" width="3.44140625" customWidth="1" collapsed="1"/>
    <col min="2" max="2" width="9.109375" hidden="1" customWidth="1" outlineLevel="1"/>
    <col min="3" max="3" width="3" style="2" hidden="1" customWidth="1" outlineLevel="1"/>
    <col min="4" max="5" width="14" hidden="1" customWidth="1" outlineLevel="1"/>
    <col min="6" max="10" width="11.44140625" hidden="1" customWidth="1" outlineLevel="1"/>
    <col min="26" max="26" width="2.109375" customWidth="1"/>
    <col min="27" max="27" width="16.109375" bestFit="1" customWidth="1"/>
    <col min="28" max="28" width="2.5546875" customWidth="1"/>
    <col min="40" max="40" width="9.109375" customWidth="1" outlineLevel="1"/>
    <col min="41" max="41" width="16.109375" customWidth="1" outlineLevel="1" collapsed="1"/>
    <col min="42" max="51" width="9.109375" hidden="1" customWidth="1" outlineLevel="2"/>
    <col min="52" max="52" width="12.5546875" customWidth="1" outlineLevel="1"/>
    <col min="53" max="60" width="8.5546875" customWidth="1" outlineLevel="1"/>
    <col min="61" max="61" width="9.6640625" customWidth="1" outlineLevel="1"/>
    <col min="62" max="62" width="6.88671875" customWidth="1" outlineLevel="1"/>
    <col min="63" max="82" width="9.109375" customWidth="1" outlineLevel="1"/>
  </cols>
  <sheetData>
    <row r="1" spans="1:82">
      <c r="A1" s="155" t="s">
        <v>524</v>
      </c>
      <c r="B1" s="155"/>
      <c r="AO1" s="2"/>
      <c r="AP1" s="2"/>
      <c r="AQ1" s="2"/>
      <c r="AR1" s="2"/>
      <c r="AS1" s="2"/>
      <c r="AT1" s="2"/>
      <c r="AU1" s="2"/>
      <c r="AV1" s="2"/>
      <c r="AW1" s="2"/>
      <c r="AX1" s="2"/>
      <c r="AY1" s="2"/>
      <c r="AZ1" s="2"/>
      <c r="BA1" s="2"/>
      <c r="BB1" s="2"/>
      <c r="BC1" s="2"/>
      <c r="BD1" s="2"/>
      <c r="BE1" s="2"/>
      <c r="BF1" s="2"/>
      <c r="BG1" s="2"/>
      <c r="BH1" s="2"/>
      <c r="BI1" s="2"/>
    </row>
    <row r="2" spans="1:82">
      <c r="A2" s="155"/>
      <c r="B2" s="155"/>
      <c r="I2" s="774" t="s">
        <v>583</v>
      </c>
      <c r="J2" s="774"/>
      <c r="AO2" s="2"/>
      <c r="AP2" s="2"/>
      <c r="AQ2" s="2"/>
      <c r="AR2" s="2"/>
      <c r="AS2" s="2"/>
      <c r="AT2" s="2"/>
      <c r="AU2" s="2"/>
      <c r="AV2" s="2"/>
      <c r="AW2" s="2"/>
      <c r="AX2" s="2"/>
      <c r="AY2" s="2"/>
      <c r="AZ2" s="2"/>
      <c r="BA2" s="2"/>
      <c r="BB2" s="2"/>
      <c r="BC2" s="2"/>
      <c r="BD2" s="2"/>
      <c r="BE2" s="2"/>
      <c r="BF2" s="2"/>
      <c r="BG2" s="2"/>
      <c r="BH2" s="2"/>
      <c r="BI2" s="2"/>
    </row>
    <row r="3" spans="1:82" ht="16.2" thickBot="1">
      <c r="A3" s="155"/>
      <c r="B3" s="155"/>
      <c r="I3" s="559" t="s">
        <v>241</v>
      </c>
      <c r="J3" s="559" t="s">
        <v>242</v>
      </c>
      <c r="AO3" s="2"/>
      <c r="AP3" s="2"/>
      <c r="AQ3" s="2"/>
      <c r="AR3" s="2"/>
      <c r="AS3" s="2"/>
      <c r="AT3" s="2"/>
      <c r="AU3" s="2"/>
      <c r="AV3" s="2"/>
      <c r="AW3" s="2"/>
      <c r="AX3" s="2"/>
      <c r="AY3" s="2"/>
      <c r="AZ3" s="2"/>
      <c r="BA3" s="2"/>
      <c r="BB3" s="2"/>
      <c r="BC3" s="2"/>
      <c r="BD3" s="2"/>
      <c r="BE3" s="2"/>
      <c r="BF3" s="2"/>
      <c r="BG3" s="2"/>
      <c r="BH3" s="2"/>
      <c r="BI3" s="2"/>
    </row>
    <row r="4" spans="1:82" ht="16.2" thickBot="1">
      <c r="I4" s="1">
        <v>0.4</v>
      </c>
      <c r="J4" s="579">
        <f>100/COUNTIF(D8:D57,"&lt;&gt;"&amp;"")</f>
        <v>2</v>
      </c>
      <c r="AO4" s="72"/>
      <c r="AP4" s="47"/>
      <c r="AQ4" s="47"/>
      <c r="AR4" s="47"/>
      <c r="AS4" s="47"/>
      <c r="AT4" s="47"/>
      <c r="AU4" s="47"/>
      <c r="AV4" s="47"/>
      <c r="AW4" s="47"/>
      <c r="AX4" s="47"/>
      <c r="AY4" s="47"/>
      <c r="AZ4" s="139" t="s">
        <v>522</v>
      </c>
      <c r="BA4" s="829" t="s">
        <v>508</v>
      </c>
      <c r="BB4" s="830"/>
      <c r="BC4" s="830"/>
      <c r="BD4" s="830"/>
      <c r="BE4" s="830"/>
      <c r="BF4" s="830"/>
      <c r="BG4" s="830"/>
      <c r="BH4" s="830"/>
      <c r="BI4" s="830"/>
      <c r="BJ4" s="831"/>
      <c r="BK4" s="829" t="s">
        <v>67</v>
      </c>
      <c r="BL4" s="830"/>
      <c r="BM4" s="830"/>
      <c r="BN4" s="830"/>
      <c r="BO4" s="830"/>
      <c r="BP4" s="830"/>
      <c r="BQ4" s="830"/>
      <c r="BR4" s="830"/>
      <c r="BS4" s="830"/>
      <c r="BT4" s="831"/>
      <c r="BU4" s="829" t="s">
        <v>192</v>
      </c>
      <c r="BV4" s="830"/>
      <c r="BW4" s="830"/>
      <c r="BX4" s="830"/>
      <c r="BY4" s="830"/>
      <c r="BZ4" s="830"/>
      <c r="CA4" s="830"/>
      <c r="CB4" s="830"/>
      <c r="CC4" s="830"/>
      <c r="CD4" s="831"/>
    </row>
    <row r="5" spans="1:82" ht="15" thickBot="1">
      <c r="E5" s="1" t="s">
        <v>590</v>
      </c>
      <c r="F5" s="1" t="s">
        <v>591</v>
      </c>
      <c r="I5" s="1">
        <v>0.6</v>
      </c>
      <c r="J5" s="41"/>
      <c r="AO5" s="149" t="s">
        <v>56</v>
      </c>
      <c r="AP5" s="74" t="s">
        <v>57</v>
      </c>
      <c r="AQ5" s="74" t="s">
        <v>58</v>
      </c>
      <c r="AR5" s="74" t="s">
        <v>0</v>
      </c>
      <c r="AS5" s="74" t="s">
        <v>1</v>
      </c>
      <c r="AT5" s="74" t="s">
        <v>2</v>
      </c>
      <c r="AU5" s="74" t="s">
        <v>3</v>
      </c>
      <c r="AV5" s="74" t="s">
        <v>4</v>
      </c>
      <c r="AW5" s="74" t="s">
        <v>59</v>
      </c>
      <c r="AX5" s="74" t="s">
        <v>5</v>
      </c>
      <c r="AY5" s="74" t="s">
        <v>60</v>
      </c>
      <c r="AZ5" s="149" t="s">
        <v>521</v>
      </c>
      <c r="BA5" s="73" t="s">
        <v>510</v>
      </c>
      <c r="BB5" s="74" t="s">
        <v>511</v>
      </c>
      <c r="BC5" s="74" t="s">
        <v>512</v>
      </c>
      <c r="BD5" s="74" t="s">
        <v>513</v>
      </c>
      <c r="BE5" s="74" t="s">
        <v>514</v>
      </c>
      <c r="BF5" s="74" t="s">
        <v>515</v>
      </c>
      <c r="BG5" s="74" t="s">
        <v>516</v>
      </c>
      <c r="BH5" s="74" t="s">
        <v>517</v>
      </c>
      <c r="BI5" s="74" t="s">
        <v>518</v>
      </c>
      <c r="BJ5" s="75" t="s">
        <v>519</v>
      </c>
      <c r="BK5" s="73" t="s">
        <v>67</v>
      </c>
      <c r="BL5" s="74" t="s">
        <v>68</v>
      </c>
      <c r="BM5" s="74" t="s">
        <v>69</v>
      </c>
      <c r="BN5" s="74" t="s">
        <v>70</v>
      </c>
      <c r="BO5" s="74" t="s">
        <v>71</v>
      </c>
      <c r="BP5" s="74" t="s">
        <v>187</v>
      </c>
      <c r="BQ5" s="74" t="s">
        <v>188</v>
      </c>
      <c r="BR5" s="74" t="s">
        <v>189</v>
      </c>
      <c r="BS5" s="74" t="s">
        <v>190</v>
      </c>
      <c r="BT5" s="75" t="s">
        <v>191</v>
      </c>
      <c r="BU5" s="73" t="s">
        <v>192</v>
      </c>
      <c r="BV5" s="74" t="s">
        <v>193</v>
      </c>
      <c r="BW5" s="74" t="s">
        <v>194</v>
      </c>
      <c r="BX5" s="74" t="s">
        <v>195</v>
      </c>
      <c r="BY5" s="74" t="s">
        <v>196</v>
      </c>
      <c r="BZ5" s="74" t="s">
        <v>197</v>
      </c>
      <c r="CA5" s="74" t="s">
        <v>198</v>
      </c>
      <c r="CB5" s="74" t="s">
        <v>199</v>
      </c>
      <c r="CC5" s="74" t="s">
        <v>200</v>
      </c>
      <c r="CD5" s="75" t="s">
        <v>201</v>
      </c>
    </row>
    <row r="6" spans="1:82" ht="15" thickBot="1">
      <c r="D6" t="str">
        <f>"Projection des villes groupées sur les axes "&amp;E6&amp;" et "&amp;F6</f>
        <v>Projection des villes groupées sur les axes 1 et 2</v>
      </c>
      <c r="E6" s="1">
        <v>1</v>
      </c>
      <c r="F6" s="1">
        <v>2</v>
      </c>
      <c r="G6" s="888" t="s">
        <v>1128</v>
      </c>
      <c r="H6" s="889"/>
      <c r="I6" s="41"/>
      <c r="J6" s="41"/>
      <c r="AO6" s="269" t="s">
        <v>8</v>
      </c>
      <c r="AP6" s="268">
        <v>14.3999996185303</v>
      </c>
      <c r="AQ6" s="268">
        <v>12.8999996185303</v>
      </c>
      <c r="AR6" s="268">
        <v>18.5</v>
      </c>
      <c r="AS6" s="268">
        <v>20</v>
      </c>
      <c r="AT6" s="268">
        <v>8.3000001907348597</v>
      </c>
      <c r="AU6" s="268">
        <v>19.799999237060501</v>
      </c>
      <c r="AV6" s="268">
        <v>3.2000000476837198</v>
      </c>
      <c r="AW6" s="268">
        <v>14.699999809265099</v>
      </c>
      <c r="AX6" s="268">
        <v>10.1000003814697</v>
      </c>
      <c r="AY6" s="268">
        <v>2.5999999046325701</v>
      </c>
      <c r="AZ6" s="314">
        <v>1</v>
      </c>
      <c r="BA6" s="268">
        <v>-3.4597468376159699</v>
      </c>
      <c r="BB6" s="268">
        <v>1.34876072406769</v>
      </c>
      <c r="BC6" s="268">
        <v>0.96555632352829002</v>
      </c>
      <c r="BD6" s="268">
        <v>-0.93539273738861095</v>
      </c>
      <c r="BE6" s="268">
        <v>0.11434020102024101</v>
      </c>
      <c r="BF6" s="268">
        <v>0.49423000216484098</v>
      </c>
      <c r="BG6" s="268">
        <v>0.76657313108444203</v>
      </c>
      <c r="BH6" s="268">
        <v>0.100908808410168</v>
      </c>
      <c r="BI6" s="268">
        <v>0.21544414758682301</v>
      </c>
      <c r="BJ6" s="268">
        <v>7.9168997704982799E-2</v>
      </c>
      <c r="BK6" s="267">
        <v>5.8384132385253897</v>
      </c>
      <c r="BL6" s="267">
        <v>1.69517958164215</v>
      </c>
      <c r="BM6" s="267">
        <v>1.41434669494629</v>
      </c>
      <c r="BN6" s="267">
        <v>2.43731665611267</v>
      </c>
      <c r="BO6" s="267">
        <v>4.5824311673641198E-2</v>
      </c>
      <c r="BP6" s="267">
        <v>1.3302426338195801</v>
      </c>
      <c r="BQ6" s="267">
        <v>3.40632152557373</v>
      </c>
      <c r="BR6" s="267">
        <v>8.1935167312622098E-2</v>
      </c>
      <c r="BS6" s="267">
        <v>0.743388652801514</v>
      </c>
      <c r="BT6" s="267">
        <v>0.20638990402221699</v>
      </c>
      <c r="BU6" s="267">
        <v>0.72526520490646396</v>
      </c>
      <c r="BV6" s="267">
        <v>0.11022446304559699</v>
      </c>
      <c r="BW6" s="267">
        <v>5.64889386296272E-2</v>
      </c>
      <c r="BX6" s="267">
        <v>5.3014684468507801E-2</v>
      </c>
      <c r="BY6" s="267">
        <v>7.9214753350243005E-4</v>
      </c>
      <c r="BZ6" s="267">
        <v>1.4800159260630601E-2</v>
      </c>
      <c r="CA6" s="267">
        <v>3.5605359822511701E-2</v>
      </c>
      <c r="CB6" s="267">
        <v>6.1697326600551605E-4</v>
      </c>
      <c r="CC6" s="267">
        <v>2.8124032542109498E-3</v>
      </c>
      <c r="CD6" s="267">
        <v>3.7976808380335602E-4</v>
      </c>
    </row>
    <row r="7" spans="1:82" ht="47.4" thickBot="1">
      <c r="B7" s="115" t="s">
        <v>521</v>
      </c>
      <c r="C7" s="576" t="s">
        <v>1299</v>
      </c>
      <c r="D7" s="115" t="s">
        <v>56</v>
      </c>
      <c r="E7" s="310" t="str">
        <f>"Coord "&amp;E6</f>
        <v>Coord 1</v>
      </c>
      <c r="F7" s="310" t="str">
        <f>"Coord "&amp;F6</f>
        <v>Coord 2</v>
      </c>
      <c r="G7" s="108" t="s">
        <v>1126</v>
      </c>
      <c r="H7" s="516" t="s">
        <v>1127</v>
      </c>
      <c r="I7" s="139" t="str">
        <f>"Cos² "&amp;E6&amp;"-"&amp;F6</f>
        <v>Cos² 1-2</v>
      </c>
      <c r="J7" s="139" t="str">
        <f>"CTR "&amp;E6&amp;"-"&amp;F6</f>
        <v>CTR 1-2</v>
      </c>
      <c r="AO7" s="270" t="s">
        <v>10</v>
      </c>
      <c r="AP7" s="268">
        <v>13.8999996185303</v>
      </c>
      <c r="AQ7" s="268">
        <v>16.5</v>
      </c>
      <c r="AR7" s="268">
        <v>17.899999618530298</v>
      </c>
      <c r="AS7" s="268">
        <v>15</v>
      </c>
      <c r="AT7" s="268">
        <v>11.199999809265099</v>
      </c>
      <c r="AU7" s="268">
        <v>16.600000381469702</v>
      </c>
      <c r="AV7" s="268">
        <v>5.9000000953674299</v>
      </c>
      <c r="AW7" s="268">
        <v>7.5999999046325701</v>
      </c>
      <c r="AX7" s="268">
        <v>9.8000001907348597</v>
      </c>
      <c r="AY7" s="268">
        <v>9.8000001907348597</v>
      </c>
      <c r="AZ7" s="314">
        <v>1</v>
      </c>
      <c r="BA7" s="268">
        <v>-2.36976099014282</v>
      </c>
      <c r="BB7" s="268">
        <v>1.0271897315978999</v>
      </c>
      <c r="BC7" s="268">
        <v>0.85448533296585105</v>
      </c>
      <c r="BD7" s="268">
        <v>0.97694599628448497</v>
      </c>
      <c r="BE7" s="268">
        <v>1.0714311599731401</v>
      </c>
      <c r="BF7" s="268">
        <v>5.7299081236123997E-2</v>
      </c>
      <c r="BG7" s="268">
        <v>3.4760776907205602E-2</v>
      </c>
      <c r="BH7" s="268">
        <v>0.71117818355560303</v>
      </c>
      <c r="BI7" s="268">
        <v>0.216607466340065</v>
      </c>
      <c r="BJ7" s="268">
        <v>-0.44808629155159002</v>
      </c>
      <c r="BK7" s="267">
        <v>2.73914647102356</v>
      </c>
      <c r="BL7" s="267">
        <v>0.98321211338043202</v>
      </c>
      <c r="BM7" s="267">
        <v>1.1076687574386599</v>
      </c>
      <c r="BN7" s="267">
        <v>2.65867400169373</v>
      </c>
      <c r="BO7" s="267">
        <v>4.0237092971801802</v>
      </c>
      <c r="BP7" s="267">
        <v>1.78800188004971E-2</v>
      </c>
      <c r="BQ7" s="267">
        <v>7.00418138876557E-3</v>
      </c>
      <c r="BR7" s="267">
        <v>4.06976222991943</v>
      </c>
      <c r="BS7" s="267">
        <v>0.75143837928771995</v>
      </c>
      <c r="BT7" s="267">
        <v>6.6115221977233896</v>
      </c>
      <c r="BU7" s="267">
        <v>0.547271728515625</v>
      </c>
      <c r="BV7" s="267">
        <v>0.102824173867702</v>
      </c>
      <c r="BW7" s="267">
        <v>7.1154624223709106E-2</v>
      </c>
      <c r="BX7" s="267">
        <v>9.3011148273944896E-2</v>
      </c>
      <c r="BY7" s="267">
        <v>0.111872270703316</v>
      </c>
      <c r="BZ7" s="267">
        <v>3.1995523022487798E-4</v>
      </c>
      <c r="CA7" s="267">
        <v>1.17753232188988E-4</v>
      </c>
      <c r="CB7" s="267">
        <v>4.9289084970951101E-2</v>
      </c>
      <c r="CC7" s="267">
        <v>4.5723635703325298E-3</v>
      </c>
      <c r="CD7" s="267">
        <v>1.95666830986738E-2</v>
      </c>
    </row>
    <row r="8" spans="1:82" ht="15.6">
      <c r="B8" s="601">
        <v>1</v>
      </c>
      <c r="C8" s="380">
        <v>1</v>
      </c>
      <c r="D8" s="269" t="s">
        <v>8</v>
      </c>
      <c r="E8" s="451">
        <f t="shared" ref="E8:F27" si="0">INDEX($BA$6:$BJ$55,$C8,E$6)</f>
        <v>-3.4597468376159699</v>
      </c>
      <c r="F8" s="451">
        <f t="shared" si="0"/>
        <v>1.34876072406769</v>
      </c>
      <c r="G8" s="451"/>
      <c r="H8" s="458"/>
      <c r="I8" s="593">
        <f>INDEX($BU$6:$CD$55,$C8,E$6)+INDEX($BU$6:$CD$55,$C8,F$6)</f>
        <v>0.83548966795206092</v>
      </c>
      <c r="J8" s="593">
        <f>INDEX($BK$6:$BT$55,$C8,E$6)+INDEX($BK$6:$BT$55,$C8,F$6)</f>
        <v>7.5335928201675397</v>
      </c>
      <c r="AA8" s="537" t="s">
        <v>1134</v>
      </c>
      <c r="AO8" s="270" t="s">
        <v>11</v>
      </c>
      <c r="AP8" s="268">
        <v>13.199999809265099</v>
      </c>
      <c r="AQ8" s="268">
        <v>14.8999996185303</v>
      </c>
      <c r="AR8" s="268">
        <v>17.899999618530298</v>
      </c>
      <c r="AS8" s="268">
        <v>18.200000762939499</v>
      </c>
      <c r="AT8" s="268">
        <v>10.1000003814697</v>
      </c>
      <c r="AU8" s="268">
        <v>17.100000381469702</v>
      </c>
      <c r="AV8" s="268">
        <v>5.4000000953674299</v>
      </c>
      <c r="AW8" s="268">
        <v>6.8000001907348597</v>
      </c>
      <c r="AX8" s="268">
        <v>17.799999237060501</v>
      </c>
      <c r="AY8" s="268">
        <v>14.8999996185303</v>
      </c>
      <c r="AZ8" s="314">
        <v>1</v>
      </c>
      <c r="BA8" s="268">
        <v>-2.7210171222686799</v>
      </c>
      <c r="BB8" s="268">
        <v>1.4347167015075699</v>
      </c>
      <c r="BC8" s="268">
        <v>-0.81383854150772095</v>
      </c>
      <c r="BD8" s="268">
        <v>1.2369190454482999</v>
      </c>
      <c r="BE8" s="268">
        <v>0.63574564456939697</v>
      </c>
      <c r="BF8" s="268">
        <v>-0.20753169059753401</v>
      </c>
      <c r="BG8" s="268">
        <v>-0.63302767276763905</v>
      </c>
      <c r="BH8" s="268">
        <v>0.31019416451454201</v>
      </c>
      <c r="BI8" s="268">
        <v>1.13455690443516E-2</v>
      </c>
      <c r="BJ8" s="268">
        <v>-9.0819142758846297E-2</v>
      </c>
      <c r="BK8" s="267">
        <v>3.6113429069518999</v>
      </c>
      <c r="BL8" s="267">
        <v>1.9181307554245</v>
      </c>
      <c r="BM8" s="267">
        <v>1.00479435920715</v>
      </c>
      <c r="BN8" s="267">
        <v>4.2619323730468803</v>
      </c>
      <c r="BO8" s="267">
        <v>1.4166573286056501</v>
      </c>
      <c r="BP8" s="267">
        <v>0.234553277492523</v>
      </c>
      <c r="BQ8" s="267">
        <v>2.32286429405212</v>
      </c>
      <c r="BR8" s="267">
        <v>0.77424687147140503</v>
      </c>
      <c r="BS8" s="267">
        <v>2.0615747198462499E-3</v>
      </c>
      <c r="BT8" s="267">
        <v>0.27160200476646401</v>
      </c>
      <c r="BU8" s="267">
        <v>0.58727765083312999</v>
      </c>
      <c r="BV8" s="267">
        <v>0.163272574543953</v>
      </c>
      <c r="BW8" s="267">
        <v>5.2536055445671102E-2</v>
      </c>
      <c r="BX8" s="267">
        <v>0.121356628835201</v>
      </c>
      <c r="BY8" s="267">
        <v>3.2058835029602099E-2</v>
      </c>
      <c r="BZ8" s="267">
        <v>3.4162511583417702E-3</v>
      </c>
      <c r="CA8" s="267">
        <v>3.17853018641472E-2</v>
      </c>
      <c r="CB8" s="267">
        <v>7.6321726664900797E-3</v>
      </c>
      <c r="CC8" s="267">
        <v>1.0210182153969101E-5</v>
      </c>
      <c r="CD8" s="267">
        <v>6.5423798514530095E-4</v>
      </c>
    </row>
    <row r="9" spans="1:82" ht="15" customHeight="1">
      <c r="B9" s="602">
        <v>1</v>
      </c>
      <c r="C9" s="381">
        <v>2</v>
      </c>
      <c r="D9" s="270" t="s">
        <v>10</v>
      </c>
      <c r="E9" s="56">
        <f t="shared" si="0"/>
        <v>-2.36976099014282</v>
      </c>
      <c r="F9" s="56">
        <f t="shared" si="0"/>
        <v>1.0271897315978999</v>
      </c>
      <c r="G9" s="56"/>
      <c r="H9" s="459"/>
      <c r="I9" s="593">
        <f t="shared" ref="I9:I57" si="1">INDEX($BU$6:$CD$55,$C9,E$6)+INDEX($BU$6:$CD$55,$C9,F$6)</f>
        <v>0.65009590238332704</v>
      </c>
      <c r="J9" s="593">
        <f t="shared" ref="J9:J57" si="2">INDEX($BK$6:$BT$55,$C9,E$6)+INDEX($BK$6:$BT$55,$C9,F$6)</f>
        <v>3.7223585844039921</v>
      </c>
      <c r="AO9" s="270" t="s">
        <v>13</v>
      </c>
      <c r="AP9" s="268">
        <v>10.699999809265099</v>
      </c>
      <c r="AQ9" s="268">
        <v>15.1000003814697</v>
      </c>
      <c r="AR9" s="268">
        <v>13.800000190734901</v>
      </c>
      <c r="AS9" s="268">
        <v>19.799999237060501</v>
      </c>
      <c r="AT9" s="268">
        <v>18.899999618530298</v>
      </c>
      <c r="AU9" s="268">
        <v>19.700000762939499</v>
      </c>
      <c r="AV9" s="268">
        <v>2</v>
      </c>
      <c r="AW9" s="268">
        <v>20</v>
      </c>
      <c r="AX9" s="268">
        <v>17.100000381469702</v>
      </c>
      <c r="AY9" s="268">
        <v>0.40000000596046398</v>
      </c>
      <c r="AZ9" s="314">
        <v>1</v>
      </c>
      <c r="BA9" s="268">
        <v>-4.3491473197937003</v>
      </c>
      <c r="BB9" s="268">
        <v>-1.7262277603149401</v>
      </c>
      <c r="BC9" s="268">
        <v>0.704728603363037</v>
      </c>
      <c r="BD9" s="268">
        <v>-0.67377340793609597</v>
      </c>
      <c r="BE9" s="268">
        <v>-0.39366063475608798</v>
      </c>
      <c r="BF9" s="268">
        <v>-0.77557486295700095</v>
      </c>
      <c r="BG9" s="268">
        <v>0.16069462895393399</v>
      </c>
      <c r="BH9" s="268">
        <v>8.6687885224819197E-2</v>
      </c>
      <c r="BI9" s="268">
        <v>-0.15628564357757599</v>
      </c>
      <c r="BJ9" s="268">
        <v>0.33189705014228799</v>
      </c>
      <c r="BK9" s="267">
        <v>9.2260208129882795</v>
      </c>
      <c r="BL9" s="267">
        <v>2.77678394317627</v>
      </c>
      <c r="BM9" s="267">
        <v>0.75343269109725997</v>
      </c>
      <c r="BN9" s="267">
        <v>1.2645957469940201</v>
      </c>
      <c r="BO9" s="267">
        <v>0.54317778348922696</v>
      </c>
      <c r="BP9" s="267">
        <v>3.2758204936981201</v>
      </c>
      <c r="BQ9" s="267">
        <v>0.149685993790627</v>
      </c>
      <c r="BR9" s="267">
        <v>6.0468476265668897E-2</v>
      </c>
      <c r="BS9" s="267">
        <v>0.39118725061416598</v>
      </c>
      <c r="BT9" s="267">
        <v>3.6273121833801301</v>
      </c>
      <c r="BU9" s="267">
        <v>0.79575562477111805</v>
      </c>
      <c r="BV9" s="267">
        <v>0.12536250054836301</v>
      </c>
      <c r="BW9" s="267">
        <v>2.0893696695566202E-2</v>
      </c>
      <c r="BX9" s="267">
        <v>1.9098497927188901E-2</v>
      </c>
      <c r="BY9" s="267">
        <v>6.51951739564538E-3</v>
      </c>
      <c r="BZ9" s="267">
        <v>2.5305733084678601E-2</v>
      </c>
      <c r="CA9" s="267">
        <v>1.0863611241802599E-3</v>
      </c>
      <c r="CB9" s="267">
        <v>3.1614644103683499E-4</v>
      </c>
      <c r="CC9" s="267">
        <v>1.0275657987222099E-3</v>
      </c>
      <c r="CD9" s="267">
        <v>4.6342373825609701E-3</v>
      </c>
    </row>
    <row r="10" spans="1:82" ht="15" customHeight="1">
      <c r="B10" s="602">
        <v>1</v>
      </c>
      <c r="C10" s="381">
        <v>3</v>
      </c>
      <c r="D10" s="270" t="s">
        <v>11</v>
      </c>
      <c r="E10" s="56">
        <f t="shared" si="0"/>
        <v>-2.7210171222686799</v>
      </c>
      <c r="F10" s="56">
        <f t="shared" si="0"/>
        <v>1.4347167015075699</v>
      </c>
      <c r="G10" s="56"/>
      <c r="H10" s="459"/>
      <c r="I10" s="593">
        <f t="shared" si="1"/>
        <v>0.75055022537708305</v>
      </c>
      <c r="J10" s="593">
        <f t="shared" si="2"/>
        <v>5.5294736623764003</v>
      </c>
      <c r="AA10" s="1" t="s">
        <v>590</v>
      </c>
      <c r="AO10" s="270" t="s">
        <v>14</v>
      </c>
      <c r="AP10" s="268">
        <v>9.8999996185302699</v>
      </c>
      <c r="AQ10" s="268">
        <v>12.5</v>
      </c>
      <c r="AR10" s="268">
        <v>17.5</v>
      </c>
      <c r="AS10" s="268">
        <v>14.800000190734901</v>
      </c>
      <c r="AT10" s="268">
        <v>10.300000190734901</v>
      </c>
      <c r="AU10" s="268">
        <v>15.8999996185303</v>
      </c>
      <c r="AV10" s="268">
        <v>4.8000001907348597</v>
      </c>
      <c r="AW10" s="268">
        <v>15.8999996185303</v>
      </c>
      <c r="AX10" s="268">
        <v>15.800000190734901</v>
      </c>
      <c r="AY10" s="268">
        <v>9.1999998092651403</v>
      </c>
      <c r="AZ10" s="314">
        <v>1</v>
      </c>
      <c r="BA10" s="268">
        <v>-2.5094301700592001</v>
      </c>
      <c r="BB10" s="268">
        <v>-6.9717802107334102E-3</v>
      </c>
      <c r="BC10" s="268">
        <v>-0.81636804342269897</v>
      </c>
      <c r="BD10" s="268">
        <v>-0.237018182873726</v>
      </c>
      <c r="BE10" s="268">
        <v>2.9670666903257401E-2</v>
      </c>
      <c r="BF10" s="268">
        <v>0.43557009100914001</v>
      </c>
      <c r="BG10" s="268">
        <v>0.46743723750114402</v>
      </c>
      <c r="BH10" s="268">
        <v>0.17530731856823001</v>
      </c>
      <c r="BI10" s="268">
        <v>0.37476533651351901</v>
      </c>
      <c r="BJ10" s="268">
        <v>-0.27406325936317399</v>
      </c>
      <c r="BK10" s="267">
        <v>3.0715415477752699</v>
      </c>
      <c r="BL10" s="267">
        <v>4.5293229050002999E-5</v>
      </c>
      <c r="BM10" s="267">
        <v>1.0110501050949099</v>
      </c>
      <c r="BN10" s="267">
        <v>0.15649026632308999</v>
      </c>
      <c r="BO10" s="267">
        <v>3.08569264598191E-3</v>
      </c>
      <c r="BP10" s="267">
        <v>1.0332103967666599</v>
      </c>
      <c r="BQ10" s="267">
        <v>1.26655793190002</v>
      </c>
      <c r="BR10" s="267">
        <v>0.24729327857494399</v>
      </c>
      <c r="BS10" s="267">
        <v>2.2493929862976101</v>
      </c>
      <c r="BT10" s="267">
        <v>2.47331714630127</v>
      </c>
      <c r="BU10" s="267">
        <v>0.82045364379882801</v>
      </c>
      <c r="BV10" s="267">
        <v>6.3327333919005502E-6</v>
      </c>
      <c r="BW10" s="267">
        <v>8.6831204593181596E-2</v>
      </c>
      <c r="BX10" s="267">
        <v>7.31925945729017E-3</v>
      </c>
      <c r="BY10" s="267">
        <v>1.14698683319148E-4</v>
      </c>
      <c r="BZ10" s="267">
        <v>2.4718375876545899E-2</v>
      </c>
      <c r="CA10" s="267">
        <v>2.8467573225498199E-2</v>
      </c>
      <c r="CB10" s="267">
        <v>4.0040910243988002E-3</v>
      </c>
      <c r="CC10" s="267">
        <v>1.8298801034688901E-2</v>
      </c>
      <c r="CD10" s="267">
        <v>9.7860060632228903E-3</v>
      </c>
    </row>
    <row r="11" spans="1:82" ht="15" customHeight="1">
      <c r="B11" s="602">
        <v>1</v>
      </c>
      <c r="C11" s="381">
        <v>4</v>
      </c>
      <c r="D11" s="270" t="s">
        <v>13</v>
      </c>
      <c r="E11" s="56">
        <f t="shared" si="0"/>
        <v>-4.3491473197937003</v>
      </c>
      <c r="F11" s="56">
        <f t="shared" si="0"/>
        <v>-1.7262277603149401</v>
      </c>
      <c r="G11" s="56"/>
      <c r="H11" s="459"/>
      <c r="I11" s="593">
        <f t="shared" si="1"/>
        <v>0.92111812531948112</v>
      </c>
      <c r="J11" s="593">
        <f t="shared" si="2"/>
        <v>12.002804756164549</v>
      </c>
      <c r="AA11" s="312"/>
      <c r="AO11" s="270" t="s">
        <v>15</v>
      </c>
      <c r="AP11" s="268">
        <v>9.5</v>
      </c>
      <c r="AQ11" s="268">
        <v>14.5</v>
      </c>
      <c r="AR11" s="268">
        <v>15.8999996185303</v>
      </c>
      <c r="AS11" s="268">
        <v>19.200000762939499</v>
      </c>
      <c r="AT11" s="268">
        <v>11</v>
      </c>
      <c r="AU11" s="268">
        <v>16.600000381469702</v>
      </c>
      <c r="AV11" s="268">
        <v>3.9000000953674299</v>
      </c>
      <c r="AW11" s="268">
        <v>11.300000190734901</v>
      </c>
      <c r="AX11" s="268">
        <v>18.100000381469702</v>
      </c>
      <c r="AY11" s="268">
        <v>7.4000000953674299</v>
      </c>
      <c r="AZ11" s="314">
        <v>1</v>
      </c>
      <c r="BA11" s="268">
        <v>-3.1337091922760001</v>
      </c>
      <c r="BB11" s="268">
        <v>4.0136113762855502E-2</v>
      </c>
      <c r="BC11" s="268">
        <v>-0.40987136960029602</v>
      </c>
      <c r="BD11" s="268">
        <v>0.38523632287979098</v>
      </c>
      <c r="BE11" s="268">
        <v>0.22486414015293099</v>
      </c>
      <c r="BF11" s="268">
        <v>0.29217076301574701</v>
      </c>
      <c r="BG11" s="268">
        <v>-0.36305984854698198</v>
      </c>
      <c r="BH11" s="268">
        <v>-0.57933145761489901</v>
      </c>
      <c r="BI11" s="268">
        <v>0.103111252188683</v>
      </c>
      <c r="BJ11" s="268">
        <v>0.13980348408222201</v>
      </c>
      <c r="BK11" s="267">
        <v>4.7898683547973597</v>
      </c>
      <c r="BL11" s="267">
        <v>1.50112388655543E-3</v>
      </c>
      <c r="BM11" s="267">
        <v>0.254856556653976</v>
      </c>
      <c r="BN11" s="267">
        <v>0.41340759396553001</v>
      </c>
      <c r="BO11" s="267">
        <v>0.17723049223423001</v>
      </c>
      <c r="BP11" s="267">
        <v>0.46488568186759899</v>
      </c>
      <c r="BQ11" s="267">
        <v>0.76407307386398304</v>
      </c>
      <c r="BR11" s="267">
        <v>2.7006382942199698</v>
      </c>
      <c r="BS11" s="267">
        <v>0.17027804255485501</v>
      </c>
      <c r="BT11" s="267">
        <v>0.64359718561172496</v>
      </c>
      <c r="BU11" s="267">
        <v>0.91166156530380205</v>
      </c>
      <c r="BV11" s="267">
        <v>1.49550163769163E-4</v>
      </c>
      <c r="BW11" s="267">
        <v>1.55959352850914E-2</v>
      </c>
      <c r="BX11" s="267">
        <v>1.37775093317032E-2</v>
      </c>
      <c r="BY11" s="267">
        <v>4.69414656981826E-3</v>
      </c>
      <c r="BZ11" s="267">
        <v>7.9248268157243694E-3</v>
      </c>
      <c r="CA11" s="267">
        <v>1.22369360178709E-2</v>
      </c>
      <c r="CB11" s="267">
        <v>3.1158065423369401E-2</v>
      </c>
      <c r="CC11" s="267">
        <v>9.8702555987983899E-4</v>
      </c>
      <c r="CD11" s="267">
        <v>1.8144802888855299E-3</v>
      </c>
    </row>
    <row r="12" spans="1:82" ht="15" customHeight="1">
      <c r="B12" s="602">
        <v>1</v>
      </c>
      <c r="C12" s="381">
        <v>5</v>
      </c>
      <c r="D12" s="270" t="s">
        <v>14</v>
      </c>
      <c r="E12" s="56">
        <f t="shared" si="0"/>
        <v>-2.5094301700592001</v>
      </c>
      <c r="F12" s="56">
        <f t="shared" si="0"/>
        <v>-6.9717802107334102E-3</v>
      </c>
      <c r="G12" s="56"/>
      <c r="H12" s="459"/>
      <c r="I12" s="593">
        <f t="shared" si="1"/>
        <v>0.82045997653221991</v>
      </c>
      <c r="J12" s="593">
        <f t="shared" si="2"/>
        <v>3.0715868410043199</v>
      </c>
      <c r="AA12" s="313"/>
      <c r="AO12" s="270" t="s">
        <v>16</v>
      </c>
      <c r="AP12" s="268">
        <v>8.6999998092651403</v>
      </c>
      <c r="AQ12" s="268">
        <v>14.3999996185303</v>
      </c>
      <c r="AR12" s="268">
        <v>10.699999809265099</v>
      </c>
      <c r="AS12" s="268">
        <v>16</v>
      </c>
      <c r="AT12" s="268">
        <v>14.800000190734901</v>
      </c>
      <c r="AU12" s="268">
        <v>16.5</v>
      </c>
      <c r="AV12" s="268">
        <v>2.7999999523162802</v>
      </c>
      <c r="AW12" s="268">
        <v>18.700000762939499</v>
      </c>
      <c r="AX12" s="268">
        <v>20</v>
      </c>
      <c r="AY12" s="268">
        <v>3.7000000476837198</v>
      </c>
      <c r="AZ12" s="314">
        <v>1</v>
      </c>
      <c r="BA12" s="268">
        <v>-3.1227107048034699</v>
      </c>
      <c r="BB12" s="268">
        <v>-1.7867842912673999</v>
      </c>
      <c r="BC12" s="268">
        <v>-0.221944704651833</v>
      </c>
      <c r="BD12" s="268">
        <v>-0.60796773433685303</v>
      </c>
      <c r="BE12" s="268">
        <v>-0.509932041168213</v>
      </c>
      <c r="BF12" s="268">
        <v>3.3275455236434902E-2</v>
      </c>
      <c r="BG12" s="268">
        <v>-0.51069867610931396</v>
      </c>
      <c r="BH12" s="268">
        <v>-0.17497347295284299</v>
      </c>
      <c r="BI12" s="268">
        <v>-0.42698827385902399</v>
      </c>
      <c r="BJ12" s="268">
        <v>0.105003401637077</v>
      </c>
      <c r="BK12" s="267">
        <v>4.7563047409057599</v>
      </c>
      <c r="BL12" s="267">
        <v>2.9750218391418501</v>
      </c>
      <c r="BM12" s="267">
        <v>7.4729181826114696E-2</v>
      </c>
      <c r="BN12" s="267">
        <v>1.0296391248703001</v>
      </c>
      <c r="BO12" s="267">
        <v>0.91142857074737504</v>
      </c>
      <c r="BP12" s="267">
        <v>6.0300463810563096E-3</v>
      </c>
      <c r="BQ12" s="267">
        <v>1.51184725761414</v>
      </c>
      <c r="BR12" s="267">
        <v>0.24635230004787401</v>
      </c>
      <c r="BS12" s="267">
        <v>2.9199702739715598</v>
      </c>
      <c r="BT12" s="267">
        <v>0.36306542158126798</v>
      </c>
      <c r="BU12" s="267">
        <v>0.69115579128265403</v>
      </c>
      <c r="BV12" s="267">
        <v>0.22628548741340601</v>
      </c>
      <c r="BW12" s="267">
        <v>3.4914193674921998E-3</v>
      </c>
      <c r="BX12" s="267">
        <v>2.6198323816060999E-2</v>
      </c>
      <c r="BY12" s="267">
        <v>1.8430497497320199E-2</v>
      </c>
      <c r="BZ12" s="267">
        <v>7.8480261436197907E-5</v>
      </c>
      <c r="CA12" s="267">
        <v>1.8485955893993399E-2</v>
      </c>
      <c r="CB12" s="267">
        <v>2.1699857898056498E-3</v>
      </c>
      <c r="CC12" s="267">
        <v>1.29224350675941E-2</v>
      </c>
      <c r="CD12" s="267">
        <v>7.8148237662389896E-4</v>
      </c>
    </row>
    <row r="13" spans="1:82" ht="15" customHeight="1">
      <c r="B13" s="602">
        <v>1</v>
      </c>
      <c r="C13" s="381">
        <v>6</v>
      </c>
      <c r="D13" s="270" t="s">
        <v>15</v>
      </c>
      <c r="E13" s="56">
        <f t="shared" si="0"/>
        <v>-3.1337091922760001</v>
      </c>
      <c r="F13" s="56">
        <f t="shared" si="0"/>
        <v>4.0136113762855502E-2</v>
      </c>
      <c r="G13" s="56"/>
      <c r="H13" s="459"/>
      <c r="I13" s="593">
        <f t="shared" si="1"/>
        <v>0.91181111546757121</v>
      </c>
      <c r="J13" s="593">
        <f t="shared" si="2"/>
        <v>4.7913694786839152</v>
      </c>
      <c r="AO13" s="270" t="s">
        <v>17</v>
      </c>
      <c r="AP13" s="268">
        <v>6.8000001907348597</v>
      </c>
      <c r="AQ13" s="268">
        <v>14.199999809265099</v>
      </c>
      <c r="AR13" s="268">
        <v>15.5</v>
      </c>
      <c r="AS13" s="268">
        <v>14.800000190734901</v>
      </c>
      <c r="AT13" s="268">
        <v>19.5</v>
      </c>
      <c r="AU13" s="268">
        <v>16.700000762939499</v>
      </c>
      <c r="AV13" s="268">
        <v>0.40000000596046398</v>
      </c>
      <c r="AW13" s="268">
        <v>18.700000762939499</v>
      </c>
      <c r="AX13" s="268">
        <v>15.199999809265099</v>
      </c>
      <c r="AY13" s="268">
        <v>0.80000001192092896</v>
      </c>
      <c r="AZ13" s="314">
        <v>1</v>
      </c>
      <c r="BA13" s="268">
        <v>-3.5967772006988499</v>
      </c>
      <c r="BB13" s="268">
        <v>-2.4598679542541499</v>
      </c>
      <c r="BC13" s="268">
        <v>0.50793254375457797</v>
      </c>
      <c r="BD13" s="268">
        <v>4.8272926360368701E-2</v>
      </c>
      <c r="BE13" s="268">
        <v>-0.62604373693466198</v>
      </c>
      <c r="BF13" s="268">
        <v>-0.10501153022050901</v>
      </c>
      <c r="BG13" s="268">
        <v>0.83540421724319502</v>
      </c>
      <c r="BH13" s="268">
        <v>-0.104191087186337</v>
      </c>
      <c r="BI13" s="268">
        <v>0.42296284437179599</v>
      </c>
      <c r="BJ13" s="268">
        <v>-0.133530929684639</v>
      </c>
      <c r="BK13" s="267">
        <v>6.3100566864013699</v>
      </c>
      <c r="BL13" s="267">
        <v>5.6385765075683603</v>
      </c>
      <c r="BM13" s="267">
        <v>0.39139270782470698</v>
      </c>
      <c r="BN13" s="267">
        <v>6.4912936650216597E-3</v>
      </c>
      <c r="BO13" s="267">
        <v>1.3737490177154501</v>
      </c>
      <c r="BP13" s="267">
        <v>6.0054648667573901E-2</v>
      </c>
      <c r="BQ13" s="267">
        <v>4.0454959869384801</v>
      </c>
      <c r="BR13" s="267">
        <v>8.7352097034454304E-2</v>
      </c>
      <c r="BS13" s="267">
        <v>2.86517381668091</v>
      </c>
      <c r="BT13" s="267">
        <v>0.58714032173156705</v>
      </c>
      <c r="BU13" s="267">
        <v>0.62932842969894398</v>
      </c>
      <c r="BV13" s="267">
        <v>0.29435664415359503</v>
      </c>
      <c r="BW13" s="267">
        <v>1.2550538405776E-2</v>
      </c>
      <c r="BX13" s="267">
        <v>1.13359397801105E-4</v>
      </c>
      <c r="BY13" s="267">
        <v>1.90660022199154E-2</v>
      </c>
      <c r="BZ13" s="267">
        <v>5.3644384024664803E-4</v>
      </c>
      <c r="CA13" s="267">
        <v>3.3950299024581902E-2</v>
      </c>
      <c r="CB13" s="267">
        <v>5.2809424232691505E-4</v>
      </c>
      <c r="CC13" s="267">
        <v>8.7027139961719496E-3</v>
      </c>
      <c r="CD13" s="267">
        <v>8.6738920072093595E-4</v>
      </c>
    </row>
    <row r="14" spans="1:82" ht="15.75" customHeight="1" thickBot="1">
      <c r="B14" s="602">
        <v>1</v>
      </c>
      <c r="C14" s="381">
        <v>7</v>
      </c>
      <c r="D14" s="270" t="s">
        <v>16</v>
      </c>
      <c r="E14" s="56">
        <f t="shared" si="0"/>
        <v>-3.1227107048034699</v>
      </c>
      <c r="F14" s="56">
        <f t="shared" si="0"/>
        <v>-1.7867842912673999</v>
      </c>
      <c r="G14" s="56"/>
      <c r="H14" s="459"/>
      <c r="I14" s="593">
        <f t="shared" si="1"/>
        <v>0.91744127869606007</v>
      </c>
      <c r="J14" s="593">
        <f t="shared" si="2"/>
        <v>7.7313265800476101</v>
      </c>
      <c r="AA14" s="1" t="s">
        <v>591</v>
      </c>
      <c r="AO14" s="208" t="s">
        <v>18</v>
      </c>
      <c r="AP14" s="268">
        <v>6.5</v>
      </c>
      <c r="AQ14" s="268">
        <v>16.399999618530298</v>
      </c>
      <c r="AR14" s="268">
        <v>16.200000762939499</v>
      </c>
      <c r="AS14" s="268">
        <v>19.399999618530298</v>
      </c>
      <c r="AT14" s="268">
        <v>9.8000001907348597</v>
      </c>
      <c r="AU14" s="268">
        <v>18.600000381469702</v>
      </c>
      <c r="AV14" s="268">
        <v>5.3000001907348597</v>
      </c>
      <c r="AW14" s="268">
        <v>16</v>
      </c>
      <c r="AX14" s="268">
        <v>18.399999618530298</v>
      </c>
      <c r="AY14" s="268">
        <v>4.6999998092651403</v>
      </c>
      <c r="AZ14" s="314">
        <v>1</v>
      </c>
      <c r="BA14" s="268">
        <v>-3.6753914356231698</v>
      </c>
      <c r="BB14" s="268">
        <v>-0.79006886482238803</v>
      </c>
      <c r="BC14" s="268">
        <v>-0.58936262130737305</v>
      </c>
      <c r="BD14" s="268">
        <v>-0.29972386360168501</v>
      </c>
      <c r="BE14" s="268">
        <v>0.92690902948379505</v>
      </c>
      <c r="BF14" s="268">
        <v>0.83991223573684703</v>
      </c>
      <c r="BG14" s="268">
        <v>-9.8668776452541407E-2</v>
      </c>
      <c r="BH14" s="268">
        <v>-0.941367328166962</v>
      </c>
      <c r="BI14" s="268">
        <v>-7.5439810752868694E-2</v>
      </c>
      <c r="BJ14" s="268">
        <v>-7.9744353890419006E-2</v>
      </c>
      <c r="BK14" s="267">
        <v>6.58890676498413</v>
      </c>
      <c r="BL14" s="267">
        <v>0.58166879415512096</v>
      </c>
      <c r="BM14" s="267">
        <v>0.52694565057754505</v>
      </c>
      <c r="BN14" s="267">
        <v>0.25024572014808699</v>
      </c>
      <c r="BO14" s="267">
        <v>3.0114264488220202</v>
      </c>
      <c r="BP14" s="267">
        <v>3.8418505191803001</v>
      </c>
      <c r="BQ14" s="267">
        <v>5.6433621793985402E-2</v>
      </c>
      <c r="BR14" s="267">
        <v>7.1306719779968297</v>
      </c>
      <c r="BS14" s="267">
        <v>9.1148115694522899E-2</v>
      </c>
      <c r="BT14" s="267">
        <v>0.209400653839111</v>
      </c>
      <c r="BU14" s="267">
        <v>0.79263782501220703</v>
      </c>
      <c r="BV14" s="267">
        <v>3.6626674234867103E-2</v>
      </c>
      <c r="BW14" s="267">
        <v>2.0381340757012398E-2</v>
      </c>
      <c r="BX14" s="267">
        <v>5.2712089382112E-3</v>
      </c>
      <c r="BY14" s="267">
        <v>5.0412915647029898E-2</v>
      </c>
      <c r="BZ14" s="267">
        <v>4.1393809020519298E-2</v>
      </c>
      <c r="CA14" s="267">
        <v>5.7125114835798697E-4</v>
      </c>
      <c r="CB14" s="267">
        <v>5.19979037344456E-2</v>
      </c>
      <c r="CC14" s="267">
        <v>3.3394026104360803E-4</v>
      </c>
      <c r="CD14" s="267">
        <v>3.7313628126867099E-4</v>
      </c>
    </row>
    <row r="15" spans="1:82" ht="15" customHeight="1">
      <c r="B15" s="602">
        <v>1</v>
      </c>
      <c r="C15" s="381">
        <v>8</v>
      </c>
      <c r="D15" s="270" t="s">
        <v>17</v>
      </c>
      <c r="E15" s="56">
        <f t="shared" si="0"/>
        <v>-3.5967772006988499</v>
      </c>
      <c r="F15" s="56">
        <f t="shared" si="0"/>
        <v>-2.4598679542541499</v>
      </c>
      <c r="G15" s="56"/>
      <c r="H15" s="459"/>
      <c r="I15" s="593">
        <f t="shared" si="1"/>
        <v>0.92368507385253906</v>
      </c>
      <c r="J15" s="593">
        <f t="shared" si="2"/>
        <v>11.94863319396973</v>
      </c>
      <c r="AA15" s="312"/>
      <c r="AO15" s="269" t="s">
        <v>6</v>
      </c>
      <c r="AP15" s="268">
        <v>18.299999237060501</v>
      </c>
      <c r="AQ15" s="268">
        <v>10.3999996185303</v>
      </c>
      <c r="AR15" s="268">
        <v>12.5</v>
      </c>
      <c r="AS15" s="268">
        <v>15.800000190734901</v>
      </c>
      <c r="AT15" s="268">
        <v>10.300000190734901</v>
      </c>
      <c r="AU15" s="268">
        <v>18.899999618530298</v>
      </c>
      <c r="AV15" s="268">
        <v>2.4000000953674299</v>
      </c>
      <c r="AW15" s="268">
        <v>4.6999998092651403</v>
      </c>
      <c r="AX15" s="268">
        <v>6.5999999046325701</v>
      </c>
      <c r="AY15" s="268">
        <v>3</v>
      </c>
      <c r="AZ15" s="314">
        <v>2</v>
      </c>
      <c r="BA15" s="268">
        <v>-1.8039183616638199</v>
      </c>
      <c r="BB15" s="268">
        <v>2.14127516746521</v>
      </c>
      <c r="BC15" s="268">
        <v>2.3265955448150599</v>
      </c>
      <c r="BD15" s="268">
        <v>0.124131225049496</v>
      </c>
      <c r="BE15" s="268">
        <v>-1.01383757591248</v>
      </c>
      <c r="BF15" s="268">
        <v>-0.23179993033409099</v>
      </c>
      <c r="BG15" s="268">
        <v>0.33003950119018599</v>
      </c>
      <c r="BH15" s="268">
        <v>0.22505648434162101</v>
      </c>
      <c r="BI15" s="268">
        <v>-0.59362709522247303</v>
      </c>
      <c r="BJ15" s="268">
        <v>2.30528563261032E-2</v>
      </c>
      <c r="BK15" s="267">
        <v>1.58723020553589</v>
      </c>
      <c r="BL15" s="267">
        <v>4.2725863456726101</v>
      </c>
      <c r="BM15" s="267">
        <v>8.2118768692016602</v>
      </c>
      <c r="BN15" s="267">
        <v>4.2922604829073001E-2</v>
      </c>
      <c r="BO15" s="267">
        <v>3.6027555465698198</v>
      </c>
      <c r="BP15" s="267">
        <v>0.29261678457260099</v>
      </c>
      <c r="BQ15" s="267">
        <v>0.63140827417373702</v>
      </c>
      <c r="BR15" s="267">
        <v>0.40756347775459301</v>
      </c>
      <c r="BS15" s="267">
        <v>5.6438302993774396</v>
      </c>
      <c r="BT15" s="267">
        <v>1.7499580979347201E-2</v>
      </c>
      <c r="BU15" s="267">
        <v>0.21895973384380299</v>
      </c>
      <c r="BV15" s="267">
        <v>0.30851441621780401</v>
      </c>
      <c r="BW15" s="267">
        <v>0.36422711610794101</v>
      </c>
      <c r="BX15" s="267">
        <v>1.0367942741140699E-3</v>
      </c>
      <c r="BY15" s="267">
        <v>6.9161958992481204E-2</v>
      </c>
      <c r="BZ15" s="267">
        <v>3.6154063418507602E-3</v>
      </c>
      <c r="CA15" s="267">
        <v>7.3292972519993799E-3</v>
      </c>
      <c r="CB15" s="267">
        <v>3.4081097692251201E-3</v>
      </c>
      <c r="CC15" s="267">
        <v>2.3711441084742501E-2</v>
      </c>
      <c r="CD15" s="267">
        <v>3.57585558958817E-5</v>
      </c>
    </row>
    <row r="16" spans="1:82" ht="15.75" customHeight="1" thickBot="1">
      <c r="B16" s="603">
        <v>1</v>
      </c>
      <c r="C16" s="382">
        <v>9</v>
      </c>
      <c r="D16" s="208" t="s">
        <v>18</v>
      </c>
      <c r="E16" s="454">
        <f t="shared" si="0"/>
        <v>-3.6753914356231698</v>
      </c>
      <c r="F16" s="454">
        <f t="shared" si="0"/>
        <v>-0.79006886482238803</v>
      </c>
      <c r="G16" s="454">
        <f>AVERAGE(E8:E16)</f>
        <v>-3.2152989970313177</v>
      </c>
      <c r="H16" s="460">
        <f>AVERAGE(F8:F16)</f>
        <v>-0.3243463755481773</v>
      </c>
      <c r="I16" s="593">
        <f t="shared" si="1"/>
        <v>0.82926449924707413</v>
      </c>
      <c r="J16" s="593">
        <f t="shared" si="2"/>
        <v>7.1705755591392508</v>
      </c>
      <c r="AA16" s="313"/>
      <c r="AO16" s="270" t="s">
        <v>9</v>
      </c>
      <c r="AP16" s="268">
        <v>14</v>
      </c>
      <c r="AQ16" s="268">
        <v>10.800000190734901</v>
      </c>
      <c r="AR16" s="268">
        <v>12.699999809265099</v>
      </c>
      <c r="AS16" s="268">
        <v>17.600000381469702</v>
      </c>
      <c r="AT16" s="268">
        <v>11</v>
      </c>
      <c r="AU16" s="268">
        <v>16.600000381469702</v>
      </c>
      <c r="AV16" s="268">
        <v>5.1999998092651403</v>
      </c>
      <c r="AW16" s="268">
        <v>1.70000004768372</v>
      </c>
      <c r="AX16" s="268">
        <v>9.3999996185302699</v>
      </c>
      <c r="AY16" s="268">
        <v>5.6999998092651403</v>
      </c>
      <c r="AZ16" s="314">
        <v>2</v>
      </c>
      <c r="BA16" s="268">
        <v>-1.5112284421920801</v>
      </c>
      <c r="BB16" s="268">
        <v>1.6296843290328999</v>
      </c>
      <c r="BC16" s="268">
        <v>1.45919406414032</v>
      </c>
      <c r="BD16" s="268">
        <v>0.92172122001647905</v>
      </c>
      <c r="BE16" s="268">
        <v>-0.48554357886314398</v>
      </c>
      <c r="BF16" s="268">
        <v>-0.31990519165992698</v>
      </c>
      <c r="BG16" s="268">
        <v>0.10500489175319699</v>
      </c>
      <c r="BH16" s="268">
        <v>-0.72370862960815396</v>
      </c>
      <c r="BI16" s="268">
        <v>-0.310506582260132</v>
      </c>
      <c r="BJ16" s="268">
        <v>0.31643384695053101</v>
      </c>
      <c r="BK16" s="267">
        <v>1.11395180225372</v>
      </c>
      <c r="BL16" s="267">
        <v>2.4748728275299099</v>
      </c>
      <c r="BM16" s="267">
        <v>3.2301802635192902</v>
      </c>
      <c r="BN16" s="267">
        <v>2.3665907382965101</v>
      </c>
      <c r="BO16" s="267">
        <v>0.82633179426193204</v>
      </c>
      <c r="BP16" s="267">
        <v>0.55733358860015902</v>
      </c>
      <c r="BQ16" s="267">
        <v>6.39142245054245E-2</v>
      </c>
      <c r="BR16" s="267">
        <v>4.21443843841553</v>
      </c>
      <c r="BS16" s="267">
        <v>1.54414522647858</v>
      </c>
      <c r="BT16" s="267">
        <v>3.29719042778015</v>
      </c>
      <c r="BU16" s="267">
        <v>0.25409799814224199</v>
      </c>
      <c r="BV16" s="267">
        <v>0.29549354314804099</v>
      </c>
      <c r="BW16" s="267">
        <v>0.236901119351387</v>
      </c>
      <c r="BX16" s="267">
        <v>9.4523578882217393E-2</v>
      </c>
      <c r="BY16" s="267">
        <v>2.6229947805404701E-2</v>
      </c>
      <c r="BZ16" s="267">
        <v>1.13863246515393E-2</v>
      </c>
      <c r="CA16" s="267">
        <v>1.2267612619325499E-3</v>
      </c>
      <c r="CB16" s="267">
        <v>5.8273151516914402E-2</v>
      </c>
      <c r="CC16" s="267">
        <v>1.07271075248718E-2</v>
      </c>
      <c r="CD16" s="267">
        <v>1.11405560746789E-2</v>
      </c>
    </row>
    <row r="17" spans="2:82" ht="15" customHeight="1">
      <c r="B17" s="601">
        <v>2</v>
      </c>
      <c r="C17" s="380">
        <v>10</v>
      </c>
      <c r="D17" s="269" t="s">
        <v>6</v>
      </c>
      <c r="E17" s="451">
        <f t="shared" si="0"/>
        <v>-1.8039183616638199</v>
      </c>
      <c r="F17" s="451">
        <f t="shared" si="0"/>
        <v>2.14127516746521</v>
      </c>
      <c r="G17" s="451"/>
      <c r="H17" s="458"/>
      <c r="I17" s="593">
        <f t="shared" si="1"/>
        <v>0.52747415006160703</v>
      </c>
      <c r="J17" s="593">
        <f t="shared" si="2"/>
        <v>5.8598165512084996</v>
      </c>
      <c r="AO17" s="270" t="s">
        <v>12</v>
      </c>
      <c r="AP17" s="268">
        <v>12.300000190734901</v>
      </c>
      <c r="AQ17" s="268">
        <v>11.300000190734901</v>
      </c>
      <c r="AR17" s="268">
        <v>14.5</v>
      </c>
      <c r="AS17" s="268">
        <v>15.6000003814697</v>
      </c>
      <c r="AT17" s="268">
        <v>5.4000000953674299</v>
      </c>
      <c r="AU17" s="268">
        <v>17.299999237060501</v>
      </c>
      <c r="AV17" s="268">
        <v>5.5999999046325701</v>
      </c>
      <c r="AW17" s="268">
        <v>8.5</v>
      </c>
      <c r="AX17" s="268">
        <v>15.5</v>
      </c>
      <c r="AY17" s="268">
        <v>12.1000003814697</v>
      </c>
      <c r="AZ17" s="314">
        <v>2</v>
      </c>
      <c r="BA17" s="268">
        <v>-1.6869417428970299</v>
      </c>
      <c r="BB17" s="268">
        <v>1.67537677288055</v>
      </c>
      <c r="BC17" s="268">
        <v>-0.74104082584381104</v>
      </c>
      <c r="BD17" s="268">
        <v>0.172414496541023</v>
      </c>
      <c r="BE17" s="268">
        <v>-4.8052992671728099E-2</v>
      </c>
      <c r="BF17" s="268">
        <v>0.64973419904708896</v>
      </c>
      <c r="BG17" s="268">
        <v>-0.154732391238213</v>
      </c>
      <c r="BH17" s="268">
        <v>-0.21116654574871099</v>
      </c>
      <c r="BI17" s="268">
        <v>-0.493036419153214</v>
      </c>
      <c r="BJ17" s="268">
        <v>-0.12852314114570601</v>
      </c>
      <c r="BK17" s="267">
        <v>1.3880538940429701</v>
      </c>
      <c r="BL17" s="267">
        <v>2.6155972480773899</v>
      </c>
      <c r="BM17" s="267">
        <v>0.83307659626007102</v>
      </c>
      <c r="BN17" s="267">
        <v>8.28078538179398E-2</v>
      </c>
      <c r="BO17" s="267">
        <v>8.0935470759868604E-3</v>
      </c>
      <c r="BP17" s="267">
        <v>2.2990272045135498</v>
      </c>
      <c r="BQ17" s="267">
        <v>0.13878448307514199</v>
      </c>
      <c r="BR17" s="267">
        <v>0.35880827903747597</v>
      </c>
      <c r="BS17" s="267">
        <v>3.8931803703308101</v>
      </c>
      <c r="BT17" s="267">
        <v>0.54392725229263295</v>
      </c>
      <c r="BU17" s="267">
        <v>0.40746277570724498</v>
      </c>
      <c r="BV17" s="267">
        <v>0.40189513564109802</v>
      </c>
      <c r="BW17" s="267">
        <v>7.8627064824104295E-2</v>
      </c>
      <c r="BX17" s="267">
        <v>4.2563304305076599E-3</v>
      </c>
      <c r="BY17" s="267">
        <v>3.3061965950764699E-4</v>
      </c>
      <c r="BZ17" s="267">
        <v>6.04448392987251E-2</v>
      </c>
      <c r="CA17" s="267">
        <v>3.42807453125715E-3</v>
      </c>
      <c r="CB17" s="267">
        <v>6.3846632838249198E-3</v>
      </c>
      <c r="CC17" s="267">
        <v>3.48053313791752E-2</v>
      </c>
      <c r="CD17" s="267">
        <v>2.3651050869375502E-3</v>
      </c>
    </row>
    <row r="18" spans="2:82" ht="15" customHeight="1">
      <c r="B18" s="602">
        <v>2</v>
      </c>
      <c r="C18" s="381">
        <v>11</v>
      </c>
      <c r="D18" s="270" t="s">
        <v>9</v>
      </c>
      <c r="E18" s="56">
        <f t="shared" si="0"/>
        <v>-1.5112284421920801</v>
      </c>
      <c r="F18" s="56">
        <f t="shared" si="0"/>
        <v>1.6296843290328999</v>
      </c>
      <c r="G18" s="56"/>
      <c r="H18" s="459"/>
      <c r="I18" s="593">
        <f t="shared" si="1"/>
        <v>0.54959154129028298</v>
      </c>
      <c r="J18" s="593">
        <f t="shared" si="2"/>
        <v>3.5888246297836299</v>
      </c>
      <c r="AO18" s="270" t="s">
        <v>20</v>
      </c>
      <c r="AP18" s="268">
        <v>16.399999618530298</v>
      </c>
      <c r="AQ18" s="268">
        <v>11.3999996185303</v>
      </c>
      <c r="AR18" s="268">
        <v>14.3999996185303</v>
      </c>
      <c r="AS18" s="268">
        <v>11.199999809265099</v>
      </c>
      <c r="AT18" s="268">
        <v>7.8000001907348597</v>
      </c>
      <c r="AU18" s="268">
        <v>12.800000190734901</v>
      </c>
      <c r="AV18" s="268">
        <v>9.8000001907348597</v>
      </c>
      <c r="AW18" s="268">
        <v>11.8999996185303</v>
      </c>
      <c r="AX18" s="268">
        <v>14.199999809265099</v>
      </c>
      <c r="AY18" s="268">
        <v>14.6000003814697</v>
      </c>
      <c r="AZ18" s="314">
        <v>2</v>
      </c>
      <c r="BA18" s="268">
        <v>-0.727528035640717</v>
      </c>
      <c r="BB18" s="268">
        <v>1.5462024211883501</v>
      </c>
      <c r="BC18" s="268">
        <v>-0.62068742513656605</v>
      </c>
      <c r="BD18" s="268">
        <v>-0.35881990194320701</v>
      </c>
      <c r="BE18" s="268">
        <v>9.4029702246189104E-2</v>
      </c>
      <c r="BF18" s="268">
        <v>-0.26746499538421598</v>
      </c>
      <c r="BG18" s="268">
        <v>-0.428457081317902</v>
      </c>
      <c r="BH18" s="268">
        <v>1.2043203115463299</v>
      </c>
      <c r="BI18" s="268">
        <v>0.109025180339813</v>
      </c>
      <c r="BJ18" s="268">
        <v>-0.48303815722465498</v>
      </c>
      <c r="BK18" s="267">
        <v>0.25816991925239602</v>
      </c>
      <c r="BL18" s="267">
        <v>2.2278122901916499</v>
      </c>
      <c r="BM18" s="267">
        <v>0.58444893360137895</v>
      </c>
      <c r="BN18" s="267">
        <v>0.358655124902725</v>
      </c>
      <c r="BO18" s="267">
        <v>3.0990470200777099E-2</v>
      </c>
      <c r="BP18" s="267">
        <v>0.389588892459869</v>
      </c>
      <c r="BQ18" s="267">
        <v>1.06412613391876</v>
      </c>
      <c r="BR18" s="267">
        <v>11.670681953430201</v>
      </c>
      <c r="BS18" s="267">
        <v>0.190370723605156</v>
      </c>
      <c r="BT18" s="267">
        <v>7.6831803321838397</v>
      </c>
      <c r="BU18" s="267">
        <v>9.8134301602840396E-2</v>
      </c>
      <c r="BV18" s="267">
        <v>0.443255454301834</v>
      </c>
      <c r="BW18" s="267">
        <v>7.1427799761295305E-2</v>
      </c>
      <c r="BX18" s="267">
        <v>2.38712094724178E-2</v>
      </c>
      <c r="BY18" s="267">
        <v>1.63927383255213E-3</v>
      </c>
      <c r="BZ18" s="267">
        <v>1.3263412751257401E-2</v>
      </c>
      <c r="CA18" s="267">
        <v>3.4035805612802499E-2</v>
      </c>
      <c r="CB18" s="267">
        <v>0.26890903711318997</v>
      </c>
      <c r="CC18" s="267">
        <v>2.2038144525140498E-3</v>
      </c>
      <c r="CD18" s="267">
        <v>4.3259773403406102E-2</v>
      </c>
    </row>
    <row r="19" spans="2:82" ht="15" customHeight="1">
      <c r="B19" s="602">
        <v>2</v>
      </c>
      <c r="C19" s="381">
        <v>12</v>
      </c>
      <c r="D19" s="270" t="s">
        <v>12</v>
      </c>
      <c r="E19" s="56">
        <f t="shared" si="0"/>
        <v>-1.6869417428970299</v>
      </c>
      <c r="F19" s="56">
        <f t="shared" si="0"/>
        <v>1.67537677288055</v>
      </c>
      <c r="G19" s="56"/>
      <c r="H19" s="459"/>
      <c r="I19" s="593">
        <f t="shared" si="1"/>
        <v>0.80935791134834301</v>
      </c>
      <c r="J19" s="593">
        <f t="shared" si="2"/>
        <v>4.0036511421203596</v>
      </c>
      <c r="AO19" s="270" t="s">
        <v>21</v>
      </c>
      <c r="AP19" s="268">
        <v>15.8999996185303</v>
      </c>
      <c r="AQ19" s="268">
        <v>5.3000001907348597</v>
      </c>
      <c r="AR19" s="268">
        <v>11.1000003814697</v>
      </c>
      <c r="AS19" s="268">
        <v>11.6000003814697</v>
      </c>
      <c r="AT19" s="268">
        <v>7.3000001907348597</v>
      </c>
      <c r="AU19" s="268">
        <v>12.1000003814697</v>
      </c>
      <c r="AV19" s="268">
        <v>9.6000003814697301</v>
      </c>
      <c r="AW19" s="268">
        <v>9.1999998092651403</v>
      </c>
      <c r="AX19" s="268">
        <v>12.300000190734901</v>
      </c>
      <c r="AY19" s="268">
        <v>5.5</v>
      </c>
      <c r="AZ19" s="314">
        <v>2</v>
      </c>
      <c r="BA19" s="268">
        <v>5.5381648242473602E-2</v>
      </c>
      <c r="BB19" s="268">
        <v>1.7379115819930999</v>
      </c>
      <c r="BC19" s="268">
        <v>0.39567333459854098</v>
      </c>
      <c r="BD19" s="268">
        <v>-1.1484019756317101</v>
      </c>
      <c r="BE19" s="268">
        <v>-1.5613260269164999</v>
      </c>
      <c r="BF19" s="268">
        <v>-0.349409550428391</v>
      </c>
      <c r="BG19" s="268">
        <v>0.135359928011894</v>
      </c>
      <c r="BH19" s="268">
        <v>-0.35666644573211698</v>
      </c>
      <c r="BI19" s="268">
        <v>0.116686411201954</v>
      </c>
      <c r="BJ19" s="268">
        <v>-0.25600680708885198</v>
      </c>
      <c r="BK19" s="267">
        <v>1.4960218686610499E-3</v>
      </c>
      <c r="BL19" s="267">
        <v>2.8144998550414999</v>
      </c>
      <c r="BM19" s="267">
        <v>0.237505808472633</v>
      </c>
      <c r="BN19" s="267">
        <v>3.6737689971923801</v>
      </c>
      <c r="BO19" s="267">
        <v>8.5444717407226598</v>
      </c>
      <c r="BP19" s="267">
        <v>0.66487836837768599</v>
      </c>
      <c r="BQ19" s="267">
        <v>0.106208354234695</v>
      </c>
      <c r="BR19" s="267">
        <v>1.02361512184143</v>
      </c>
      <c r="BS19" s="267">
        <v>0.218065559864044</v>
      </c>
      <c r="BT19" s="267">
        <v>2.1581478118896502</v>
      </c>
      <c r="BU19" s="267">
        <v>4.21117641963065E-4</v>
      </c>
      <c r="BV19" s="267">
        <v>0.41469332575798001</v>
      </c>
      <c r="BW19" s="267">
        <v>2.1495386958122299E-2</v>
      </c>
      <c r="BX19" s="267">
        <v>0.181075438857079</v>
      </c>
      <c r="BY19" s="267">
        <v>0.33470246195793202</v>
      </c>
      <c r="BZ19" s="267">
        <v>1.6762593761086499E-2</v>
      </c>
      <c r="CA19" s="267">
        <v>2.5156599003821598E-3</v>
      </c>
      <c r="CB19" s="267">
        <v>1.7466111108660701E-2</v>
      </c>
      <c r="CC19" s="267">
        <v>1.8694431055337199E-3</v>
      </c>
      <c r="CD19" s="267">
        <v>8.9985951781272906E-3</v>
      </c>
    </row>
    <row r="20" spans="2:82" ht="15" customHeight="1">
      <c r="B20" s="602">
        <v>2</v>
      </c>
      <c r="C20" s="381">
        <v>13</v>
      </c>
      <c r="D20" s="270" t="s">
        <v>20</v>
      </c>
      <c r="E20" s="56">
        <f t="shared" si="0"/>
        <v>-0.727528035640717</v>
      </c>
      <c r="F20" s="56">
        <f t="shared" si="0"/>
        <v>1.5462024211883501</v>
      </c>
      <c r="G20" s="56"/>
      <c r="H20" s="459"/>
      <c r="I20" s="593">
        <f t="shared" si="1"/>
        <v>0.54138975590467442</v>
      </c>
      <c r="J20" s="593">
        <f t="shared" si="2"/>
        <v>2.485982209444046</v>
      </c>
      <c r="AO20" s="270" t="s">
        <v>23</v>
      </c>
      <c r="AP20" s="268">
        <v>15.1000003814697</v>
      </c>
      <c r="AQ20" s="268">
        <v>8.6000003814697301</v>
      </c>
      <c r="AR20" s="268">
        <v>14.699999809265099</v>
      </c>
      <c r="AS20" s="268">
        <v>14.6000003814697</v>
      </c>
      <c r="AT20" s="268">
        <v>6.3000001907348597</v>
      </c>
      <c r="AU20" s="268">
        <v>12.1000003814697</v>
      </c>
      <c r="AV20" s="268">
        <v>10</v>
      </c>
      <c r="AW20" s="268">
        <v>9.5</v>
      </c>
      <c r="AX20" s="268">
        <v>8.1999998092651403</v>
      </c>
      <c r="AY20" s="268">
        <v>8.8000001907348597</v>
      </c>
      <c r="AZ20" s="314">
        <v>2</v>
      </c>
      <c r="BA20" s="268">
        <v>-0.42371088266372697</v>
      </c>
      <c r="BB20" s="268">
        <v>2.0079116821289098</v>
      </c>
      <c r="BC20" s="268">
        <v>0.41621637344360402</v>
      </c>
      <c r="BD20" s="268">
        <v>-0.675126433372498</v>
      </c>
      <c r="BE20" s="268">
        <v>-0.15491162240505199</v>
      </c>
      <c r="BF20" s="268">
        <v>9.0915620326995794E-2</v>
      </c>
      <c r="BG20" s="268">
        <v>0.49043247103691101</v>
      </c>
      <c r="BH20" s="268">
        <v>6.32798597216606E-2</v>
      </c>
      <c r="BI20" s="268">
        <v>0.50776618719100997</v>
      </c>
      <c r="BJ20" s="268">
        <v>0.135372519493103</v>
      </c>
      <c r="BK20" s="267">
        <v>8.7567999958992004E-2</v>
      </c>
      <c r="BL20" s="267">
        <v>3.75694727897644</v>
      </c>
      <c r="BM20" s="267">
        <v>0.26280823349952698</v>
      </c>
      <c r="BN20" s="267">
        <v>1.2696797847747801</v>
      </c>
      <c r="BO20" s="267">
        <v>8.4113568067550701E-2</v>
      </c>
      <c r="BP20" s="267">
        <v>4.5014213770628003E-2</v>
      </c>
      <c r="BQ20" s="267">
        <v>1.39423787593842</v>
      </c>
      <c r="BR20" s="267">
        <v>3.2221313565969502E-2</v>
      </c>
      <c r="BS20" s="267">
        <v>4.1292777061462402</v>
      </c>
      <c r="BT20" s="267">
        <v>0.60344707965850797</v>
      </c>
      <c r="BU20" s="267">
        <v>3.3288288861513103E-2</v>
      </c>
      <c r="BV20" s="267">
        <v>0.74755203723907504</v>
      </c>
      <c r="BW20" s="267">
        <v>3.2121110707521397E-2</v>
      </c>
      <c r="BX20" s="267">
        <v>8.4512792527675601E-2</v>
      </c>
      <c r="BY20" s="267">
        <v>4.4495924375951299E-3</v>
      </c>
      <c r="BZ20" s="267">
        <v>1.5326014254242199E-3</v>
      </c>
      <c r="CA20" s="267">
        <v>4.45975139737129E-2</v>
      </c>
      <c r="CB20" s="267">
        <v>7.42477364838123E-4</v>
      </c>
      <c r="CC20" s="267">
        <v>4.7805707901716198E-2</v>
      </c>
      <c r="CD20" s="267">
        <v>3.3979206345975399E-3</v>
      </c>
    </row>
    <row r="21" spans="2:82" ht="15" customHeight="1">
      <c r="B21" s="602">
        <v>2</v>
      </c>
      <c r="C21" s="381">
        <v>14</v>
      </c>
      <c r="D21" s="270" t="s">
        <v>21</v>
      </c>
      <c r="E21" s="56">
        <f t="shared" si="0"/>
        <v>5.5381648242473602E-2</v>
      </c>
      <c r="F21" s="56">
        <f t="shared" si="0"/>
        <v>1.7379115819930999</v>
      </c>
      <c r="G21" s="56"/>
      <c r="H21" s="459"/>
      <c r="I21" s="593">
        <f t="shared" si="1"/>
        <v>0.41511444339994308</v>
      </c>
      <c r="J21" s="593">
        <f t="shared" si="2"/>
        <v>2.815995876910161</v>
      </c>
      <c r="AO21" s="270" t="s">
        <v>24</v>
      </c>
      <c r="AP21" s="268">
        <v>15.1000003814697</v>
      </c>
      <c r="AQ21" s="268">
        <v>10.199999809265099</v>
      </c>
      <c r="AR21" s="268">
        <v>12.300000190734901</v>
      </c>
      <c r="AS21" s="268">
        <v>15.800000190734901</v>
      </c>
      <c r="AT21" s="268">
        <v>5.9000000953674299</v>
      </c>
      <c r="AU21" s="268">
        <v>11.8999996185303</v>
      </c>
      <c r="AV21" s="268">
        <v>14.6000003814697</v>
      </c>
      <c r="AW21" s="268">
        <v>3.9000000953674299</v>
      </c>
      <c r="AX21" s="268">
        <v>7.5</v>
      </c>
      <c r="AY21" s="268">
        <v>14.1000003814697</v>
      </c>
      <c r="AZ21" s="314">
        <v>2</v>
      </c>
      <c r="BA21" s="268">
        <v>0.35468572378158603</v>
      </c>
      <c r="BB21" s="268">
        <v>2.4802083969116202</v>
      </c>
      <c r="BC21" s="268">
        <v>0.26244929432869002</v>
      </c>
      <c r="BD21" s="268">
        <v>0.189677730202675</v>
      </c>
      <c r="BE21" s="268">
        <v>0.83352905511856101</v>
      </c>
      <c r="BF21" s="268">
        <v>-0.34921559691429099</v>
      </c>
      <c r="BG21" s="268">
        <v>-6.5250389277935E-2</v>
      </c>
      <c r="BH21" s="268">
        <v>-0.112462922930717</v>
      </c>
      <c r="BI21" s="268">
        <v>-2.7065584436059002E-2</v>
      </c>
      <c r="BJ21" s="268">
        <v>0.455683052539825</v>
      </c>
      <c r="BK21" s="267">
        <v>6.1361163854598999E-2</v>
      </c>
      <c r="BL21" s="267">
        <v>5.7322120666503897</v>
      </c>
      <c r="BM21" s="267">
        <v>0.104494027793407</v>
      </c>
      <c r="BN21" s="267">
        <v>0.100220523774624</v>
      </c>
      <c r="BO21" s="267">
        <v>2.4352273941039999</v>
      </c>
      <c r="BP21" s="267">
        <v>0.66414040327072099</v>
      </c>
      <c r="BQ21" s="267">
        <v>2.46799718588591E-2</v>
      </c>
      <c r="BR21" s="267">
        <v>0.101772613823414</v>
      </c>
      <c r="BS21" s="267">
        <v>1.17322504520416E-2</v>
      </c>
      <c r="BT21" s="267">
        <v>6.8376035690307599</v>
      </c>
      <c r="BU21" s="267">
        <v>1.6945078969001801E-2</v>
      </c>
      <c r="BV21" s="267">
        <v>0.82857632637023904</v>
      </c>
      <c r="BW21" s="267">
        <v>9.2778420075774193E-3</v>
      </c>
      <c r="BX21" s="267">
        <v>4.8460606485605197E-3</v>
      </c>
      <c r="BY21" s="267">
        <v>9.3583144247531905E-2</v>
      </c>
      <c r="BZ21" s="267">
        <v>1.64264384657145E-2</v>
      </c>
      <c r="CA21" s="267">
        <v>5.7348539121449005E-4</v>
      </c>
      <c r="CB21" s="267">
        <v>1.7036284552887099E-3</v>
      </c>
      <c r="CC21" s="267">
        <v>9.8671327577903894E-5</v>
      </c>
      <c r="CD21" s="267">
        <v>2.7969321236014401E-2</v>
      </c>
    </row>
    <row r="22" spans="2:82" ht="15" customHeight="1">
      <c r="B22" s="602">
        <v>2</v>
      </c>
      <c r="C22" s="381">
        <v>15</v>
      </c>
      <c r="D22" s="270" t="s">
        <v>23</v>
      </c>
      <c r="E22" s="56">
        <f t="shared" si="0"/>
        <v>-0.42371088266372697</v>
      </c>
      <c r="F22" s="56">
        <f t="shared" si="0"/>
        <v>2.0079116821289098</v>
      </c>
      <c r="G22" s="56"/>
      <c r="H22" s="459"/>
      <c r="I22" s="593">
        <f t="shared" si="1"/>
        <v>0.78084032610058818</v>
      </c>
      <c r="J22" s="593">
        <f t="shared" si="2"/>
        <v>3.844515278935432</v>
      </c>
      <c r="AO22" s="270" t="s">
        <v>25</v>
      </c>
      <c r="AP22" s="268">
        <v>14.300000190734901</v>
      </c>
      <c r="AQ22" s="268">
        <v>9.3000001907348597</v>
      </c>
      <c r="AR22" s="268">
        <v>7.1999998092651403</v>
      </c>
      <c r="AS22" s="268">
        <v>12.3999996185303</v>
      </c>
      <c r="AT22" s="268">
        <v>10.5</v>
      </c>
      <c r="AU22" s="268">
        <v>8.3999996185302699</v>
      </c>
      <c r="AV22" s="268">
        <v>7.5999999046325701</v>
      </c>
      <c r="AW22" s="268">
        <v>4.5</v>
      </c>
      <c r="AX22" s="268">
        <v>12.6000003814697</v>
      </c>
      <c r="AY22" s="268">
        <v>8.3000001907348597</v>
      </c>
      <c r="AZ22" s="314">
        <v>2</v>
      </c>
      <c r="BA22" s="268">
        <v>0.30625027418136602</v>
      </c>
      <c r="BB22" s="268">
        <v>0.82988846302032504</v>
      </c>
      <c r="BC22" s="268">
        <v>0.77807945013046298</v>
      </c>
      <c r="BD22" s="268">
        <v>0.31259143352508501</v>
      </c>
      <c r="BE22" s="268">
        <v>-1.06996726989746</v>
      </c>
      <c r="BF22" s="268">
        <v>-0.32881808280944802</v>
      </c>
      <c r="BG22" s="268">
        <v>-0.97807079553604104</v>
      </c>
      <c r="BH22" s="268">
        <v>-0.23054960370063801</v>
      </c>
      <c r="BI22" s="268">
        <v>-5.5981840938329697E-2</v>
      </c>
      <c r="BJ22" s="268">
        <v>0.37112754583358798</v>
      </c>
      <c r="BK22" s="267">
        <v>4.5746635645628003E-2</v>
      </c>
      <c r="BL22" s="267">
        <v>0.64177876710891701</v>
      </c>
      <c r="BM22" s="267">
        <v>0.91843527555465698</v>
      </c>
      <c r="BN22" s="267">
        <v>0.27219372987747198</v>
      </c>
      <c r="BO22" s="267">
        <v>4.0127215385437003</v>
      </c>
      <c r="BP22" s="267">
        <v>0.58882200717926003</v>
      </c>
      <c r="BQ22" s="267">
        <v>5.5452232360839799</v>
      </c>
      <c r="BR22" s="267">
        <v>0.42770168185234098</v>
      </c>
      <c r="BS22" s="267">
        <v>5.0192736089229598E-2</v>
      </c>
      <c r="BT22" s="267">
        <v>4.5354933738708496</v>
      </c>
      <c r="BU22" s="267">
        <v>2.4115169420838401E-2</v>
      </c>
      <c r="BV22" s="267">
        <v>0.17708297073841101</v>
      </c>
      <c r="BW22" s="267">
        <v>0.15566293895244601</v>
      </c>
      <c r="BX22" s="267">
        <v>2.5124154984950998E-2</v>
      </c>
      <c r="BY22" s="267">
        <v>0.29435968399047902</v>
      </c>
      <c r="BZ22" s="267">
        <v>2.7800250798463801E-2</v>
      </c>
      <c r="CA22" s="267">
        <v>0.245967611670494</v>
      </c>
      <c r="CB22" s="267">
        <v>1.3666776008903999E-2</v>
      </c>
      <c r="CC22" s="267">
        <v>8.0580817302689E-4</v>
      </c>
      <c r="CD22" s="267">
        <v>3.5414710640907301E-2</v>
      </c>
    </row>
    <row r="23" spans="2:82" ht="15" customHeight="1">
      <c r="B23" s="602">
        <v>2</v>
      </c>
      <c r="C23" s="381">
        <v>16</v>
      </c>
      <c r="D23" s="270" t="s">
        <v>24</v>
      </c>
      <c r="E23" s="56">
        <f t="shared" si="0"/>
        <v>0.35468572378158603</v>
      </c>
      <c r="F23" s="56">
        <f t="shared" si="0"/>
        <v>2.4802083969116202</v>
      </c>
      <c r="G23" s="56"/>
      <c r="H23" s="459"/>
      <c r="I23" s="593">
        <f t="shared" si="1"/>
        <v>0.84552140533924081</v>
      </c>
      <c r="J23" s="593">
        <f t="shared" si="2"/>
        <v>5.7935732305049887</v>
      </c>
      <c r="AO23" s="270" t="s">
        <v>26</v>
      </c>
      <c r="AP23" s="268">
        <v>14.300000190734901</v>
      </c>
      <c r="AQ23" s="268">
        <v>6.8000001907348597</v>
      </c>
      <c r="AR23" s="268">
        <v>13.699999809265099</v>
      </c>
      <c r="AS23" s="268">
        <v>12.6000003814697</v>
      </c>
      <c r="AT23" s="268">
        <v>5.3000001907348597</v>
      </c>
      <c r="AU23" s="268">
        <v>15.6000003814697</v>
      </c>
      <c r="AV23" s="268">
        <v>10.800000190734901</v>
      </c>
      <c r="AW23" s="268">
        <v>6.5</v>
      </c>
      <c r="AX23" s="268">
        <v>13</v>
      </c>
      <c r="AY23" s="268">
        <v>10.1000003814697</v>
      </c>
      <c r="AZ23" s="314">
        <v>2</v>
      </c>
      <c r="BA23" s="268">
        <v>-0.28093805909156799</v>
      </c>
      <c r="BB23" s="268">
        <v>2.3027551174163801</v>
      </c>
      <c r="BC23" s="268">
        <v>-0.35352408885955799</v>
      </c>
      <c r="BD23" s="268">
        <v>-0.40400743484497098</v>
      </c>
      <c r="BE23" s="268">
        <v>-0.66993606090545699</v>
      </c>
      <c r="BF23" s="268">
        <v>-0.11321898549795199</v>
      </c>
      <c r="BG23" s="268">
        <v>0.33459371328353898</v>
      </c>
      <c r="BH23" s="268">
        <v>-0.55981528759002697</v>
      </c>
      <c r="BI23" s="268">
        <v>-0.24283306300640101</v>
      </c>
      <c r="BJ23" s="268">
        <v>-0.47318542003631597</v>
      </c>
      <c r="BK23" s="267">
        <v>3.8497038185596501E-2</v>
      </c>
      <c r="BL23" s="267">
        <v>4.9413022994995099</v>
      </c>
      <c r="BM23" s="267">
        <v>0.1896001547575</v>
      </c>
      <c r="BN23" s="267">
        <v>0.45467671751976002</v>
      </c>
      <c r="BO23" s="267">
        <v>1.57313048839569</v>
      </c>
      <c r="BP23" s="267">
        <v>6.98089599609375E-2</v>
      </c>
      <c r="BQ23" s="267">
        <v>0.64895415306091297</v>
      </c>
      <c r="BR23" s="267">
        <v>2.5217480659484899</v>
      </c>
      <c r="BS23" s="267">
        <v>0.94441342353820801</v>
      </c>
      <c r="BT23" s="267">
        <v>7.3729429244995099</v>
      </c>
      <c r="BU23" s="267">
        <v>1.15394908934832E-2</v>
      </c>
      <c r="BV23" s="267">
        <v>0.77528429031372104</v>
      </c>
      <c r="BW23" s="267">
        <v>1.8272733315825501E-2</v>
      </c>
      <c r="BX23" s="267">
        <v>2.3864051327109299E-2</v>
      </c>
      <c r="BY23" s="267">
        <v>6.5619386732578305E-2</v>
      </c>
      <c r="BZ23" s="267">
        <v>1.87414849642664E-3</v>
      </c>
      <c r="CA23" s="267">
        <v>1.6368204727768901E-2</v>
      </c>
      <c r="CB23" s="267">
        <v>4.5819990336895003E-2</v>
      </c>
      <c r="CC23" s="267">
        <v>8.6214654147625004E-3</v>
      </c>
      <c r="CD23" s="267">
        <v>3.2736193388700499E-2</v>
      </c>
    </row>
    <row r="24" spans="2:82" ht="15" customHeight="1">
      <c r="B24" s="602">
        <v>2</v>
      </c>
      <c r="C24" s="381">
        <v>17</v>
      </c>
      <c r="D24" s="270" t="s">
        <v>25</v>
      </c>
      <c r="E24" s="56">
        <f t="shared" si="0"/>
        <v>0.30625027418136602</v>
      </c>
      <c r="F24" s="56">
        <f t="shared" si="0"/>
        <v>0.82988846302032504</v>
      </c>
      <c r="G24" s="56"/>
      <c r="H24" s="459"/>
      <c r="I24" s="593">
        <f t="shared" si="1"/>
        <v>0.20119814015924942</v>
      </c>
      <c r="J24" s="593">
        <f t="shared" si="2"/>
        <v>0.68752540275454499</v>
      </c>
      <c r="AO24" s="270" t="s">
        <v>28</v>
      </c>
      <c r="AP24" s="268">
        <v>12.3999996185303</v>
      </c>
      <c r="AQ24" s="268">
        <v>11.5</v>
      </c>
      <c r="AR24" s="268">
        <v>12.199999809265099</v>
      </c>
      <c r="AS24" s="268">
        <v>11.6000003814697</v>
      </c>
      <c r="AT24" s="268">
        <v>8.8000001907348597</v>
      </c>
      <c r="AU24" s="268">
        <v>10.6000003814697</v>
      </c>
      <c r="AV24" s="268">
        <v>9.6999998092651403</v>
      </c>
      <c r="AW24" s="268">
        <v>9.3000001907348597</v>
      </c>
      <c r="AX24" s="268">
        <v>14.8999996185303</v>
      </c>
      <c r="AY24" s="268">
        <v>19.5</v>
      </c>
      <c r="AZ24" s="314">
        <v>2</v>
      </c>
      <c r="BA24" s="268">
        <v>-8.4367707371711703E-2</v>
      </c>
      <c r="BB24" s="268">
        <v>0.91071718931198098</v>
      </c>
      <c r="BC24" s="268">
        <v>-1.3604823350906401</v>
      </c>
      <c r="BD24" s="268">
        <v>0.65798437595367398</v>
      </c>
      <c r="BE24" s="268">
        <v>0.30322191119193997</v>
      </c>
      <c r="BF24" s="268">
        <v>-8.8761843740940094E-2</v>
      </c>
      <c r="BG24" s="268">
        <v>-0.53188270330429099</v>
      </c>
      <c r="BH24" s="268">
        <v>0.82081544399261497</v>
      </c>
      <c r="BI24" s="268">
        <v>-6.3640668988227803E-2</v>
      </c>
      <c r="BJ24" s="268">
        <v>0.120925672352314</v>
      </c>
      <c r="BK24" s="267">
        <v>3.4718317911028901E-3</v>
      </c>
      <c r="BL24" s="267">
        <v>0.77288156747818004</v>
      </c>
      <c r="BM24" s="267">
        <v>2.8079311847686799</v>
      </c>
      <c r="BN24" s="267">
        <v>1.20602178573608</v>
      </c>
      <c r="BO24" s="267">
        <v>0.32226949930191001</v>
      </c>
      <c r="BP24" s="267">
        <v>4.2906716465949998E-2</v>
      </c>
      <c r="BQ24" s="267">
        <v>1.6398729085922199</v>
      </c>
      <c r="BR24" s="267">
        <v>5.4212975502014196</v>
      </c>
      <c r="BS24" s="267">
        <v>6.4865835011005402E-2</v>
      </c>
      <c r="BT24" s="267">
        <v>0.48152095079422003</v>
      </c>
      <c r="BU24" s="267">
        <v>1.69655343052E-3</v>
      </c>
      <c r="BV24" s="267">
        <v>0.197688817977905</v>
      </c>
      <c r="BW24" s="267">
        <v>0.441164821386337</v>
      </c>
      <c r="BX24" s="267">
        <v>0.103192046284676</v>
      </c>
      <c r="BY24" s="267">
        <v>2.19147335737944E-2</v>
      </c>
      <c r="BZ24" s="267">
        <v>1.87787937466055E-3</v>
      </c>
      <c r="CA24" s="267">
        <v>6.7429013550281497E-2</v>
      </c>
      <c r="CB24" s="267">
        <v>0.16058541834354401</v>
      </c>
      <c r="CC24" s="267">
        <v>9.6534937620162996E-4</v>
      </c>
      <c r="CD24" s="267">
        <v>3.4853955730795899E-3</v>
      </c>
    </row>
    <row r="25" spans="2:82" ht="15" customHeight="1">
      <c r="B25" s="602">
        <v>2</v>
      </c>
      <c r="C25" s="381">
        <v>18</v>
      </c>
      <c r="D25" s="270" t="s">
        <v>26</v>
      </c>
      <c r="E25" s="56">
        <f t="shared" si="0"/>
        <v>-0.28093805909156799</v>
      </c>
      <c r="F25" s="56">
        <f t="shared" si="0"/>
        <v>2.3027551174163801</v>
      </c>
      <c r="G25" s="56"/>
      <c r="H25" s="459"/>
      <c r="I25" s="593">
        <f t="shared" si="1"/>
        <v>0.7868237812072042</v>
      </c>
      <c r="J25" s="593">
        <f t="shared" si="2"/>
        <v>4.9797993376851064</v>
      </c>
      <c r="AO25" s="270" t="s">
        <v>29</v>
      </c>
      <c r="AP25" s="268">
        <v>12.1000003814697</v>
      </c>
      <c r="AQ25" s="268">
        <v>9.5</v>
      </c>
      <c r="AR25" s="268">
        <v>14.6000003814697</v>
      </c>
      <c r="AS25" s="268">
        <v>14.199999809265099</v>
      </c>
      <c r="AT25" s="268">
        <v>4.8000001907348597</v>
      </c>
      <c r="AU25" s="268">
        <v>11.300000190734901</v>
      </c>
      <c r="AV25" s="268">
        <v>7.8000001907348597</v>
      </c>
      <c r="AW25" s="268">
        <v>10.5</v>
      </c>
      <c r="AX25" s="268">
        <v>13.8999996185303</v>
      </c>
      <c r="AY25" s="268">
        <v>15.699999809265099</v>
      </c>
      <c r="AZ25" s="314">
        <v>2</v>
      </c>
      <c r="BA25" s="268">
        <v>-0.51488000154495195</v>
      </c>
      <c r="BB25" s="268">
        <v>1.6231061220169101</v>
      </c>
      <c r="BC25" s="268">
        <v>-1.2904299497604399</v>
      </c>
      <c r="BD25" s="268">
        <v>-6.7217588424682603E-2</v>
      </c>
      <c r="BE25" s="268">
        <v>-4.1123710572719602E-2</v>
      </c>
      <c r="BF25" s="268">
        <v>0.68351948261260997</v>
      </c>
      <c r="BG25" s="268">
        <v>-3.1916305422782898E-2</v>
      </c>
      <c r="BH25" s="268">
        <v>0.21091926097869901</v>
      </c>
      <c r="BI25" s="268">
        <v>0.29706048965454102</v>
      </c>
      <c r="BJ25" s="268">
        <v>0.25761944055557301</v>
      </c>
      <c r="BK25" s="267">
        <v>0.129305869340897</v>
      </c>
      <c r="BL25" s="267">
        <v>2.4549334049224898</v>
      </c>
      <c r="BM25" s="267">
        <v>2.5262105464935298</v>
      </c>
      <c r="BN25" s="267">
        <v>1.2586060911417001E-2</v>
      </c>
      <c r="BO25" s="267">
        <v>5.9276511892676397E-3</v>
      </c>
      <c r="BP25" s="267">
        <v>2.5443358421325701</v>
      </c>
      <c r="BQ25" s="267">
        <v>5.9047793038189402E-3</v>
      </c>
      <c r="BR25" s="267">
        <v>0.357968389987946</v>
      </c>
      <c r="BS25" s="267">
        <v>1.4133063554763801</v>
      </c>
      <c r="BT25" s="267">
        <v>2.1854226589202899</v>
      </c>
      <c r="BU25" s="267">
        <v>5.0608187913894702E-2</v>
      </c>
      <c r="BV25" s="267">
        <v>0.502924263477325</v>
      </c>
      <c r="BW25" s="267">
        <v>0.317890554666519</v>
      </c>
      <c r="BX25" s="267">
        <v>8.62530781887472E-4</v>
      </c>
      <c r="BY25" s="267">
        <v>3.2284445478580898E-4</v>
      </c>
      <c r="BZ25" s="267">
        <v>8.9188843965530396E-2</v>
      </c>
      <c r="CA25" s="267">
        <v>1.9446165242698E-4</v>
      </c>
      <c r="CB25" s="267">
        <v>8.4926104173064197E-3</v>
      </c>
      <c r="CC25" s="267">
        <v>1.68460663408041E-2</v>
      </c>
      <c r="CD25" s="267">
        <v>1.26696899533272E-2</v>
      </c>
    </row>
    <row r="26" spans="2:82" ht="15" customHeight="1">
      <c r="B26" s="602">
        <v>2</v>
      </c>
      <c r="C26" s="381">
        <v>19</v>
      </c>
      <c r="D26" s="270" t="s">
        <v>28</v>
      </c>
      <c r="E26" s="56">
        <f t="shared" si="0"/>
        <v>-8.4367707371711703E-2</v>
      </c>
      <c r="F26" s="56">
        <f t="shared" si="0"/>
        <v>0.91071718931198098</v>
      </c>
      <c r="G26" s="56"/>
      <c r="H26" s="459"/>
      <c r="I26" s="593">
        <f t="shared" si="1"/>
        <v>0.19938537140842499</v>
      </c>
      <c r="J26" s="593">
        <f t="shared" si="2"/>
        <v>0.77635339926928293</v>
      </c>
      <c r="AO26" s="270" t="s">
        <v>31</v>
      </c>
      <c r="AP26" s="268">
        <v>11.699999809265099</v>
      </c>
      <c r="AQ26" s="268">
        <v>11.300000190734901</v>
      </c>
      <c r="AR26" s="268">
        <v>12.300000190734901</v>
      </c>
      <c r="AS26" s="268">
        <v>13.199999809265099</v>
      </c>
      <c r="AT26" s="268">
        <v>11.300000190734901</v>
      </c>
      <c r="AU26" s="268">
        <v>13.800000190734901</v>
      </c>
      <c r="AV26" s="268">
        <v>5.1999998092651403</v>
      </c>
      <c r="AW26" s="268">
        <v>5.3000001907348597</v>
      </c>
      <c r="AX26" s="268">
        <v>17.799999237060501</v>
      </c>
      <c r="AY26" s="268">
        <v>12.699999809265099</v>
      </c>
      <c r="AZ26" s="314">
        <v>2</v>
      </c>
      <c r="BA26" s="268">
        <v>-1.18989777565002</v>
      </c>
      <c r="BB26" s="268">
        <v>0.66039425134658802</v>
      </c>
      <c r="BC26" s="268">
        <v>-0.58620786666870095</v>
      </c>
      <c r="BD26" s="268">
        <v>1.15923464298248</v>
      </c>
      <c r="BE26" s="268">
        <v>-0.63224798440933205</v>
      </c>
      <c r="BF26" s="268">
        <v>-0.22459949553012801</v>
      </c>
      <c r="BG26" s="268">
        <v>-0.68090724945068404</v>
      </c>
      <c r="BH26" s="268">
        <v>-0.16612555086612699</v>
      </c>
      <c r="BI26" s="268">
        <v>-0.26575326919555697</v>
      </c>
      <c r="BJ26" s="268">
        <v>-0.15672072768211401</v>
      </c>
      <c r="BK26" s="267">
        <v>0.69059824943542503</v>
      </c>
      <c r="BL26" s="267">
        <v>0.40639883279800398</v>
      </c>
      <c r="BM26" s="267">
        <v>0.52131944894790605</v>
      </c>
      <c r="BN26" s="267">
        <v>3.7434039115905802</v>
      </c>
      <c r="BO26" s="267">
        <v>1.40111231803894</v>
      </c>
      <c r="BP26" s="267">
        <v>0.27471995353698703</v>
      </c>
      <c r="BQ26" s="267">
        <v>2.6875364780425999</v>
      </c>
      <c r="BR26" s="267">
        <v>0.22206753492355299</v>
      </c>
      <c r="BS26" s="267">
        <v>1.1311072111129801</v>
      </c>
      <c r="BT26" s="267">
        <v>0.80878114700317405</v>
      </c>
      <c r="BU26" s="267">
        <v>0.30940636992454501</v>
      </c>
      <c r="BV26" s="267">
        <v>9.5305182039737701E-2</v>
      </c>
      <c r="BW26" s="267">
        <v>7.5095377862453502E-2</v>
      </c>
      <c r="BX26" s="267">
        <v>0.29366528987884499</v>
      </c>
      <c r="BY26" s="267">
        <v>8.7354414165020003E-2</v>
      </c>
      <c r="BZ26" s="267">
        <v>1.1023703031241901E-2</v>
      </c>
      <c r="CA26" s="267">
        <v>0.10131782293319699</v>
      </c>
      <c r="CB26" s="267">
        <v>6.03090925142169E-3</v>
      </c>
      <c r="CC26" s="267">
        <v>1.5433597378432799E-2</v>
      </c>
      <c r="CD26" s="267">
        <v>5.3673856891691702E-3</v>
      </c>
    </row>
    <row r="27" spans="2:82" ht="15" customHeight="1">
      <c r="B27" s="602">
        <v>2</v>
      </c>
      <c r="C27" s="381">
        <v>20</v>
      </c>
      <c r="D27" s="270" t="s">
        <v>29</v>
      </c>
      <c r="E27" s="56">
        <f t="shared" si="0"/>
        <v>-0.51488000154495195</v>
      </c>
      <c r="F27" s="56">
        <f t="shared" si="0"/>
        <v>1.6231061220169101</v>
      </c>
      <c r="G27" s="56"/>
      <c r="H27" s="459"/>
      <c r="I27" s="593">
        <f t="shared" si="1"/>
        <v>0.55353245139121965</v>
      </c>
      <c r="J27" s="593">
        <f t="shared" si="2"/>
        <v>2.5842392742633868</v>
      </c>
      <c r="AO27" s="270" t="s">
        <v>36</v>
      </c>
      <c r="AP27" s="268">
        <v>9.5</v>
      </c>
      <c r="AQ27" s="268">
        <v>7.9000000953674299</v>
      </c>
      <c r="AR27" s="268">
        <v>15.3999996185303</v>
      </c>
      <c r="AS27" s="268">
        <v>15.6000003814697</v>
      </c>
      <c r="AT27" s="268">
        <v>9.3999996185302699</v>
      </c>
      <c r="AU27" s="268">
        <v>10.199999809265099</v>
      </c>
      <c r="AV27" s="268">
        <v>13.199999809265099</v>
      </c>
      <c r="AW27" s="268">
        <v>14.8999996185303</v>
      </c>
      <c r="AX27" s="268">
        <v>16.799999237060501</v>
      </c>
      <c r="AY27" s="268">
        <v>15.6000003814697</v>
      </c>
      <c r="AZ27" s="314">
        <v>2</v>
      </c>
      <c r="BA27" s="268">
        <v>-0.54559993743896495</v>
      </c>
      <c r="BB27" s="268">
        <v>0.47402071952819802</v>
      </c>
      <c r="BC27" s="268">
        <v>-2.10994219779968</v>
      </c>
      <c r="BD27" s="268">
        <v>-0.53817170858383201</v>
      </c>
      <c r="BE27" s="268">
        <v>5.3995978087186799E-2</v>
      </c>
      <c r="BF27" s="268">
        <v>-0.48311993479728699</v>
      </c>
      <c r="BG27" s="268">
        <v>0.41048756241798401</v>
      </c>
      <c r="BH27" s="268">
        <v>-0.25231915712356601</v>
      </c>
      <c r="BI27" s="268">
        <v>0.80063450336456299</v>
      </c>
      <c r="BJ27" s="268">
        <v>0.45727014541625999</v>
      </c>
      <c r="BK27" s="267">
        <v>0.14519605040550199</v>
      </c>
      <c r="BL27" s="267">
        <v>0.209382578730583</v>
      </c>
      <c r="BM27" s="267">
        <v>6.7537002563476598</v>
      </c>
      <c r="BN27" s="267">
        <v>0.80679965019226096</v>
      </c>
      <c r="BO27" s="267">
        <v>1.02192936465144E-2</v>
      </c>
      <c r="BP27" s="267">
        <v>1.2711083889007599</v>
      </c>
      <c r="BQ27" s="267">
        <v>0.97673881053924605</v>
      </c>
      <c r="BR27" s="267">
        <v>0.51228618621826205</v>
      </c>
      <c r="BS27" s="267">
        <v>10.2663278579712</v>
      </c>
      <c r="BT27" s="267">
        <v>6.88531541824341</v>
      </c>
      <c r="BU27" s="267">
        <v>4.5223131775855997E-2</v>
      </c>
      <c r="BV27" s="267">
        <v>3.4135527908801998E-2</v>
      </c>
      <c r="BW27" s="267">
        <v>0.67632138729095503</v>
      </c>
      <c r="BX27" s="267">
        <v>4.4000107795000097E-2</v>
      </c>
      <c r="BY27" s="267">
        <v>4.42929711425677E-4</v>
      </c>
      <c r="BZ27" s="267">
        <v>3.5458628088235897E-2</v>
      </c>
      <c r="CA27" s="267">
        <v>2.55983509123325E-2</v>
      </c>
      <c r="CB27" s="267">
        <v>9.6719143912196194E-3</v>
      </c>
      <c r="CC27" s="267">
        <v>9.7382426261901897E-2</v>
      </c>
      <c r="CD27" s="267">
        <v>3.1765647232532501E-2</v>
      </c>
    </row>
    <row r="28" spans="2:82" ht="15" customHeight="1">
      <c r="B28" s="602">
        <v>2</v>
      </c>
      <c r="C28" s="381">
        <v>21</v>
      </c>
      <c r="D28" s="270" t="s">
        <v>31</v>
      </c>
      <c r="E28" s="56">
        <f t="shared" ref="E28:F47" si="3">INDEX($BA$6:$BJ$55,$C28,E$6)</f>
        <v>-1.18989777565002</v>
      </c>
      <c r="F28" s="56">
        <f t="shared" si="3"/>
        <v>0.66039425134658802</v>
      </c>
      <c r="G28" s="56"/>
      <c r="H28" s="459"/>
      <c r="I28" s="593">
        <f t="shared" si="1"/>
        <v>0.40471155196428271</v>
      </c>
      <c r="J28" s="593">
        <f t="shared" si="2"/>
        <v>1.096997082233429</v>
      </c>
      <c r="AO28" s="270" t="s">
        <v>37</v>
      </c>
      <c r="AP28" s="268">
        <v>9.1999998092651403</v>
      </c>
      <c r="AQ28" s="268">
        <v>10.5</v>
      </c>
      <c r="AR28" s="268">
        <v>10.3999996185303</v>
      </c>
      <c r="AS28" s="268">
        <v>12</v>
      </c>
      <c r="AT28" s="268">
        <v>7.5</v>
      </c>
      <c r="AU28" s="268">
        <v>11.8999996185303</v>
      </c>
      <c r="AV28" s="268">
        <v>17.600000381469702</v>
      </c>
      <c r="AW28" s="268">
        <v>9.1000003814697301</v>
      </c>
      <c r="AX28" s="268">
        <v>11.3999996185303</v>
      </c>
      <c r="AY28" s="268">
        <v>18.5</v>
      </c>
      <c r="AZ28" s="314">
        <v>2</v>
      </c>
      <c r="BA28" s="268">
        <v>0.83920681476592995</v>
      </c>
      <c r="BB28" s="268">
        <v>0.70057553052902199</v>
      </c>
      <c r="BC28" s="268">
        <v>-1.3615680932998699</v>
      </c>
      <c r="BD28" s="268">
        <v>0.16773736476898199</v>
      </c>
      <c r="BE28" s="268">
        <v>1.2352454662323</v>
      </c>
      <c r="BF28" s="268">
        <v>-0.26841542124748202</v>
      </c>
      <c r="BG28" s="268">
        <v>0.19147627055645</v>
      </c>
      <c r="BH28" s="268">
        <v>-0.24787436425685899</v>
      </c>
      <c r="BI28" s="268">
        <v>-0.44363102316856401</v>
      </c>
      <c r="BJ28" s="268">
        <v>0.21851088106632199</v>
      </c>
      <c r="BK28" s="267">
        <v>0.34351378679275502</v>
      </c>
      <c r="BL28" s="267">
        <v>0.45735752582549999</v>
      </c>
      <c r="BM28" s="267">
        <v>2.8124148845672599</v>
      </c>
      <c r="BN28" s="267">
        <v>7.8376092016696902E-2</v>
      </c>
      <c r="BO28" s="267">
        <v>5.34816217422485</v>
      </c>
      <c r="BP28" s="267">
        <v>0.39236256480217002</v>
      </c>
      <c r="BQ28" s="267">
        <v>0.21252419054508201</v>
      </c>
      <c r="BR28" s="267">
        <v>0.49439656734466603</v>
      </c>
      <c r="BS28" s="267">
        <v>3.1520299911499001</v>
      </c>
      <c r="BT28" s="267">
        <v>1.57225978374481</v>
      </c>
      <c r="BU28" s="267">
        <v>0.14035910367965701</v>
      </c>
      <c r="BV28" s="267">
        <v>9.7816593945026398E-2</v>
      </c>
      <c r="BW28" s="267">
        <v>0.36947181820869401</v>
      </c>
      <c r="BX28" s="267">
        <v>5.60740893706679E-3</v>
      </c>
      <c r="BY28" s="267">
        <v>0.30409491062164301</v>
      </c>
      <c r="BZ28" s="267">
        <v>1.43587794154882E-2</v>
      </c>
      <c r="CA28" s="267">
        <v>7.3068891651928399E-3</v>
      </c>
      <c r="CB28" s="267">
        <v>1.22451987117529E-2</v>
      </c>
      <c r="CC28" s="267">
        <v>3.9223507046699503E-2</v>
      </c>
      <c r="CD28" s="267">
        <v>9.5158750191330892E-3</v>
      </c>
    </row>
    <row r="29" spans="2:82" ht="15" customHeight="1">
      <c r="B29" s="602">
        <v>2</v>
      </c>
      <c r="C29" s="381">
        <v>22</v>
      </c>
      <c r="D29" s="270" t="s">
        <v>36</v>
      </c>
      <c r="E29" s="56">
        <f t="shared" si="3"/>
        <v>-0.54559993743896495</v>
      </c>
      <c r="F29" s="56">
        <f t="shared" si="3"/>
        <v>0.47402071952819802</v>
      </c>
      <c r="G29" s="56"/>
      <c r="H29" s="459"/>
      <c r="I29" s="593">
        <f t="shared" si="1"/>
        <v>7.9358659684657995E-2</v>
      </c>
      <c r="J29" s="593">
        <f t="shared" si="2"/>
        <v>0.35457862913608496</v>
      </c>
      <c r="AO29" s="270" t="s">
        <v>42</v>
      </c>
      <c r="AP29" s="268">
        <v>13.8999996185303</v>
      </c>
      <c r="AQ29" s="268">
        <v>11.1000003814697</v>
      </c>
      <c r="AR29" s="268">
        <v>11.1000003814697</v>
      </c>
      <c r="AS29" s="268">
        <v>10.6000003814697</v>
      </c>
      <c r="AT29" s="268">
        <v>8.6000003814697301</v>
      </c>
      <c r="AU29" s="268">
        <v>11.5</v>
      </c>
      <c r="AV29" s="268">
        <v>15.199999809265099</v>
      </c>
      <c r="AW29" s="268">
        <v>13.6000003814697</v>
      </c>
      <c r="AX29" s="268">
        <v>14.6000003814697</v>
      </c>
      <c r="AY29" s="268">
        <v>18.299999237060501</v>
      </c>
      <c r="AZ29" s="314">
        <v>2</v>
      </c>
      <c r="BA29" s="268">
        <v>0.220748111605644</v>
      </c>
      <c r="BB29" s="268">
        <v>0.81358069181442305</v>
      </c>
      <c r="BC29" s="268">
        <v>-1.36212837696075</v>
      </c>
      <c r="BD29" s="268">
        <v>-0.50780802965164196</v>
      </c>
      <c r="BE29" s="268">
        <v>0.664287090301514</v>
      </c>
      <c r="BF29" s="268">
        <v>-0.66285651922225997</v>
      </c>
      <c r="BG29" s="268">
        <v>-0.435168147087097</v>
      </c>
      <c r="BH29" s="268">
        <v>1.0118824243545499</v>
      </c>
      <c r="BI29" s="268">
        <v>-0.25165331363678001</v>
      </c>
      <c r="BJ29" s="268">
        <v>-0.135046422481537</v>
      </c>
      <c r="BK29" s="267">
        <v>2.37684119492769E-2</v>
      </c>
      <c r="BL29" s="267">
        <v>0.61680394411087003</v>
      </c>
      <c r="BM29" s="267">
        <v>2.81472992897034</v>
      </c>
      <c r="BN29" s="267">
        <v>0.71832853555679299</v>
      </c>
      <c r="BO29" s="267">
        <v>1.5467127561569201</v>
      </c>
      <c r="BP29" s="267">
        <v>2.3928291797637899</v>
      </c>
      <c r="BQ29" s="267">
        <v>1.09772264957428</v>
      </c>
      <c r="BR29" s="267">
        <v>8.2389583587646502</v>
      </c>
      <c r="BS29" s="267">
        <v>1.01426589488983</v>
      </c>
      <c r="BT29" s="267">
        <v>0.60054332017898604</v>
      </c>
      <c r="BU29" s="267">
        <v>9.7471028566360508E-3</v>
      </c>
      <c r="BV29" s="267">
        <v>0.132398426532745</v>
      </c>
      <c r="BW29" s="267">
        <v>0.371122807264328</v>
      </c>
      <c r="BX29" s="267">
        <v>5.1579922437667798E-2</v>
      </c>
      <c r="BY29" s="267">
        <v>8.8265947997569996E-2</v>
      </c>
      <c r="BZ29" s="267">
        <v>8.7886184453964206E-2</v>
      </c>
      <c r="CA29" s="267">
        <v>3.7878759205341297E-2</v>
      </c>
      <c r="CB29" s="267">
        <v>0.20480552315712</v>
      </c>
      <c r="CC29" s="267">
        <v>1.2667382135987299E-2</v>
      </c>
      <c r="CD29" s="267">
        <v>3.6479404661804399E-3</v>
      </c>
    </row>
    <row r="30" spans="2:82" ht="15.75" customHeight="1" thickBot="1">
      <c r="B30" s="602">
        <v>2</v>
      </c>
      <c r="C30" s="381">
        <v>23</v>
      </c>
      <c r="D30" s="270" t="s">
        <v>37</v>
      </c>
      <c r="E30" s="56">
        <f t="shared" si="3"/>
        <v>0.83920681476592995</v>
      </c>
      <c r="F30" s="56">
        <f t="shared" si="3"/>
        <v>0.70057553052902199</v>
      </c>
      <c r="G30" s="56"/>
      <c r="H30" s="459"/>
      <c r="I30" s="593">
        <f t="shared" si="1"/>
        <v>0.23817569762468341</v>
      </c>
      <c r="J30" s="593">
        <f t="shared" si="2"/>
        <v>0.80087131261825495</v>
      </c>
      <c r="AO30" s="208" t="s">
        <v>47</v>
      </c>
      <c r="AP30" s="268">
        <v>8.8999996185302699</v>
      </c>
      <c r="AQ30" s="268">
        <v>10.8999996185303</v>
      </c>
      <c r="AR30" s="268">
        <v>9.3999996185302699</v>
      </c>
      <c r="AS30" s="268">
        <v>12.6000003814697</v>
      </c>
      <c r="AT30" s="268">
        <v>5.9000000953674299</v>
      </c>
      <c r="AU30" s="268">
        <v>8.6000003814697301</v>
      </c>
      <c r="AV30" s="268">
        <v>12.8999996185303</v>
      </c>
      <c r="AW30" s="268">
        <v>7.5999999046325701</v>
      </c>
      <c r="AX30" s="268">
        <v>19</v>
      </c>
      <c r="AY30" s="268">
        <v>14.699999809265099</v>
      </c>
      <c r="AZ30" s="314">
        <v>2</v>
      </c>
      <c r="BA30" s="268">
        <v>0.31654617190361001</v>
      </c>
      <c r="BB30" s="268">
        <v>0.48384103178978</v>
      </c>
      <c r="BC30" s="268">
        <v>-1.59852755069733</v>
      </c>
      <c r="BD30" s="268">
        <v>0.17905670404434201</v>
      </c>
      <c r="BE30" s="268">
        <v>0.28701671957969699</v>
      </c>
      <c r="BF30" s="268">
        <v>0.33628058433532698</v>
      </c>
      <c r="BG30" s="268">
        <v>-1.2191634178161599</v>
      </c>
      <c r="BH30" s="268">
        <v>-0.86007398366928101</v>
      </c>
      <c r="BI30" s="268">
        <v>-8.3512425422668499E-2</v>
      </c>
      <c r="BJ30" s="268">
        <v>4.7520447522401803E-2</v>
      </c>
      <c r="BK30" s="267">
        <v>4.8874273896217298E-2</v>
      </c>
      <c r="BL30" s="267">
        <v>0.218148022890091</v>
      </c>
      <c r="BM30" s="267">
        <v>3.8765101432800302</v>
      </c>
      <c r="BN30" s="267">
        <v>8.9311040937900502E-2</v>
      </c>
      <c r="BO30" s="267">
        <v>0.28874364495277399</v>
      </c>
      <c r="BP30" s="267">
        <v>0.61585181951522805</v>
      </c>
      <c r="BQ30" s="267">
        <v>8.6159324645996094</v>
      </c>
      <c r="BR30" s="267">
        <v>5.9522867202758798</v>
      </c>
      <c r="BS30" s="267">
        <v>0.111698850989342</v>
      </c>
      <c r="BT30" s="267">
        <v>7.4359968304634094E-2</v>
      </c>
      <c r="BU30" s="267">
        <v>1.87207199633121E-2</v>
      </c>
      <c r="BV30" s="267">
        <v>4.3737482279539101E-2</v>
      </c>
      <c r="BW30" s="267">
        <v>0.47740685939788802</v>
      </c>
      <c r="BX30" s="267">
        <v>5.9900376945733998E-3</v>
      </c>
      <c r="BY30" s="267">
        <v>1.53908561915159E-2</v>
      </c>
      <c r="BZ30" s="267">
        <v>2.1127687767148001E-2</v>
      </c>
      <c r="CA30" s="267">
        <v>0.27769768238067599</v>
      </c>
      <c r="CB30" s="267">
        <v>0.13820381462574</v>
      </c>
      <c r="CC30" s="267">
        <v>1.3030185364186801E-3</v>
      </c>
      <c r="CD30" s="267">
        <v>4.21899923821911E-4</v>
      </c>
    </row>
    <row r="31" spans="2:82" ht="15" customHeight="1">
      <c r="B31" s="602">
        <v>2</v>
      </c>
      <c r="C31" s="381">
        <v>24</v>
      </c>
      <c r="D31" s="270" t="s">
        <v>42</v>
      </c>
      <c r="E31" s="56">
        <f t="shared" si="3"/>
        <v>0.220748111605644</v>
      </c>
      <c r="F31" s="56">
        <f t="shared" si="3"/>
        <v>0.81358069181442305</v>
      </c>
      <c r="G31" s="56"/>
      <c r="H31" s="459"/>
      <c r="I31" s="593">
        <f t="shared" si="1"/>
        <v>0.14214552938938105</v>
      </c>
      <c r="J31" s="593">
        <f t="shared" si="2"/>
        <v>0.64057235606014695</v>
      </c>
      <c r="AO31" s="269" t="s">
        <v>19</v>
      </c>
      <c r="AP31" s="268">
        <v>6.3000001907348597</v>
      </c>
      <c r="AQ31" s="268">
        <v>14.5</v>
      </c>
      <c r="AR31" s="268">
        <v>11.800000190734901</v>
      </c>
      <c r="AS31" s="268">
        <v>12.800000190734901</v>
      </c>
      <c r="AT31" s="268">
        <v>18.5</v>
      </c>
      <c r="AU31" s="268">
        <v>13.5</v>
      </c>
      <c r="AV31" s="268">
        <v>8.6000003814697301</v>
      </c>
      <c r="AW31" s="268">
        <v>19.299999237060501</v>
      </c>
      <c r="AX31" s="268">
        <v>9.6999998092651403</v>
      </c>
      <c r="AY31" s="268">
        <v>6.3000001907348597</v>
      </c>
      <c r="AZ31" s="314">
        <v>3</v>
      </c>
      <c r="BA31" s="268">
        <v>-1.7001595497131301</v>
      </c>
      <c r="BB31" s="268">
        <v>-2.5632891654968302</v>
      </c>
      <c r="BC31" s="268">
        <v>0.38022977113723799</v>
      </c>
      <c r="BD31" s="268">
        <v>-0.17774423956870999</v>
      </c>
      <c r="BE31" s="268">
        <v>0.634113609790802</v>
      </c>
      <c r="BF31" s="268">
        <v>-0.380629122257233</v>
      </c>
      <c r="BG31" s="268">
        <v>0.99512970447540305</v>
      </c>
      <c r="BH31" s="268">
        <v>0.27559942007064803</v>
      </c>
      <c r="BI31" s="268">
        <v>0.16342397034168199</v>
      </c>
      <c r="BJ31" s="268">
        <v>0.29649999737739602</v>
      </c>
      <c r="BK31" s="267">
        <v>1.40989100933075</v>
      </c>
      <c r="BL31" s="267">
        <v>6.1226735115051296</v>
      </c>
      <c r="BM31" s="267">
        <v>0.21932740509509999</v>
      </c>
      <c r="BN31" s="267">
        <v>8.8006563484668704E-2</v>
      </c>
      <c r="BO31" s="267">
        <v>1.4093933105468801</v>
      </c>
      <c r="BP31" s="267">
        <v>0.78899937868118297</v>
      </c>
      <c r="BQ31" s="267">
        <v>5.7403426170349103</v>
      </c>
      <c r="BR31" s="267">
        <v>0.61117953062057495</v>
      </c>
      <c r="BS31" s="267">
        <v>0.42773818969726601</v>
      </c>
      <c r="BT31" s="267">
        <v>2.8948597908020002</v>
      </c>
      <c r="BU31" s="267">
        <v>0.25433725118637102</v>
      </c>
      <c r="BV31" s="267">
        <v>0.578130424022675</v>
      </c>
      <c r="BW31" s="267">
        <v>1.2721046805381799E-2</v>
      </c>
      <c r="BX31" s="267">
        <v>2.7798519004136298E-3</v>
      </c>
      <c r="BY31" s="267">
        <v>3.53805646300316E-2</v>
      </c>
      <c r="BZ31" s="267">
        <v>1.27477822825313E-2</v>
      </c>
      <c r="CA31" s="267">
        <v>8.7134465575218201E-2</v>
      </c>
      <c r="CB31" s="267">
        <v>6.6832420416176302E-3</v>
      </c>
      <c r="CC31" s="267">
        <v>2.3499689996242502E-3</v>
      </c>
      <c r="CD31" s="267">
        <v>7.73535063490272E-3</v>
      </c>
    </row>
    <row r="32" spans="2:82" ht="15.75" customHeight="1" thickBot="1">
      <c r="B32" s="603">
        <v>2</v>
      </c>
      <c r="C32" s="382">
        <v>25</v>
      </c>
      <c r="D32" s="208" t="s">
        <v>47</v>
      </c>
      <c r="E32" s="454">
        <f t="shared" si="3"/>
        <v>0.31654617190361001</v>
      </c>
      <c r="F32" s="454">
        <f t="shared" si="3"/>
        <v>0.48384103178978</v>
      </c>
      <c r="G32" s="454">
        <f t="shared" ref="G32:H32" si="4">AVERAGE(E17:E32)</f>
        <v>-0.41726201260462381</v>
      </c>
      <c r="H32" s="460">
        <f t="shared" si="4"/>
        <v>1.3760905917733905</v>
      </c>
      <c r="I32" s="593">
        <f t="shared" si="1"/>
        <v>6.2458202242851202E-2</v>
      </c>
      <c r="J32" s="593">
        <f t="shared" si="2"/>
        <v>0.26702229678630829</v>
      </c>
      <c r="AO32" s="270" t="s">
        <v>35</v>
      </c>
      <c r="AP32" s="268">
        <v>9.6000003814697301</v>
      </c>
      <c r="AQ32" s="268">
        <v>14.800000190734901</v>
      </c>
      <c r="AR32" s="268">
        <v>7.9000000953674299</v>
      </c>
      <c r="AS32" s="268">
        <v>10.199999809265099</v>
      </c>
      <c r="AT32" s="268">
        <v>12</v>
      </c>
      <c r="AU32" s="268">
        <v>13.699999809265099</v>
      </c>
      <c r="AV32" s="268">
        <v>8.8000001907348597</v>
      </c>
      <c r="AW32" s="268">
        <v>18.700000762939499</v>
      </c>
      <c r="AX32" s="268">
        <v>8.3999996185302699</v>
      </c>
      <c r="AY32" s="268">
        <v>5.5999999046325701</v>
      </c>
      <c r="AZ32" s="314">
        <v>3</v>
      </c>
      <c r="BA32" s="268">
        <v>-0.90803337097168002</v>
      </c>
      <c r="BB32" s="268">
        <v>-1.5296379327773999</v>
      </c>
      <c r="BC32" s="268">
        <v>0.83863341808319103</v>
      </c>
      <c r="BD32" s="268">
        <v>-0.999228835105896</v>
      </c>
      <c r="BE32" s="268">
        <v>0.63864195346832298</v>
      </c>
      <c r="BF32" s="268">
        <v>0.48788970708847001</v>
      </c>
      <c r="BG32" s="268">
        <v>0.24637924134731301</v>
      </c>
      <c r="BH32" s="268">
        <v>0.59465646743774403</v>
      </c>
      <c r="BI32" s="268">
        <v>-0.61075836420059204</v>
      </c>
      <c r="BJ32" s="268">
        <v>-1.11788408830762E-2</v>
      </c>
      <c r="BK32" s="267">
        <v>0.40217012166976901</v>
      </c>
      <c r="BL32" s="267">
        <v>2.1803348064422599</v>
      </c>
      <c r="BM32" s="267">
        <v>1.0669522285461399</v>
      </c>
      <c r="BN32" s="267">
        <v>2.78133893013</v>
      </c>
      <c r="BO32" s="267">
        <v>1.4295947551727299</v>
      </c>
      <c r="BP32" s="267">
        <v>1.29633116722107</v>
      </c>
      <c r="BQ32" s="267">
        <v>0.35187357664108299</v>
      </c>
      <c r="BR32" s="267">
        <v>2.8454077243804901</v>
      </c>
      <c r="BS32" s="267">
        <v>5.9742770195007298</v>
      </c>
      <c r="BT32" s="267">
        <v>4.1150175966322396E-3</v>
      </c>
      <c r="BU32" s="267">
        <v>0.13088832795620001</v>
      </c>
      <c r="BV32" s="267">
        <v>0.371427953243256</v>
      </c>
      <c r="BW32" s="267">
        <v>0.11164560914039599</v>
      </c>
      <c r="BX32" s="267">
        <v>0.158499255776405</v>
      </c>
      <c r="BY32" s="267">
        <v>6.4745888113975497E-2</v>
      </c>
      <c r="BZ32" s="267">
        <v>3.7786845117807402E-2</v>
      </c>
      <c r="CA32" s="267">
        <v>9.6361935138702393E-3</v>
      </c>
      <c r="CB32" s="267">
        <v>5.6134466081857702E-2</v>
      </c>
      <c r="CC32" s="267">
        <v>5.9215601533651401E-2</v>
      </c>
      <c r="CD32" s="267">
        <v>1.9837678337353299E-5</v>
      </c>
    </row>
    <row r="33" spans="2:82" ht="15" customHeight="1">
      <c r="B33" s="601">
        <v>3</v>
      </c>
      <c r="C33" s="380">
        <v>26</v>
      </c>
      <c r="D33" s="269" t="s">
        <v>19</v>
      </c>
      <c r="E33" s="451">
        <f t="shared" si="3"/>
        <v>-1.7001595497131301</v>
      </c>
      <c r="F33" s="451">
        <f t="shared" si="3"/>
        <v>-2.5632891654968302</v>
      </c>
      <c r="G33" s="451"/>
      <c r="H33" s="458"/>
      <c r="I33" s="593">
        <f t="shared" si="1"/>
        <v>0.83246767520904608</v>
      </c>
      <c r="J33" s="593">
        <f t="shared" si="2"/>
        <v>7.53256452083588</v>
      </c>
      <c r="AO33" s="270" t="s">
        <v>38</v>
      </c>
      <c r="AP33" s="268">
        <v>9.1000003814697301</v>
      </c>
      <c r="AQ33" s="268">
        <v>12.699999809265099</v>
      </c>
      <c r="AR33" s="268">
        <v>10.300000190734901</v>
      </c>
      <c r="AS33" s="268">
        <v>9.6000003814697301</v>
      </c>
      <c r="AT33" s="268">
        <v>9.3999996185302699</v>
      </c>
      <c r="AU33" s="268">
        <v>12.199999809265099</v>
      </c>
      <c r="AV33" s="268">
        <v>19.200000762939499</v>
      </c>
      <c r="AW33" s="268">
        <v>15.8999996185303</v>
      </c>
      <c r="AX33" s="268">
        <v>8.5</v>
      </c>
      <c r="AY33" s="268">
        <v>10.8999996185303</v>
      </c>
      <c r="AZ33" s="314">
        <v>3</v>
      </c>
      <c r="BA33" s="268">
        <v>0.420725107192993</v>
      </c>
      <c r="BB33" s="268">
        <v>-0.55202955007553101</v>
      </c>
      <c r="BC33" s="268">
        <v>-0.26946231722831698</v>
      </c>
      <c r="BD33" s="268">
        <v>-1.0549741983413701</v>
      </c>
      <c r="BE33" s="268">
        <v>1.6260793209075901</v>
      </c>
      <c r="BF33" s="268">
        <v>-0.21516650915145899</v>
      </c>
      <c r="BG33" s="268">
        <v>0.54052346944809004</v>
      </c>
      <c r="BH33" s="268">
        <v>2.9331477358937302E-2</v>
      </c>
      <c r="BI33" s="268">
        <v>-0.21635492146015201</v>
      </c>
      <c r="BJ33" s="268">
        <v>-0.32610890269279502</v>
      </c>
      <c r="BK33" s="267">
        <v>8.6338207125663799E-2</v>
      </c>
      <c r="BL33" s="267">
        <v>0.28396874666214</v>
      </c>
      <c r="BM33" s="267">
        <v>0.11015310138464</v>
      </c>
      <c r="BN33" s="267">
        <v>3.1003282070159899</v>
      </c>
      <c r="BO33" s="267">
        <v>9.2679033279418892</v>
      </c>
      <c r="BP33" s="267">
        <v>0.25212854146957397</v>
      </c>
      <c r="BQ33" s="267">
        <v>1.69358718395233</v>
      </c>
      <c r="BR33" s="267">
        <v>6.92277308553457E-3</v>
      </c>
      <c r="BS33" s="267">
        <v>0.74968719482421897</v>
      </c>
      <c r="BT33" s="267">
        <v>3.5018978118896502</v>
      </c>
      <c r="BU33" s="267">
        <v>3.68467606604099E-2</v>
      </c>
      <c r="BV33" s="267">
        <v>6.34347274899483E-2</v>
      </c>
      <c r="BW33" s="267">
        <v>1.51146650314331E-2</v>
      </c>
      <c r="BX33" s="267">
        <v>0.23167870938777901</v>
      </c>
      <c r="BY33" s="267">
        <v>0.550409495830536</v>
      </c>
      <c r="BZ33" s="267">
        <v>9.6372207626700401E-3</v>
      </c>
      <c r="CA33" s="267">
        <v>6.0817919671535499E-2</v>
      </c>
      <c r="CB33" s="267">
        <v>1.7908957670442801E-4</v>
      </c>
      <c r="CC33" s="267">
        <v>9.7439717501401901E-3</v>
      </c>
      <c r="CD33" s="267">
        <v>2.21374575048685E-2</v>
      </c>
    </row>
    <row r="34" spans="2:82" ht="15" customHeight="1">
      <c r="B34" s="602">
        <v>3</v>
      </c>
      <c r="C34" s="381">
        <v>27</v>
      </c>
      <c r="D34" s="270" t="s">
        <v>35</v>
      </c>
      <c r="E34" s="56">
        <f t="shared" si="3"/>
        <v>-0.90803337097168002</v>
      </c>
      <c r="F34" s="56">
        <f t="shared" si="3"/>
        <v>-1.5296379327773999</v>
      </c>
      <c r="G34" s="56"/>
      <c r="H34" s="459"/>
      <c r="I34" s="593">
        <f t="shared" si="1"/>
        <v>0.50231628119945604</v>
      </c>
      <c r="J34" s="593">
        <f t="shared" si="2"/>
        <v>2.5825049281120287</v>
      </c>
      <c r="AO34" s="270" t="s">
        <v>40</v>
      </c>
      <c r="AP34" s="268">
        <v>6.8000001907348597</v>
      </c>
      <c r="AQ34" s="268">
        <v>9.5</v>
      </c>
      <c r="AR34" s="268">
        <v>11.5</v>
      </c>
      <c r="AS34" s="268">
        <v>7</v>
      </c>
      <c r="AT34" s="268">
        <v>14.3999996185303</v>
      </c>
      <c r="AU34" s="268">
        <v>7.4000000953674299</v>
      </c>
      <c r="AV34" s="268">
        <v>18.899999618530298</v>
      </c>
      <c r="AW34" s="268">
        <v>0.40000000596046398</v>
      </c>
      <c r="AX34" s="268">
        <v>10.699999809265099</v>
      </c>
      <c r="AY34" s="268">
        <v>17.899999618530298</v>
      </c>
      <c r="AZ34" s="314">
        <v>3</v>
      </c>
      <c r="BA34" s="268">
        <v>1.8999208211898799</v>
      </c>
      <c r="BB34" s="268">
        <v>-0.155922040343285</v>
      </c>
      <c r="BC34" s="268">
        <v>-0.82592713832855202</v>
      </c>
      <c r="BD34" s="268">
        <v>2.03928875923157</v>
      </c>
      <c r="BE34" s="268">
        <v>0.74640524387359597</v>
      </c>
      <c r="BF34" s="268">
        <v>-1.2138946056366</v>
      </c>
      <c r="BG34" s="268">
        <v>0.381815165281296</v>
      </c>
      <c r="BH34" s="268">
        <v>-0.82568013668060303</v>
      </c>
      <c r="BI34" s="268">
        <v>0.40513944625854498</v>
      </c>
      <c r="BJ34" s="268">
        <v>-0.40214541554451</v>
      </c>
      <c r="BK34" s="267">
        <v>1.7606668472289999</v>
      </c>
      <c r="BL34" s="267">
        <v>2.2654835134744599E-2</v>
      </c>
      <c r="BM34" s="267">
        <v>1.0348660945892301</v>
      </c>
      <c r="BN34" s="267">
        <v>11.5846109390259</v>
      </c>
      <c r="BO34" s="267">
        <v>1.95275342464447</v>
      </c>
      <c r="BP34" s="267">
        <v>8.0248069763183594</v>
      </c>
      <c r="BQ34" s="267">
        <v>0.84505462646484397</v>
      </c>
      <c r="BR34" s="267">
        <v>5.4857482910156303</v>
      </c>
      <c r="BS34" s="267">
        <v>2.6287882328033398</v>
      </c>
      <c r="BT34" s="267">
        <v>5.3253040313720703</v>
      </c>
      <c r="BU34" s="267">
        <v>0.30960848927497903</v>
      </c>
      <c r="BV34" s="267">
        <v>2.0852438174188098E-3</v>
      </c>
      <c r="BW34" s="267">
        <v>5.8509357273578602E-2</v>
      </c>
      <c r="BX34" s="267">
        <v>0.35669687390327498</v>
      </c>
      <c r="BY34" s="267">
        <v>4.7784958034753799E-2</v>
      </c>
      <c r="BZ34" s="267">
        <v>0.12638740241527599</v>
      </c>
      <c r="CA34" s="267">
        <v>1.2503977864980699E-2</v>
      </c>
      <c r="CB34" s="267">
        <v>5.8474365621805198E-2</v>
      </c>
      <c r="CC34" s="267">
        <v>1.4078322798013699E-2</v>
      </c>
      <c r="CD34" s="267">
        <v>1.3871010392904301E-2</v>
      </c>
    </row>
    <row r="35" spans="2:82" ht="15" customHeight="1">
      <c r="B35" s="602">
        <v>3</v>
      </c>
      <c r="C35" s="381">
        <v>28</v>
      </c>
      <c r="D35" s="270" t="s">
        <v>38</v>
      </c>
      <c r="E35" s="56">
        <f t="shared" si="3"/>
        <v>0.420725107192993</v>
      </c>
      <c r="F35" s="56">
        <f t="shared" si="3"/>
        <v>-0.55202955007553101</v>
      </c>
      <c r="G35" s="56"/>
      <c r="H35" s="459"/>
      <c r="I35" s="593">
        <f t="shared" si="1"/>
        <v>0.1002814881503582</v>
      </c>
      <c r="J35" s="593">
        <f t="shared" si="2"/>
        <v>0.37030695378780382</v>
      </c>
      <c r="AO35" s="270" t="s">
        <v>41</v>
      </c>
      <c r="AP35" s="268">
        <v>5.6999998092651403</v>
      </c>
      <c r="AQ35" s="268">
        <v>12.8999996185303</v>
      </c>
      <c r="AR35" s="268">
        <v>4.9000000953674299</v>
      </c>
      <c r="AS35" s="268">
        <v>8.6000003814697301</v>
      </c>
      <c r="AT35" s="268">
        <v>16.200000762939499</v>
      </c>
      <c r="AU35" s="268">
        <v>7</v>
      </c>
      <c r="AV35" s="268">
        <v>14.300000190734901</v>
      </c>
      <c r="AW35" s="268">
        <v>18.399999618530298</v>
      </c>
      <c r="AX35" s="268">
        <v>16.399999618530298</v>
      </c>
      <c r="AY35" s="268">
        <v>5</v>
      </c>
      <c r="AZ35" s="314">
        <v>3</v>
      </c>
      <c r="BA35" s="268">
        <v>9.1068163514137296E-2</v>
      </c>
      <c r="BB35" s="268">
        <v>-3.1420974731445299</v>
      </c>
      <c r="BC35" s="268">
        <v>-0.22768232226371801</v>
      </c>
      <c r="BD35" s="268">
        <v>-0.94772732257842995</v>
      </c>
      <c r="BE35" s="268">
        <v>0.122339859604836</v>
      </c>
      <c r="BF35" s="268">
        <v>-0.51918566226959195</v>
      </c>
      <c r="BG35" s="268">
        <v>-0.642616868019104</v>
      </c>
      <c r="BH35" s="268">
        <v>-0.52643263339996305</v>
      </c>
      <c r="BI35" s="268">
        <v>4.9209780991077402E-2</v>
      </c>
      <c r="BJ35" s="268">
        <v>-5.3732886910438503E-2</v>
      </c>
      <c r="BK35" s="267">
        <v>4.0451940149068798E-3</v>
      </c>
      <c r="BL35" s="267">
        <v>9.1999444961547905</v>
      </c>
      <c r="BM35" s="267">
        <v>7.8642860054969801E-2</v>
      </c>
      <c r="BN35" s="267">
        <v>2.5020201206207302</v>
      </c>
      <c r="BO35" s="267">
        <v>5.2460689097642899E-2</v>
      </c>
      <c r="BP35" s="267">
        <v>1.46797287464142</v>
      </c>
      <c r="BQ35" s="267">
        <v>2.3937714099884002</v>
      </c>
      <c r="BR35" s="267">
        <v>2.2299637794494598</v>
      </c>
      <c r="BS35" s="267">
        <v>3.8783714175224297E-2</v>
      </c>
      <c r="BT35" s="267">
        <v>9.5073282718658406E-2</v>
      </c>
      <c r="BU35" s="267">
        <v>7.0217595202848304E-4</v>
      </c>
      <c r="BV35" s="267">
        <v>0.835895776748657</v>
      </c>
      <c r="BW35" s="267">
        <v>4.3890592642128502E-3</v>
      </c>
      <c r="BX35" s="267">
        <v>7.6046563684940297E-2</v>
      </c>
      <c r="BY35" s="267">
        <v>1.26721046399325E-3</v>
      </c>
      <c r="BZ35" s="267">
        <v>2.2822236642241499E-2</v>
      </c>
      <c r="CA35" s="267">
        <v>3.4963674843311303E-2</v>
      </c>
      <c r="CB35" s="267">
        <v>2.3463804274797401E-2</v>
      </c>
      <c r="CC35" s="267">
        <v>2.05029180506244E-4</v>
      </c>
      <c r="CD35" s="267">
        <v>2.44451744947582E-4</v>
      </c>
    </row>
    <row r="36" spans="2:82" ht="15" customHeight="1">
      <c r="B36" s="602">
        <v>3</v>
      </c>
      <c r="C36" s="381">
        <v>29</v>
      </c>
      <c r="D36" s="270" t="s">
        <v>40</v>
      </c>
      <c r="E36" s="56">
        <f t="shared" si="3"/>
        <v>1.8999208211898799</v>
      </c>
      <c r="F36" s="56">
        <f t="shared" si="3"/>
        <v>-0.155922040343285</v>
      </c>
      <c r="G36" s="56"/>
      <c r="H36" s="459"/>
      <c r="I36" s="593">
        <f t="shared" si="1"/>
        <v>0.31169373309239784</v>
      </c>
      <c r="J36" s="593">
        <f t="shared" si="2"/>
        <v>1.7833216823637446</v>
      </c>
      <c r="AO36" s="270" t="s">
        <v>48</v>
      </c>
      <c r="AP36" s="268">
        <v>8.6999998092651403</v>
      </c>
      <c r="AQ36" s="268">
        <v>10.6000003814697</v>
      </c>
      <c r="AR36" s="268">
        <v>4.6999998092651403</v>
      </c>
      <c r="AS36" s="268">
        <v>5.8000001907348597</v>
      </c>
      <c r="AT36" s="268">
        <v>15.8999996185303</v>
      </c>
      <c r="AU36" s="268">
        <v>9.3000001907348597</v>
      </c>
      <c r="AV36" s="268">
        <v>1.20000004768372</v>
      </c>
      <c r="AW36" s="268">
        <v>14.5</v>
      </c>
      <c r="AX36" s="268">
        <v>13.800000190734901</v>
      </c>
      <c r="AY36" s="268">
        <v>12.8999996185303</v>
      </c>
      <c r="AZ36" s="314">
        <v>3</v>
      </c>
      <c r="BA36" s="268">
        <v>0.106091246008873</v>
      </c>
      <c r="BB36" s="268">
        <v>-1.99948334693909</v>
      </c>
      <c r="BC36" s="268">
        <v>-0.33255493640899703</v>
      </c>
      <c r="BD36" s="268">
        <v>0.59968584775924705</v>
      </c>
      <c r="BE36" s="268">
        <v>-1.5151735544204701</v>
      </c>
      <c r="BF36" s="268">
        <v>0.27480188012123102</v>
      </c>
      <c r="BG36" s="268">
        <v>-0.20535191893577601</v>
      </c>
      <c r="BH36" s="268">
        <v>1.0777186155319201</v>
      </c>
      <c r="BI36" s="268">
        <v>-0.679254710674286</v>
      </c>
      <c r="BJ36" s="268">
        <v>0.31441912055015597</v>
      </c>
      <c r="BK36" s="267">
        <v>5.48991048708558E-3</v>
      </c>
      <c r="BL36" s="267">
        <v>3.7254734039306601</v>
      </c>
      <c r="BM36" s="267">
        <v>0.16777507960796401</v>
      </c>
      <c r="BN36" s="267">
        <v>1.0017782449722299</v>
      </c>
      <c r="BO36" s="267">
        <v>8.0467920303344709</v>
      </c>
      <c r="BP36" s="267">
        <v>0.41125580668449402</v>
      </c>
      <c r="BQ36" s="267">
        <v>0.24444207549095201</v>
      </c>
      <c r="BR36" s="267">
        <v>9.3459396362304705</v>
      </c>
      <c r="BS36" s="267">
        <v>7.3894453048706099</v>
      </c>
      <c r="BT36" s="267">
        <v>3.2553377151489298</v>
      </c>
      <c r="BU36" s="267">
        <v>1.3065488310530799E-3</v>
      </c>
      <c r="BV36" s="267">
        <v>0.46408993005752602</v>
      </c>
      <c r="BW36" s="267">
        <v>1.2837881222367301E-2</v>
      </c>
      <c r="BX36" s="267">
        <v>4.1745930910110501E-2</v>
      </c>
      <c r="BY36" s="267">
        <v>0.26649639010429399</v>
      </c>
      <c r="BZ36" s="267">
        <v>8.7660904973745294E-3</v>
      </c>
      <c r="CA36" s="267">
        <v>4.8951283097267203E-3</v>
      </c>
      <c r="CB36" s="267">
        <v>0.13482713699340801</v>
      </c>
      <c r="CC36" s="267">
        <v>5.3558927029371303E-2</v>
      </c>
      <c r="CD36" s="267">
        <v>1.14758396521211E-2</v>
      </c>
    </row>
    <row r="37" spans="2:82" ht="15" customHeight="1">
      <c r="B37" s="602">
        <v>3</v>
      </c>
      <c r="C37" s="381">
        <v>30</v>
      </c>
      <c r="D37" s="270" t="s">
        <v>41</v>
      </c>
      <c r="E37" s="56">
        <f t="shared" si="3"/>
        <v>9.1068163514137296E-2</v>
      </c>
      <c r="F37" s="56">
        <f t="shared" si="3"/>
        <v>-3.1420974731445299</v>
      </c>
      <c r="G37" s="56"/>
      <c r="H37" s="459"/>
      <c r="I37" s="593">
        <f t="shared" si="1"/>
        <v>0.83659795270068549</v>
      </c>
      <c r="J37" s="593">
        <f t="shared" si="2"/>
        <v>9.2039896901696974</v>
      </c>
      <c r="AO37" s="270" t="s">
        <v>49</v>
      </c>
      <c r="AP37" s="268">
        <v>8.1000003814697301</v>
      </c>
      <c r="AQ37" s="268">
        <v>14.199999809265099</v>
      </c>
      <c r="AR37" s="268">
        <v>3.5999999046325701</v>
      </c>
      <c r="AS37" s="268">
        <v>8.6000003814697301</v>
      </c>
      <c r="AT37" s="268">
        <v>14</v>
      </c>
      <c r="AU37" s="268">
        <v>3.4000000953674299</v>
      </c>
      <c r="AV37" s="268">
        <v>14.1000003814697</v>
      </c>
      <c r="AW37" s="268">
        <v>18</v>
      </c>
      <c r="AX37" s="268">
        <v>19.700000762939499</v>
      </c>
      <c r="AY37" s="268">
        <v>3.9000000953674299</v>
      </c>
      <c r="AZ37" s="314">
        <v>3</v>
      </c>
      <c r="BA37" s="268">
        <v>0.18910861015319799</v>
      </c>
      <c r="BB37" s="268">
        <v>-2.84732961654663</v>
      </c>
      <c r="BC37" s="268">
        <v>-0.14459955692291299</v>
      </c>
      <c r="BD37" s="268">
        <v>-1.3002461194992101</v>
      </c>
      <c r="BE37" s="268">
        <v>3.6676730960607501E-2</v>
      </c>
      <c r="BF37" s="268">
        <v>-0.31239998340606701</v>
      </c>
      <c r="BG37" s="268">
        <v>-1.9192481040954601</v>
      </c>
      <c r="BH37" s="268">
        <v>-0.35725206136703502</v>
      </c>
      <c r="BI37" s="268">
        <v>0.33208435773849498</v>
      </c>
      <c r="BJ37" s="268">
        <v>-0.15734475851058999</v>
      </c>
      <c r="BK37" s="267">
        <v>1.74433048814535E-2</v>
      </c>
      <c r="BL37" s="267">
        <v>7.5547723770141602</v>
      </c>
      <c r="BM37" s="267">
        <v>3.1720101833343499E-2</v>
      </c>
      <c r="BN37" s="267">
        <v>4.7095036506652797</v>
      </c>
      <c r="BO37" s="267">
        <v>4.7149737365543799E-3</v>
      </c>
      <c r="BP37" s="267">
        <v>0.53148943185806297</v>
      </c>
      <c r="BQ37" s="267">
        <v>21.352104187011701</v>
      </c>
      <c r="BR37" s="267">
        <v>1.0269793272018399</v>
      </c>
      <c r="BS37" s="267">
        <v>1.76621413230896</v>
      </c>
      <c r="BT37" s="267">
        <v>0.81523478031158403</v>
      </c>
      <c r="BU37" s="267">
        <v>2.5728631298989101E-3</v>
      </c>
      <c r="BV37" s="267">
        <v>0.58326989412307695</v>
      </c>
      <c r="BW37" s="267">
        <v>1.50427757762372E-3</v>
      </c>
      <c r="BX37" s="267">
        <v>0.121631257236004</v>
      </c>
      <c r="BY37" s="267">
        <v>9.6777701401151703E-5</v>
      </c>
      <c r="BZ37" s="267">
        <v>7.0212762802839297E-3</v>
      </c>
      <c r="CA37" s="267">
        <v>0.265006363391876</v>
      </c>
      <c r="CB37" s="267">
        <v>9.1821327805519104E-3</v>
      </c>
      <c r="CC37" s="267">
        <v>7.9339761286974005E-3</v>
      </c>
      <c r="CD37" s="267">
        <v>1.7811423167586301E-3</v>
      </c>
    </row>
    <row r="38" spans="2:82" ht="15" customHeight="1">
      <c r="B38" s="602">
        <v>3</v>
      </c>
      <c r="C38" s="381">
        <v>31</v>
      </c>
      <c r="D38" s="270" t="s">
        <v>48</v>
      </c>
      <c r="E38" s="56">
        <f t="shared" si="3"/>
        <v>0.106091246008873</v>
      </c>
      <c r="F38" s="56">
        <f t="shared" si="3"/>
        <v>-1.99948334693909</v>
      </c>
      <c r="G38" s="56"/>
      <c r="H38" s="459"/>
      <c r="I38" s="593">
        <f t="shared" si="1"/>
        <v>0.4653964788885791</v>
      </c>
      <c r="J38" s="593">
        <f t="shared" si="2"/>
        <v>3.7309633144177456</v>
      </c>
      <c r="AO38" s="270" t="s">
        <v>50</v>
      </c>
      <c r="AP38" s="268">
        <v>7.9000000953674299</v>
      </c>
      <c r="AQ38" s="268">
        <v>14.199999809265099</v>
      </c>
      <c r="AR38" s="268">
        <v>5.5</v>
      </c>
      <c r="AS38" s="268">
        <v>3.2000000476837198</v>
      </c>
      <c r="AT38" s="268">
        <v>15.1000003814697</v>
      </c>
      <c r="AU38" s="268">
        <v>6.5</v>
      </c>
      <c r="AV38" s="268">
        <v>11.5</v>
      </c>
      <c r="AW38" s="268">
        <v>12.1000003814697</v>
      </c>
      <c r="AX38" s="268">
        <v>3.5999999046325701</v>
      </c>
      <c r="AY38" s="268">
        <v>9.8000001907348597</v>
      </c>
      <c r="AZ38" s="314">
        <v>3</v>
      </c>
      <c r="BA38" s="268">
        <v>1.4265787601470901</v>
      </c>
      <c r="BB38" s="268">
        <v>-2.1324050426483199</v>
      </c>
      <c r="BC38" s="268">
        <v>1.2176489830017101</v>
      </c>
      <c r="BD38" s="268">
        <v>0.46823042631149298</v>
      </c>
      <c r="BE38" s="268">
        <v>0.70502346754074097</v>
      </c>
      <c r="BF38" s="268">
        <v>0.24451981484890001</v>
      </c>
      <c r="BG38" s="268">
        <v>0.30134618282318099</v>
      </c>
      <c r="BH38" s="268">
        <v>0.82856190204620395</v>
      </c>
      <c r="BI38" s="268">
        <v>-0.137369349598885</v>
      </c>
      <c r="BJ38" s="268">
        <v>-0.18090865015983601</v>
      </c>
      <c r="BK38" s="267">
        <v>0.992653489112854</v>
      </c>
      <c r="BL38" s="267">
        <v>4.2372617721557599</v>
      </c>
      <c r="BM38" s="267">
        <v>2.2492871284484899</v>
      </c>
      <c r="BN38" s="267">
        <v>0.61072158813476596</v>
      </c>
      <c r="BO38" s="267">
        <v>1.7422287464141799</v>
      </c>
      <c r="BP38" s="267">
        <v>0.32561227679252602</v>
      </c>
      <c r="BQ38" s="267">
        <v>0.52639269828796398</v>
      </c>
      <c r="BR38" s="267">
        <v>5.5241074562072798</v>
      </c>
      <c r="BS38" s="267">
        <v>0.30222210288047802</v>
      </c>
      <c r="BT38" s="267">
        <v>1.07769739627838</v>
      </c>
      <c r="BU38" s="267">
        <v>0.21045871078968001</v>
      </c>
      <c r="BV38" s="267">
        <v>0.47023484110832198</v>
      </c>
      <c r="BW38" s="267">
        <v>0.153327345848083</v>
      </c>
      <c r="BX38" s="267">
        <v>2.2672252729535099E-2</v>
      </c>
      <c r="BY38" s="267">
        <v>5.1402300596237203E-2</v>
      </c>
      <c r="BZ38" s="267">
        <v>6.18306081742048E-3</v>
      </c>
      <c r="CA38" s="267">
        <v>9.3908905982971191E-3</v>
      </c>
      <c r="CB38" s="267">
        <v>7.0994600653648404E-2</v>
      </c>
      <c r="CC38" s="267">
        <v>1.9514395389705901E-3</v>
      </c>
      <c r="CD38" s="267">
        <v>3.3844965510070298E-3</v>
      </c>
    </row>
    <row r="39" spans="2:82" ht="15" customHeight="1">
      <c r="B39" s="602">
        <v>3</v>
      </c>
      <c r="C39" s="381">
        <v>32</v>
      </c>
      <c r="D39" s="270" t="s">
        <v>49</v>
      </c>
      <c r="E39" s="56">
        <f t="shared" si="3"/>
        <v>0.18910861015319799</v>
      </c>
      <c r="F39" s="56">
        <f t="shared" si="3"/>
        <v>-2.84732961654663</v>
      </c>
      <c r="G39" s="56"/>
      <c r="H39" s="459"/>
      <c r="I39" s="593">
        <f t="shared" si="1"/>
        <v>0.58584275725297585</v>
      </c>
      <c r="J39" s="593">
        <f t="shared" si="2"/>
        <v>7.5722156818956137</v>
      </c>
      <c r="AO39" s="270" t="s">
        <v>51</v>
      </c>
      <c r="AP39" s="268">
        <v>5.5999999046325701</v>
      </c>
      <c r="AQ39" s="268">
        <v>9.5</v>
      </c>
      <c r="AR39" s="268">
        <v>8.5</v>
      </c>
      <c r="AS39" s="268">
        <v>4.5999999046325701</v>
      </c>
      <c r="AT39" s="268">
        <v>18.399999618530298</v>
      </c>
      <c r="AU39" s="268">
        <v>9.6999998092651403</v>
      </c>
      <c r="AV39" s="268">
        <v>6</v>
      </c>
      <c r="AW39" s="268">
        <v>9.3000001907348597</v>
      </c>
      <c r="AX39" s="268">
        <v>17</v>
      </c>
      <c r="AY39" s="268">
        <v>16.299999237060501</v>
      </c>
      <c r="AZ39" s="314">
        <v>3</v>
      </c>
      <c r="BA39" s="268">
        <v>0.39818605780601501</v>
      </c>
      <c r="BB39" s="268">
        <v>-2.04673051834106</v>
      </c>
      <c r="BC39" s="268">
        <v>-1.3355365991592401</v>
      </c>
      <c r="BD39" s="268">
        <v>1.75952041149139</v>
      </c>
      <c r="BE39" s="268">
        <v>-1.1890869140625</v>
      </c>
      <c r="BF39" s="268">
        <v>-0.56930363178253196</v>
      </c>
      <c r="BG39" s="268">
        <v>0.17564408481121099</v>
      </c>
      <c r="BH39" s="268">
        <v>0.21284991502761799</v>
      </c>
      <c r="BI39" s="268">
        <v>-0.26846686005592302</v>
      </c>
      <c r="BJ39" s="268">
        <v>-0.302921742200851</v>
      </c>
      <c r="BK39" s="267">
        <v>7.7335387468337999E-2</v>
      </c>
      <c r="BL39" s="267">
        <v>3.9036171436309801</v>
      </c>
      <c r="BM39" s="267">
        <v>2.7059030532836901</v>
      </c>
      <c r="BN39" s="267">
        <v>8.6240768432617205</v>
      </c>
      <c r="BO39" s="267">
        <v>4.9559307098388699</v>
      </c>
      <c r="BP39" s="267">
        <v>1.76506435871124</v>
      </c>
      <c r="BQ39" s="267">
        <v>0.17883211374282801</v>
      </c>
      <c r="BR39" s="267">
        <v>0.36455172300338701</v>
      </c>
      <c r="BS39" s="267">
        <v>1.15432441234589</v>
      </c>
      <c r="BT39" s="267">
        <v>3.0216145515441899</v>
      </c>
      <c r="BU39" s="267">
        <v>1.41498036682606E-2</v>
      </c>
      <c r="BV39" s="267">
        <v>0.37385195493698098</v>
      </c>
      <c r="BW39" s="267">
        <v>0.15918050706386599</v>
      </c>
      <c r="BX39" s="267">
        <v>0.27629113197326699</v>
      </c>
      <c r="BY39" s="267">
        <v>0.12618435919284801</v>
      </c>
      <c r="BZ39" s="267">
        <v>2.89245247840881E-2</v>
      </c>
      <c r="CA39" s="267">
        <v>2.75324820540845E-3</v>
      </c>
      <c r="CB39" s="267">
        <v>4.0432005189359197E-3</v>
      </c>
      <c r="CC39" s="267">
        <v>6.4322021789848796E-3</v>
      </c>
      <c r="CD39" s="267">
        <v>8.1891566514968907E-3</v>
      </c>
    </row>
    <row r="40" spans="2:82" ht="15" customHeight="1">
      <c r="B40" s="602">
        <v>3</v>
      </c>
      <c r="C40" s="381">
        <v>33</v>
      </c>
      <c r="D40" s="270" t="s">
        <v>50</v>
      </c>
      <c r="E40" s="56">
        <f t="shared" si="3"/>
        <v>1.4265787601470901</v>
      </c>
      <c r="F40" s="56">
        <f t="shared" si="3"/>
        <v>-2.1324050426483199</v>
      </c>
      <c r="G40" s="56"/>
      <c r="H40" s="459"/>
      <c r="I40" s="593">
        <f t="shared" si="1"/>
        <v>0.68069355189800196</v>
      </c>
      <c r="J40" s="593">
        <f t="shared" si="2"/>
        <v>5.2299152612686139</v>
      </c>
      <c r="AO40" s="270" t="s">
        <v>52</v>
      </c>
      <c r="AP40" s="268">
        <v>5.5999999046325701</v>
      </c>
      <c r="AQ40" s="268">
        <v>9</v>
      </c>
      <c r="AR40" s="268">
        <v>6.1999998092651403</v>
      </c>
      <c r="AS40" s="268">
        <v>3.5999999046325701</v>
      </c>
      <c r="AT40" s="268">
        <v>14.5</v>
      </c>
      <c r="AU40" s="268">
        <v>6.0999999046325701</v>
      </c>
      <c r="AV40" s="268">
        <v>15.300000190734901</v>
      </c>
      <c r="AW40" s="268">
        <v>6.8000001907348597</v>
      </c>
      <c r="AX40" s="268">
        <v>6.5</v>
      </c>
      <c r="AY40" s="268">
        <v>19</v>
      </c>
      <c r="AZ40" s="314">
        <v>3</v>
      </c>
      <c r="BA40" s="268">
        <v>2.6580355167388898</v>
      </c>
      <c r="BB40" s="268">
        <v>-1.2660895586013801</v>
      </c>
      <c r="BC40" s="268">
        <v>-0.65537381172180198</v>
      </c>
      <c r="BD40" s="268">
        <v>1.42890012264252</v>
      </c>
      <c r="BE40" s="268">
        <v>0.32565671205520602</v>
      </c>
      <c r="BF40" s="268">
        <v>-0.42062264680862399</v>
      </c>
      <c r="BG40" s="268">
        <v>0.79907214641571001</v>
      </c>
      <c r="BH40" s="268">
        <v>0.10481069982051799</v>
      </c>
      <c r="BI40" s="268">
        <v>-0.222620874643326</v>
      </c>
      <c r="BJ40" s="268">
        <v>0.165010005235672</v>
      </c>
      <c r="BK40" s="267">
        <v>3.4460988044738801</v>
      </c>
      <c r="BL40" s="267">
        <v>1.4937391281127901</v>
      </c>
      <c r="BM40" s="267">
        <v>0.65159660577774003</v>
      </c>
      <c r="BN40" s="267">
        <v>5.68758296966553</v>
      </c>
      <c r="BO40" s="267">
        <v>0.37172186374664301</v>
      </c>
      <c r="BP40" s="267">
        <v>0.96351385116577104</v>
      </c>
      <c r="BQ40" s="267">
        <v>3.7012670040130602</v>
      </c>
      <c r="BR40" s="267">
        <v>8.8394135236740098E-2</v>
      </c>
      <c r="BS40" s="267">
        <v>0.793740034103394</v>
      </c>
      <c r="BT40" s="267">
        <v>0.89659994840621904</v>
      </c>
      <c r="BU40" s="267">
        <v>0.58155763149261497</v>
      </c>
      <c r="BV40" s="267">
        <v>0.13194715976715099</v>
      </c>
      <c r="BW40" s="267">
        <v>3.5354878753423698E-2</v>
      </c>
      <c r="BX40" s="267">
        <v>0.16806408762931799</v>
      </c>
      <c r="BY40" s="267">
        <v>8.7295379489660298E-3</v>
      </c>
      <c r="BZ40" s="267">
        <v>1.45631888881326E-2</v>
      </c>
      <c r="CA40" s="267">
        <v>5.2558526396751397E-2</v>
      </c>
      <c r="CB40" s="267">
        <v>9.0423732763156295E-4</v>
      </c>
      <c r="CC40" s="267">
        <v>4.0794624947011497E-3</v>
      </c>
      <c r="CD40" s="267">
        <v>2.2412573453038901E-3</v>
      </c>
    </row>
    <row r="41" spans="2:82" ht="15" customHeight="1">
      <c r="B41" s="602">
        <v>3</v>
      </c>
      <c r="C41" s="381">
        <v>34</v>
      </c>
      <c r="D41" s="270" t="s">
        <v>51</v>
      </c>
      <c r="E41" s="56">
        <f t="shared" si="3"/>
        <v>0.39818605780601501</v>
      </c>
      <c r="F41" s="56">
        <f t="shared" si="3"/>
        <v>-2.04673051834106</v>
      </c>
      <c r="G41" s="56"/>
      <c r="H41" s="459"/>
      <c r="I41" s="593">
        <f t="shared" si="1"/>
        <v>0.38800175860524155</v>
      </c>
      <c r="J41" s="593">
        <f t="shared" si="2"/>
        <v>3.9809525310993181</v>
      </c>
      <c r="AO41" s="270" t="s">
        <v>53</v>
      </c>
      <c r="AP41" s="268">
        <v>5.5</v>
      </c>
      <c r="AQ41" s="268">
        <v>8.3000001907348597</v>
      </c>
      <c r="AR41" s="268">
        <v>10.800000190734901</v>
      </c>
      <c r="AS41" s="268">
        <v>6.1999998092651403</v>
      </c>
      <c r="AT41" s="268">
        <v>8.6000003814697301</v>
      </c>
      <c r="AU41" s="268">
        <v>7</v>
      </c>
      <c r="AV41" s="268">
        <v>1.70000004768372</v>
      </c>
      <c r="AW41" s="268">
        <v>10.699999809265099</v>
      </c>
      <c r="AX41" s="268">
        <v>14.199999809265099</v>
      </c>
      <c r="AY41" s="268">
        <v>12.699999809265099</v>
      </c>
      <c r="AZ41" s="314">
        <v>3</v>
      </c>
      <c r="BA41" s="268">
        <v>0.428414046764374</v>
      </c>
      <c r="BB41" s="268">
        <v>-0.78221774101257302</v>
      </c>
      <c r="BC41" s="268">
        <v>-1.21090912818909</v>
      </c>
      <c r="BD41" s="268">
        <v>0.74570846557617199</v>
      </c>
      <c r="BE41" s="268">
        <v>-1.3550950288772601</v>
      </c>
      <c r="BF41" s="268">
        <v>1.6239471435546899</v>
      </c>
      <c r="BG41" s="268">
        <v>0.29174172878265398</v>
      </c>
      <c r="BH41" s="268">
        <v>-0.19051603972911799</v>
      </c>
      <c r="BI41" s="268">
        <v>0.37787905335426297</v>
      </c>
      <c r="BJ41" s="268">
        <v>-0.114092417061329</v>
      </c>
      <c r="BK41" s="267">
        <v>8.9522786438465105E-2</v>
      </c>
      <c r="BL41" s="267">
        <v>0.57016587257385298</v>
      </c>
      <c r="BM41" s="267">
        <v>2.2244558334350599</v>
      </c>
      <c r="BN41" s="267">
        <v>1.54903817176819</v>
      </c>
      <c r="BO41" s="267">
        <v>6.43631887435913</v>
      </c>
      <c r="BP41" s="267">
        <v>14.3620500564575</v>
      </c>
      <c r="BQ41" s="267">
        <v>0.49337318539619401</v>
      </c>
      <c r="BR41" s="267">
        <v>0.29206216335296598</v>
      </c>
      <c r="BS41" s="267">
        <v>2.28692626953125</v>
      </c>
      <c r="BT41" s="267">
        <v>0.42863902449607799</v>
      </c>
      <c r="BU41" s="267">
        <v>2.4250354617834102E-2</v>
      </c>
      <c r="BV41" s="267">
        <v>8.0843672156333896E-2</v>
      </c>
      <c r="BW41" s="267">
        <v>0.19373755156993899</v>
      </c>
      <c r="BX41" s="267">
        <v>7.3473185300826999E-2</v>
      </c>
      <c r="BY41" s="267">
        <v>0.24262201786041299</v>
      </c>
      <c r="BZ41" s="267">
        <v>0.34844520688056901</v>
      </c>
      <c r="CA41" s="267">
        <v>1.12457340583205E-2</v>
      </c>
      <c r="CB41" s="267">
        <v>4.7957198694348301E-3</v>
      </c>
      <c r="CC41" s="267">
        <v>1.8866717815399201E-2</v>
      </c>
      <c r="CD41" s="267">
        <v>1.71990424860269E-3</v>
      </c>
    </row>
    <row r="42" spans="2:82" ht="15.75" customHeight="1" thickBot="1">
      <c r="B42" s="602">
        <v>3</v>
      </c>
      <c r="C42" s="381">
        <v>35</v>
      </c>
      <c r="D42" s="270" t="s">
        <v>52</v>
      </c>
      <c r="E42" s="56">
        <f t="shared" si="3"/>
        <v>2.6580355167388898</v>
      </c>
      <c r="F42" s="56">
        <f t="shared" si="3"/>
        <v>-1.2660895586013801</v>
      </c>
      <c r="G42" s="56"/>
      <c r="H42" s="459"/>
      <c r="I42" s="593">
        <f t="shared" si="1"/>
        <v>0.71350479125976596</v>
      </c>
      <c r="J42" s="593">
        <f t="shared" si="2"/>
        <v>4.9398379325866699</v>
      </c>
      <c r="AO42" s="208" t="s">
        <v>55</v>
      </c>
      <c r="AP42" s="268">
        <v>4.9000000953674299</v>
      </c>
      <c r="AQ42" s="268">
        <v>10.300000190734901</v>
      </c>
      <c r="AR42" s="268">
        <v>10.199999809265099</v>
      </c>
      <c r="AS42" s="268">
        <v>8.1999998092651403</v>
      </c>
      <c r="AT42" s="268">
        <v>12.699999809265099</v>
      </c>
      <c r="AU42" s="268">
        <v>8.1999998092651403</v>
      </c>
      <c r="AV42" s="268">
        <v>11.300000190734901</v>
      </c>
      <c r="AW42" s="268">
        <v>9.3000001907348597</v>
      </c>
      <c r="AX42" s="268">
        <v>9</v>
      </c>
      <c r="AY42" s="268">
        <v>16.299999237060501</v>
      </c>
      <c r="AZ42" s="314">
        <v>3</v>
      </c>
      <c r="BA42" s="268">
        <v>1.0237889289855999</v>
      </c>
      <c r="BB42" s="268">
        <v>-1.07000148296356</v>
      </c>
      <c r="BC42" s="268">
        <v>-0.88462805747985795</v>
      </c>
      <c r="BD42" s="268">
        <v>1.14634668827057</v>
      </c>
      <c r="BE42" s="268">
        <v>0.39918455481529203</v>
      </c>
      <c r="BF42" s="268">
        <v>0.22158777713775599</v>
      </c>
      <c r="BG42" s="268">
        <v>0.82355952262878396</v>
      </c>
      <c r="BH42" s="268">
        <v>-0.18272843956947299</v>
      </c>
      <c r="BI42" s="268">
        <v>0.14919453859329199</v>
      </c>
      <c r="BJ42" s="268">
        <v>0.28907591104507402</v>
      </c>
      <c r="BK42" s="267">
        <v>0.51124256849288896</v>
      </c>
      <c r="BL42" s="267">
        <v>1.06687772274017</v>
      </c>
      <c r="BM42" s="267">
        <v>1.18719506263733</v>
      </c>
      <c r="BN42" s="267">
        <v>3.6606309413909899</v>
      </c>
      <c r="BO42" s="267">
        <v>0.55852872133255005</v>
      </c>
      <c r="BP42" s="267">
        <v>0.26740175485611001</v>
      </c>
      <c r="BQ42" s="267">
        <v>3.9315919876098602</v>
      </c>
      <c r="BR42" s="267">
        <v>0.26867330074310303</v>
      </c>
      <c r="BS42" s="267">
        <v>0.35649412870407099</v>
      </c>
      <c r="BT42" s="267">
        <v>2.7517056465148899</v>
      </c>
      <c r="BU42" s="267">
        <v>0.19718119502067599</v>
      </c>
      <c r="BV42" s="267">
        <v>0.215383976697922</v>
      </c>
      <c r="BW42" s="267">
        <v>0.14721974730491599</v>
      </c>
      <c r="BX42" s="267">
        <v>0.247216016054153</v>
      </c>
      <c r="BY42" s="267">
        <v>2.9977271333336799E-2</v>
      </c>
      <c r="BZ42" s="267">
        <v>9.2371124774217606E-3</v>
      </c>
      <c r="CA42" s="267">
        <v>0.127595290541649</v>
      </c>
      <c r="CB42" s="267">
        <v>6.2814070843160196E-3</v>
      </c>
      <c r="CC42" s="267">
        <v>4.1874581947922698E-3</v>
      </c>
      <c r="CD42" s="267">
        <v>1.5720576047897301E-2</v>
      </c>
    </row>
    <row r="43" spans="2:82" ht="15" customHeight="1">
      <c r="B43" s="602">
        <v>3</v>
      </c>
      <c r="C43" s="381">
        <v>36</v>
      </c>
      <c r="D43" s="270" t="s">
        <v>53</v>
      </c>
      <c r="E43" s="56">
        <f t="shared" si="3"/>
        <v>0.428414046764374</v>
      </c>
      <c r="F43" s="56">
        <f t="shared" si="3"/>
        <v>-0.78221774101257302</v>
      </c>
      <c r="G43" s="56"/>
      <c r="H43" s="459"/>
      <c r="I43" s="593">
        <f t="shared" si="1"/>
        <v>0.105094026774168</v>
      </c>
      <c r="J43" s="593">
        <f t="shared" si="2"/>
        <v>0.6596886590123181</v>
      </c>
      <c r="AO43" s="269" t="s">
        <v>7</v>
      </c>
      <c r="AP43" s="268">
        <v>14.5</v>
      </c>
      <c r="AQ43" s="268">
        <v>13.199999809265099</v>
      </c>
      <c r="AR43" s="268">
        <v>8.1999998092651403</v>
      </c>
      <c r="AS43" s="268">
        <v>12.3999996185303</v>
      </c>
      <c r="AT43" s="268">
        <v>9.8999996185302699</v>
      </c>
      <c r="AU43" s="268">
        <v>10.1000003814697</v>
      </c>
      <c r="AV43" s="268">
        <v>14.6000003814697</v>
      </c>
      <c r="AW43" s="268">
        <v>4.6999998092651403</v>
      </c>
      <c r="AX43" s="268">
        <v>2</v>
      </c>
      <c r="AY43" s="268">
        <v>5.4000000953674299</v>
      </c>
      <c r="AZ43" s="314">
        <v>4</v>
      </c>
      <c r="BA43" s="268">
        <v>0.64096421003341697</v>
      </c>
      <c r="BB43" s="268">
        <v>0.88597929477691695</v>
      </c>
      <c r="BC43" s="268">
        <v>2.378084897995</v>
      </c>
      <c r="BD43" s="268">
        <v>-3.6727286875247997E-2</v>
      </c>
      <c r="BE43" s="268">
        <v>1.01660180091858</v>
      </c>
      <c r="BF43" s="268">
        <v>-0.30174565315246599</v>
      </c>
      <c r="BG43" s="268">
        <v>-0.13725166022777599</v>
      </c>
      <c r="BH43" s="268">
        <v>-0.100354678928852</v>
      </c>
      <c r="BI43" s="268">
        <v>-8.6389385163783999E-2</v>
      </c>
      <c r="BJ43" s="268">
        <v>0.20005774497985801</v>
      </c>
      <c r="BK43" s="267">
        <v>0.200388938188553</v>
      </c>
      <c r="BL43" s="267">
        <v>0.73146414756774902</v>
      </c>
      <c r="BM43" s="267">
        <v>8.5793695449829102</v>
      </c>
      <c r="BN43" s="267">
        <v>3.7575233727693601E-3</v>
      </c>
      <c r="BO43" s="267">
        <v>3.6224281787872301</v>
      </c>
      <c r="BP43" s="267">
        <v>0.49585500359535201</v>
      </c>
      <c r="BQ43" s="267">
        <v>0.109197743237019</v>
      </c>
      <c r="BR43" s="267">
        <v>8.10377672314644E-2</v>
      </c>
      <c r="BS43" s="267">
        <v>0.119527347385883</v>
      </c>
      <c r="BT43" s="267">
        <v>1.3179194927215601</v>
      </c>
      <c r="BU43" s="267">
        <v>5.1014151424169499E-2</v>
      </c>
      <c r="BV43" s="267">
        <v>9.7469836473464994E-2</v>
      </c>
      <c r="BW43" s="267">
        <v>0.70222747325897195</v>
      </c>
      <c r="BX43" s="267">
        <v>1.6749459609854999E-4</v>
      </c>
      <c r="BY43" s="267">
        <v>0.12832900881767301</v>
      </c>
      <c r="BZ43" s="267">
        <v>1.1305900290608401E-2</v>
      </c>
      <c r="CA43" s="267">
        <v>2.3391512222588101E-3</v>
      </c>
      <c r="CB43" s="267">
        <v>1.25054223462939E-3</v>
      </c>
      <c r="CC43" s="267">
        <v>9.2671002494171305E-4</v>
      </c>
      <c r="CD43" s="267">
        <v>4.9697416834533197E-3</v>
      </c>
    </row>
    <row r="44" spans="2:82" ht="15.75" customHeight="1" thickBot="1">
      <c r="B44" s="603">
        <v>3</v>
      </c>
      <c r="C44" s="382">
        <v>37</v>
      </c>
      <c r="D44" s="208" t="s">
        <v>55</v>
      </c>
      <c r="E44" s="454">
        <f t="shared" si="3"/>
        <v>1.0237889289855999</v>
      </c>
      <c r="F44" s="454">
        <f t="shared" si="3"/>
        <v>-1.07000148296356</v>
      </c>
      <c r="G44" s="454">
        <f t="shared" ref="G44:H44" si="5">AVERAGE(E33:E44)</f>
        <v>0.50281036148468672</v>
      </c>
      <c r="H44" s="460">
        <f t="shared" si="5"/>
        <v>-1.6739361224075155</v>
      </c>
      <c r="I44" s="593">
        <f t="shared" si="1"/>
        <v>0.41256517171859797</v>
      </c>
      <c r="J44" s="593">
        <f t="shared" si="2"/>
        <v>1.578120291233059</v>
      </c>
      <c r="AO44" s="270" t="s">
        <v>27</v>
      </c>
      <c r="AP44" s="268">
        <v>13.699999809265099</v>
      </c>
      <c r="AQ44" s="268">
        <v>10.5</v>
      </c>
      <c r="AR44" s="268">
        <v>3.2999999523162802</v>
      </c>
      <c r="AS44" s="268">
        <v>5.5999999046325701</v>
      </c>
      <c r="AT44" s="268">
        <v>11</v>
      </c>
      <c r="AU44" s="268">
        <v>2.4000000953674299</v>
      </c>
      <c r="AV44" s="268">
        <v>17.200000762939499</v>
      </c>
      <c r="AW44" s="268">
        <v>4.6999998092651403</v>
      </c>
      <c r="AX44" s="268">
        <v>2.2999999523162802</v>
      </c>
      <c r="AY44" s="268">
        <v>8.5</v>
      </c>
      <c r="AZ44" s="314">
        <v>4</v>
      </c>
      <c r="BA44" s="268">
        <v>2.8966970443725599</v>
      </c>
      <c r="BB44" s="268">
        <v>6.1231143772602102E-2</v>
      </c>
      <c r="BC44" s="268">
        <v>1.9431854486465501</v>
      </c>
      <c r="BD44" s="268">
        <v>-3.6693222820758799E-2</v>
      </c>
      <c r="BE44" s="268">
        <v>0.31194198131561302</v>
      </c>
      <c r="BF44" s="268">
        <v>-0.47648724913597101</v>
      </c>
      <c r="BG44" s="268">
        <v>-0.54596358537673995</v>
      </c>
      <c r="BH44" s="268">
        <v>0.22036641836166401</v>
      </c>
      <c r="BI44" s="268">
        <v>0.17899893224239299</v>
      </c>
      <c r="BJ44" s="268">
        <v>0.15348301827907601</v>
      </c>
      <c r="BK44" s="267">
        <v>4.0927228927612296</v>
      </c>
      <c r="BL44" s="267">
        <v>3.49374045617878E-3</v>
      </c>
      <c r="BM44" s="267">
        <v>5.7283449172973597</v>
      </c>
      <c r="BN44" s="267">
        <v>3.7505563814193002E-3</v>
      </c>
      <c r="BO44" s="267">
        <v>0.34107169508933999</v>
      </c>
      <c r="BP44" s="267">
        <v>1.2364461421966599</v>
      </c>
      <c r="BQ44" s="267">
        <v>1.72784900665283</v>
      </c>
      <c r="BR44" s="267">
        <v>0.39075365662574801</v>
      </c>
      <c r="BS44" s="267">
        <v>0.51315361261367798</v>
      </c>
      <c r="BT44" s="267">
        <v>0.77570897340774503</v>
      </c>
      <c r="BU44" s="267">
        <v>0.650529325008392</v>
      </c>
      <c r="BV44" s="267">
        <v>2.9067354626022301E-4</v>
      </c>
      <c r="BW44" s="267">
        <v>0.29274484515190102</v>
      </c>
      <c r="BX44" s="267">
        <v>1.04383645521011E-4</v>
      </c>
      <c r="BY44" s="267">
        <v>7.5441165827214701E-3</v>
      </c>
      <c r="BZ44" s="267">
        <v>1.7602052539587E-2</v>
      </c>
      <c r="CA44" s="267">
        <v>2.3109368979930899E-2</v>
      </c>
      <c r="CB44" s="267">
        <v>3.7648838479071899E-3</v>
      </c>
      <c r="CC44" s="267">
        <v>2.4840573314577302E-3</v>
      </c>
      <c r="CD44" s="267">
        <v>1.82633905205876E-3</v>
      </c>
    </row>
    <row r="45" spans="2:82" ht="15" customHeight="1">
      <c r="B45" s="601">
        <v>4</v>
      </c>
      <c r="C45" s="380">
        <v>38</v>
      </c>
      <c r="D45" s="269" t="s">
        <v>7</v>
      </c>
      <c r="E45" s="451">
        <f t="shared" si="3"/>
        <v>0.64096421003341697</v>
      </c>
      <c r="F45" s="451">
        <f t="shared" si="3"/>
        <v>0.88597929477691695</v>
      </c>
      <c r="G45" s="451"/>
      <c r="H45" s="458"/>
      <c r="I45" s="593">
        <f t="shared" si="1"/>
        <v>0.14848398789763451</v>
      </c>
      <c r="J45" s="593">
        <f t="shared" si="2"/>
        <v>0.93185308575630199</v>
      </c>
      <c r="AO45" s="270" t="s">
        <v>30</v>
      </c>
      <c r="AP45" s="268">
        <v>11.8999996185303</v>
      </c>
      <c r="AQ45" s="268">
        <v>9.5</v>
      </c>
      <c r="AR45" s="268">
        <v>4.6999998092651403</v>
      </c>
      <c r="AS45" s="268">
        <v>5.1999998092651403</v>
      </c>
      <c r="AT45" s="268">
        <v>14.6000003814697</v>
      </c>
      <c r="AU45" s="268">
        <v>3.9000000953674299</v>
      </c>
      <c r="AV45" s="268">
        <v>12.8999996185303</v>
      </c>
      <c r="AW45" s="268">
        <v>4.6999998092651403</v>
      </c>
      <c r="AX45" s="268">
        <v>3</v>
      </c>
      <c r="AY45" s="268">
        <v>3</v>
      </c>
      <c r="AZ45" s="314">
        <v>4</v>
      </c>
      <c r="BA45" s="268">
        <v>2.1035778522491499</v>
      </c>
      <c r="BB45" s="268">
        <v>-0.72941625118255604</v>
      </c>
      <c r="BC45" s="268">
        <v>2.4462254047393799</v>
      </c>
      <c r="BD45" s="268">
        <v>0.216241389513016</v>
      </c>
      <c r="BE45" s="268">
        <v>-0.60604500770568803</v>
      </c>
      <c r="BF45" s="268">
        <v>-0.52441698312759399</v>
      </c>
      <c r="BG45" s="268">
        <v>-6.1923745088279204E-3</v>
      </c>
      <c r="BH45" s="268">
        <v>-0.27210777997970598</v>
      </c>
      <c r="BI45" s="268">
        <v>0.41320323944091802</v>
      </c>
      <c r="BJ45" s="268">
        <v>-9.8301067948341397E-2</v>
      </c>
      <c r="BK45" s="267">
        <v>2.15835738182068</v>
      </c>
      <c r="BL45" s="267">
        <v>0.49578887224197399</v>
      </c>
      <c r="BM45" s="267">
        <v>9.0780715942382795</v>
      </c>
      <c r="BN45" s="267">
        <v>0.13025717437267301</v>
      </c>
      <c r="BO45" s="267">
        <v>1.2873830795288099</v>
      </c>
      <c r="BP45" s="267">
        <v>1.4977045059204099</v>
      </c>
      <c r="BQ45" s="267">
        <v>2.2227615409065E-4</v>
      </c>
      <c r="BR45" s="267">
        <v>0.59579128026962302</v>
      </c>
      <c r="BS45" s="267">
        <v>2.73447489738464</v>
      </c>
      <c r="BT45" s="267">
        <v>0.31819593906402599</v>
      </c>
      <c r="BU45" s="267">
        <v>0.37233227491378801</v>
      </c>
      <c r="BV45" s="267">
        <v>4.4767655432224301E-2</v>
      </c>
      <c r="BW45" s="267">
        <v>0.50350809097289995</v>
      </c>
      <c r="BX45" s="267">
        <v>3.9345142431557196E-3</v>
      </c>
      <c r="BY45" s="267">
        <v>3.0904607847333E-2</v>
      </c>
      <c r="BZ45" s="267">
        <v>2.3140193894505501E-2</v>
      </c>
      <c r="CA45" s="267">
        <v>3.2264722449326701E-6</v>
      </c>
      <c r="CB45" s="267">
        <v>6.2301056459546098E-3</v>
      </c>
      <c r="CC45" s="267">
        <v>1.4366167597472701E-2</v>
      </c>
      <c r="CD45" s="267">
        <v>8.1307376967742996E-4</v>
      </c>
    </row>
    <row r="46" spans="2:82" ht="15" customHeight="1">
      <c r="B46" s="602">
        <v>4</v>
      </c>
      <c r="C46" s="381">
        <v>39</v>
      </c>
      <c r="D46" s="270" t="s">
        <v>27</v>
      </c>
      <c r="E46" s="56">
        <f t="shared" si="3"/>
        <v>2.8966970443725599</v>
      </c>
      <c r="F46" s="56">
        <f t="shared" si="3"/>
        <v>6.1231143772602102E-2</v>
      </c>
      <c r="G46" s="56"/>
      <c r="H46" s="459"/>
      <c r="I46" s="593">
        <f t="shared" si="1"/>
        <v>0.65081999855465222</v>
      </c>
      <c r="J46" s="593">
        <f t="shared" si="2"/>
        <v>4.0962166332174084</v>
      </c>
      <c r="AO46" s="270" t="s">
        <v>32</v>
      </c>
      <c r="AP46" s="268">
        <v>11.6000003814697</v>
      </c>
      <c r="AQ46" s="268">
        <v>17.299999237060501</v>
      </c>
      <c r="AR46" s="268">
        <v>7.0999999046325701</v>
      </c>
      <c r="AS46" s="268">
        <v>8.6000003814697301</v>
      </c>
      <c r="AT46" s="268">
        <v>9.1000003814697301</v>
      </c>
      <c r="AU46" s="268">
        <v>3.9000000953674299</v>
      </c>
      <c r="AV46" s="268">
        <v>9.1000003814697301</v>
      </c>
      <c r="AW46" s="268">
        <v>4.6999998092651403</v>
      </c>
      <c r="AX46" s="268">
        <v>2.5999999046325701</v>
      </c>
      <c r="AY46" s="268">
        <v>3</v>
      </c>
      <c r="AZ46" s="314">
        <v>4</v>
      </c>
      <c r="BA46" s="268">
        <v>0.75386697053909302</v>
      </c>
      <c r="BB46" s="268">
        <v>-0.41298383474349998</v>
      </c>
      <c r="BC46" s="268">
        <v>2.7864906787872301</v>
      </c>
      <c r="BD46" s="268">
        <v>0.53104633092880205</v>
      </c>
      <c r="BE46" s="268">
        <v>1.1211117506027199</v>
      </c>
      <c r="BF46" s="268">
        <v>1.20978915691376</v>
      </c>
      <c r="BG46" s="268">
        <v>-1.0796190500259399</v>
      </c>
      <c r="BH46" s="268">
        <v>9.77639630436897E-2</v>
      </c>
      <c r="BI46" s="268">
        <v>0.51400655508041404</v>
      </c>
      <c r="BJ46" s="268">
        <v>-7.9025223851203905E-2</v>
      </c>
      <c r="BK46" s="267">
        <v>0.27720153331756597</v>
      </c>
      <c r="BL46" s="267">
        <v>0.15893223881721499</v>
      </c>
      <c r="BM46" s="267">
        <v>11.7792015075684</v>
      </c>
      <c r="BN46" s="267">
        <v>0.78557711839675903</v>
      </c>
      <c r="BO46" s="267">
        <v>4.4055066108703604</v>
      </c>
      <c r="BP46" s="267">
        <v>7.9706187248229998</v>
      </c>
      <c r="BQ46" s="267">
        <v>6.7564649581909197</v>
      </c>
      <c r="BR46" s="267">
        <v>7.6907694339752197E-2</v>
      </c>
      <c r="BS46" s="267">
        <v>4.2313976287841797</v>
      </c>
      <c r="BT46" s="267">
        <v>0.20564095675945299</v>
      </c>
      <c r="BU46" s="267">
        <v>4.3880358338355997E-2</v>
      </c>
      <c r="BV46" s="267">
        <v>1.31688192486763E-2</v>
      </c>
      <c r="BW46" s="267">
        <v>0.59950929880142201</v>
      </c>
      <c r="BX46" s="267">
        <v>2.1774368360638601E-2</v>
      </c>
      <c r="BY46" s="267">
        <v>9.7046203911304502E-2</v>
      </c>
      <c r="BZ46" s="267">
        <v>0.113005638122559</v>
      </c>
      <c r="CA46" s="267">
        <v>8.99957120418549E-2</v>
      </c>
      <c r="CB46" s="267">
        <v>7.3796935612335801E-4</v>
      </c>
      <c r="CC46" s="267">
        <v>2.0399430766701698E-2</v>
      </c>
      <c r="CD46" s="267">
        <v>4.82183328131214E-4</v>
      </c>
    </row>
    <row r="47" spans="2:82" ht="15.75" customHeight="1" thickBot="1">
      <c r="B47" s="602">
        <v>4</v>
      </c>
      <c r="C47" s="381">
        <v>40</v>
      </c>
      <c r="D47" s="270" t="s">
        <v>30</v>
      </c>
      <c r="E47" s="56">
        <f t="shared" si="3"/>
        <v>2.1035778522491499</v>
      </c>
      <c r="F47" s="56">
        <f t="shared" si="3"/>
        <v>-0.72941625118255604</v>
      </c>
      <c r="G47" s="56"/>
      <c r="H47" s="459"/>
      <c r="I47" s="593">
        <f t="shared" si="1"/>
        <v>0.41709993034601234</v>
      </c>
      <c r="J47" s="593">
        <f t="shared" si="2"/>
        <v>2.6541462540626539</v>
      </c>
      <c r="AO47" s="208" t="s">
        <v>34</v>
      </c>
      <c r="AP47" s="268">
        <v>10.300000190734901</v>
      </c>
      <c r="AQ47" s="268">
        <v>9.8000001907348597</v>
      </c>
      <c r="AR47" s="268">
        <v>7.3000001907348597</v>
      </c>
      <c r="AS47" s="268">
        <v>6.8000001907348597</v>
      </c>
      <c r="AT47" s="268">
        <v>14.8999996185303</v>
      </c>
      <c r="AU47" s="268">
        <v>8.6000003814697301</v>
      </c>
      <c r="AV47" s="268">
        <v>10.6000003814697</v>
      </c>
      <c r="AW47" s="268">
        <v>1.70000004768372</v>
      </c>
      <c r="AX47" s="268">
        <v>3.9000000953674299</v>
      </c>
      <c r="AY47" s="268">
        <v>5.6999998092651403</v>
      </c>
      <c r="AZ47" s="314">
        <v>4</v>
      </c>
      <c r="BA47" s="268">
        <v>1.3289829492569001</v>
      </c>
      <c r="BB47" s="268">
        <v>-0.37076240777969399</v>
      </c>
      <c r="BC47" s="268">
        <v>1.9834293127059901</v>
      </c>
      <c r="BD47" s="268">
        <v>1.1676437854766799</v>
      </c>
      <c r="BE47" s="268">
        <v>-0.47905305027961698</v>
      </c>
      <c r="BF47" s="268">
        <v>-0.452353864908218</v>
      </c>
      <c r="BG47" s="268">
        <v>0.46934661269187899</v>
      </c>
      <c r="BH47" s="268">
        <v>-0.54777693748474099</v>
      </c>
      <c r="BI47" s="268">
        <v>8.8602304458618199E-3</v>
      </c>
      <c r="BJ47" s="268">
        <v>-0.177190586924553</v>
      </c>
      <c r="BK47" s="267">
        <v>0.86147958040237405</v>
      </c>
      <c r="BL47" s="267">
        <v>0.12809650599956501</v>
      </c>
      <c r="BM47" s="267">
        <v>5.9680728912353498</v>
      </c>
      <c r="BN47" s="267">
        <v>3.7979104518890399</v>
      </c>
      <c r="BO47" s="267">
        <v>0.80438739061355602</v>
      </c>
      <c r="BP47" s="267">
        <v>1.1143696308136</v>
      </c>
      <c r="BQ47" s="267">
        <v>1.2769262790679901</v>
      </c>
      <c r="BR47" s="267">
        <v>2.4144582748413099</v>
      </c>
      <c r="BS47" s="267">
        <v>1.25729315914214E-3</v>
      </c>
      <c r="BT47" s="267">
        <v>1.0338546037673999</v>
      </c>
      <c r="BU47" s="267">
        <v>0.215732246637344</v>
      </c>
      <c r="BV47" s="267">
        <v>1.6790654510259601E-2</v>
      </c>
      <c r="BW47" s="267">
        <v>0.48051804304122903</v>
      </c>
      <c r="BX47" s="267">
        <v>0.166531726717949</v>
      </c>
      <c r="BY47" s="267">
        <v>2.8031315654516199E-2</v>
      </c>
      <c r="BZ47" s="267">
        <v>2.4993833154439898E-2</v>
      </c>
      <c r="CA47" s="267">
        <v>2.6906898245215399E-2</v>
      </c>
      <c r="CB47" s="267">
        <v>3.6650825291871997E-2</v>
      </c>
      <c r="CC47" s="267">
        <v>9.5888444775482606E-6</v>
      </c>
      <c r="CD47" s="267">
        <v>3.8349309470504501E-3</v>
      </c>
    </row>
    <row r="48" spans="2:82" ht="15" customHeight="1">
      <c r="B48" s="602">
        <v>4</v>
      </c>
      <c r="C48" s="381">
        <v>41</v>
      </c>
      <c r="D48" s="270" t="s">
        <v>32</v>
      </c>
      <c r="E48" s="56">
        <f t="shared" ref="E48:F57" si="6">INDEX($BA$6:$BJ$55,$C48,E$6)</f>
        <v>0.75386697053909302</v>
      </c>
      <c r="F48" s="56">
        <f t="shared" si="6"/>
        <v>-0.41298383474349998</v>
      </c>
      <c r="G48" s="56"/>
      <c r="H48" s="459"/>
      <c r="I48" s="593">
        <f t="shared" si="1"/>
        <v>5.7049177587032297E-2</v>
      </c>
      <c r="J48" s="593">
        <f t="shared" si="2"/>
        <v>0.43613377213478099</v>
      </c>
      <c r="AO48" s="269" t="s">
        <v>22</v>
      </c>
      <c r="AP48" s="268">
        <v>15.6000003814697</v>
      </c>
      <c r="AQ48" s="268">
        <v>5.8000001907348597</v>
      </c>
      <c r="AR48" s="268">
        <v>10.699999809265099</v>
      </c>
      <c r="AS48" s="268">
        <v>9.1999998092651403</v>
      </c>
      <c r="AT48" s="268">
        <v>7.5</v>
      </c>
      <c r="AU48" s="268">
        <v>5.1999998092651403</v>
      </c>
      <c r="AV48" s="268">
        <v>17.600000381469702</v>
      </c>
      <c r="AW48" s="268">
        <v>9.6999998092651403</v>
      </c>
      <c r="AX48" s="268">
        <v>9.6999998092651403</v>
      </c>
      <c r="AY48" s="268">
        <v>17</v>
      </c>
      <c r="AZ48" s="314">
        <v>5</v>
      </c>
      <c r="BA48" s="268">
        <v>2.0293135643005402</v>
      </c>
      <c r="BB48" s="268">
        <v>1.7185074090957599</v>
      </c>
      <c r="BC48" s="268">
        <v>-0.78047561645507801</v>
      </c>
      <c r="BD48" s="268">
        <v>-0.70813506841659501</v>
      </c>
      <c r="BE48" s="268">
        <v>-0.204923421144485</v>
      </c>
      <c r="BF48" s="268">
        <v>-0.89235013723373402</v>
      </c>
      <c r="BG48" s="268">
        <v>2.26754620671272E-2</v>
      </c>
      <c r="BH48" s="268">
        <v>0.65423804521560702</v>
      </c>
      <c r="BI48" s="268">
        <v>0.68542164564132702</v>
      </c>
      <c r="BJ48" s="268">
        <v>0.19364751875400499</v>
      </c>
      <c r="BK48" s="267">
        <v>2.0086510181427002</v>
      </c>
      <c r="BL48" s="267">
        <v>2.7520017623901398</v>
      </c>
      <c r="BM48" s="267">
        <v>0.92410081624984697</v>
      </c>
      <c r="BN48" s="267">
        <v>1.3968706130981401</v>
      </c>
      <c r="BO48" s="267">
        <v>0.14719098806381201</v>
      </c>
      <c r="BP48" s="267">
        <v>4.3365387916564897</v>
      </c>
      <c r="BQ48" s="267">
        <v>2.9805109370499802E-3</v>
      </c>
      <c r="BR48" s="267">
        <v>3.44416379928589</v>
      </c>
      <c r="BS48" s="267">
        <v>7.52423143386841</v>
      </c>
      <c r="BT48" s="267">
        <v>1.2348153591155999</v>
      </c>
      <c r="BU48" s="267">
        <v>0.413626909255981</v>
      </c>
      <c r="BV48" s="267">
        <v>0.29662880301475503</v>
      </c>
      <c r="BW48" s="267">
        <v>6.11827746033669E-2</v>
      </c>
      <c r="BX48" s="267">
        <v>5.0366606563329697E-2</v>
      </c>
      <c r="BY48" s="267">
        <v>4.2178747244179197E-3</v>
      </c>
      <c r="BZ48" s="267">
        <v>7.9979941248893696E-2</v>
      </c>
      <c r="CA48" s="267">
        <v>5.1644343329826397E-5</v>
      </c>
      <c r="CB48" s="267">
        <v>4.2991448193788501E-2</v>
      </c>
      <c r="CC48" s="267">
        <v>4.7187406569719301E-2</v>
      </c>
      <c r="CD48" s="267">
        <v>3.76646872609854E-3</v>
      </c>
    </row>
    <row r="49" spans="2:82" ht="15.75" customHeight="1" thickBot="1">
      <c r="B49" s="603">
        <v>4</v>
      </c>
      <c r="C49" s="382">
        <v>42</v>
      </c>
      <c r="D49" s="208" t="s">
        <v>34</v>
      </c>
      <c r="E49" s="454">
        <f t="shared" si="6"/>
        <v>1.3289829492569001</v>
      </c>
      <c r="F49" s="454">
        <f t="shared" si="6"/>
        <v>-0.37076240777969399</v>
      </c>
      <c r="G49" s="454">
        <f t="shared" ref="G49:H49" si="7">AVERAGE(E45:E49)</f>
        <v>1.5448178052902239</v>
      </c>
      <c r="H49" s="460">
        <f t="shared" si="7"/>
        <v>-0.11319041103124619</v>
      </c>
      <c r="I49" s="593">
        <f t="shared" si="1"/>
        <v>0.2325229011476036</v>
      </c>
      <c r="J49" s="593">
        <f t="shared" si="2"/>
        <v>0.98957608640193906</v>
      </c>
      <c r="AO49" s="270" t="s">
        <v>33</v>
      </c>
      <c r="AP49" s="268">
        <v>10.300000190734901</v>
      </c>
      <c r="AQ49" s="268">
        <v>4.9000000953674299</v>
      </c>
      <c r="AR49" s="268">
        <v>6.9000000953674299</v>
      </c>
      <c r="AS49" s="268">
        <v>6</v>
      </c>
      <c r="AT49" s="268">
        <v>3.0999999046325701</v>
      </c>
      <c r="AU49" s="268">
        <v>10.199999809265099</v>
      </c>
      <c r="AV49" s="268">
        <v>18.399999618530298</v>
      </c>
      <c r="AW49" s="268">
        <v>10.5</v>
      </c>
      <c r="AX49" s="268">
        <v>4.9000000953674299</v>
      </c>
      <c r="AY49" s="268">
        <v>12.3999996185303</v>
      </c>
      <c r="AZ49" s="314">
        <v>5</v>
      </c>
      <c r="BA49" s="268">
        <v>2.6593682765960698</v>
      </c>
      <c r="BB49" s="268">
        <v>1.1525306701660201</v>
      </c>
      <c r="BC49" s="268">
        <v>-0.37651574611663802</v>
      </c>
      <c r="BD49" s="268">
        <v>-1.2973119020462001</v>
      </c>
      <c r="BE49" s="268">
        <v>3.0602857470512401E-2</v>
      </c>
      <c r="BF49" s="268">
        <v>0.48069033026695301</v>
      </c>
      <c r="BG49" s="268">
        <v>1.1169004440307599</v>
      </c>
      <c r="BH49" s="268">
        <v>-0.53758752346038796</v>
      </c>
      <c r="BI49" s="268">
        <v>-0.57967162132263195</v>
      </c>
      <c r="BJ49" s="268">
        <v>-0.15559338033199299</v>
      </c>
      <c r="BK49" s="267">
        <v>3.4495556354522701</v>
      </c>
      <c r="BL49" s="267">
        <v>1.2378010749816899</v>
      </c>
      <c r="BM49" s="267">
        <v>0.215063616633415</v>
      </c>
      <c r="BN49" s="267">
        <v>4.68827199935913</v>
      </c>
      <c r="BO49" s="267">
        <v>3.2826305832713799E-3</v>
      </c>
      <c r="BP49" s="267">
        <v>1.25835573673248</v>
      </c>
      <c r="BQ49" s="267">
        <v>7.2311501502990696</v>
      </c>
      <c r="BR49" s="267">
        <v>2.3254690170288099</v>
      </c>
      <c r="BS49" s="267">
        <v>5.3815898895263699</v>
      </c>
      <c r="BT49" s="267">
        <v>0.79718732833862305</v>
      </c>
      <c r="BU49" s="267">
        <v>0.57246351242065396</v>
      </c>
      <c r="BV49" s="267">
        <v>0.107521630823612</v>
      </c>
      <c r="BW49" s="267">
        <v>1.14751178771257E-2</v>
      </c>
      <c r="BX49" s="267">
        <v>0.13623216748237599</v>
      </c>
      <c r="BY49" s="267">
        <v>7.5807962275575806E-5</v>
      </c>
      <c r="BZ49" s="267">
        <v>1.8703445792198198E-2</v>
      </c>
      <c r="CA49" s="267">
        <v>0.100976377725601</v>
      </c>
      <c r="CB49" s="267">
        <v>2.3393178358674001E-2</v>
      </c>
      <c r="CC49" s="267">
        <v>2.7199124917388001E-2</v>
      </c>
      <c r="CD49" s="267">
        <v>1.9596256315708199E-3</v>
      </c>
    </row>
    <row r="50" spans="2:82" ht="15" customHeight="1">
      <c r="B50" s="601">
        <v>5</v>
      </c>
      <c r="C50" s="380">
        <v>43</v>
      </c>
      <c r="D50" s="269" t="s">
        <v>22</v>
      </c>
      <c r="E50" s="451">
        <f t="shared" si="6"/>
        <v>2.0293135643005402</v>
      </c>
      <c r="F50" s="451">
        <f t="shared" si="6"/>
        <v>1.7185074090957599</v>
      </c>
      <c r="G50" s="451"/>
      <c r="H50" s="458"/>
      <c r="I50" s="593">
        <f t="shared" si="1"/>
        <v>0.71025571227073603</v>
      </c>
      <c r="J50" s="593">
        <f t="shared" si="2"/>
        <v>4.7606527805328405</v>
      </c>
      <c r="AO50" s="270" t="s">
        <v>39</v>
      </c>
      <c r="AP50" s="268">
        <v>8.5</v>
      </c>
      <c r="AQ50" s="268">
        <v>8.5</v>
      </c>
      <c r="AR50" s="268">
        <v>7.4000000953674299</v>
      </c>
      <c r="AS50" s="268">
        <v>3.2000000476837198</v>
      </c>
      <c r="AT50" s="268">
        <v>7.4000000953674299</v>
      </c>
      <c r="AU50" s="268">
        <v>1.5</v>
      </c>
      <c r="AV50" s="268">
        <v>5.5999999046325701</v>
      </c>
      <c r="AW50" s="268">
        <v>10.300000190734901</v>
      </c>
      <c r="AX50" s="268">
        <v>5.8000001907348597</v>
      </c>
      <c r="AY50" s="268">
        <v>12.699999809265099</v>
      </c>
      <c r="AZ50" s="314">
        <v>5</v>
      </c>
      <c r="BA50" s="268">
        <v>2.2181477546691899</v>
      </c>
      <c r="BB50" s="268">
        <v>-0.48269873857498202</v>
      </c>
      <c r="BC50" s="268">
        <v>6.08855597674847E-2</v>
      </c>
      <c r="BD50" s="268">
        <v>0.27704098820686301</v>
      </c>
      <c r="BE50" s="268">
        <v>-0.84260773658752397</v>
      </c>
      <c r="BF50" s="268">
        <v>1.6698188781738299</v>
      </c>
      <c r="BG50" s="268">
        <v>0.236737981438637</v>
      </c>
      <c r="BH50" s="268">
        <v>0.59765505790710405</v>
      </c>
      <c r="BI50" s="268">
        <v>0.63442766666412398</v>
      </c>
      <c r="BJ50" s="268">
        <v>0.17497381567955</v>
      </c>
      <c r="BK50" s="267">
        <v>2.3998665809631299</v>
      </c>
      <c r="BL50" s="267">
        <v>0.21711920201778401</v>
      </c>
      <c r="BM50" s="267">
        <v>5.6237922981381399E-3</v>
      </c>
      <c r="BN50" s="267">
        <v>0.21380214393138899</v>
      </c>
      <c r="BO50" s="267">
        <v>2.48856472969055</v>
      </c>
      <c r="BP50" s="267">
        <v>15.1848802566528</v>
      </c>
      <c r="BQ50" s="267">
        <v>0.32487353682518</v>
      </c>
      <c r="BR50" s="267">
        <v>2.8741762638092001</v>
      </c>
      <c r="BS50" s="267">
        <v>6.4463033676147496</v>
      </c>
      <c r="BT50" s="267">
        <v>1.0081479549407999</v>
      </c>
      <c r="BU50" s="267">
        <v>0.51368147134780895</v>
      </c>
      <c r="BV50" s="267">
        <v>2.4325696751475299E-2</v>
      </c>
      <c r="BW50" s="267">
        <v>3.8702727761119599E-4</v>
      </c>
      <c r="BX50" s="267">
        <v>8.0131087452173198E-3</v>
      </c>
      <c r="BY50" s="267">
        <v>7.4124857783317594E-2</v>
      </c>
      <c r="BZ50" s="267">
        <v>0.29110637307167098</v>
      </c>
      <c r="CA50" s="267">
        <v>5.8512524701654902E-3</v>
      </c>
      <c r="CB50" s="267">
        <v>3.7291869521141101E-2</v>
      </c>
      <c r="CC50" s="267">
        <v>4.20220457017422E-2</v>
      </c>
      <c r="CD50" s="267">
        <v>3.1963849905878301E-3</v>
      </c>
    </row>
    <row r="51" spans="2:82" ht="15" customHeight="1">
      <c r="B51" s="602">
        <v>5</v>
      </c>
      <c r="C51" s="381">
        <v>44</v>
      </c>
      <c r="D51" s="270" t="s">
        <v>33</v>
      </c>
      <c r="E51" s="56">
        <f t="shared" si="6"/>
        <v>2.6593682765960698</v>
      </c>
      <c r="F51" s="56">
        <f t="shared" si="6"/>
        <v>1.1525306701660201</v>
      </c>
      <c r="G51" s="56"/>
      <c r="H51" s="459"/>
      <c r="I51" s="593">
        <f t="shared" si="1"/>
        <v>0.67998514324426595</v>
      </c>
      <c r="J51" s="593">
        <f t="shared" si="2"/>
        <v>4.68735671043396</v>
      </c>
      <c r="AO51" s="270" t="s">
        <v>43</v>
      </c>
      <c r="AP51" s="268">
        <v>13.199999809265099</v>
      </c>
      <c r="AQ51" s="268">
        <v>6.5</v>
      </c>
      <c r="AR51" s="268">
        <v>4.5999999046325701</v>
      </c>
      <c r="AS51" s="268">
        <v>5.1999998092651403</v>
      </c>
      <c r="AT51" s="268">
        <v>5.6999998092651403</v>
      </c>
      <c r="AU51" s="268">
        <v>5.0999999046325701</v>
      </c>
      <c r="AV51" s="268">
        <v>17.600000381469702</v>
      </c>
      <c r="AW51" s="268">
        <v>10.300000190734901</v>
      </c>
      <c r="AX51" s="268">
        <v>6.8000001907348597</v>
      </c>
      <c r="AY51" s="268">
        <v>9.8999996185302699</v>
      </c>
      <c r="AZ51" s="314">
        <v>5</v>
      </c>
      <c r="BA51" s="268">
        <v>2.80573678016663</v>
      </c>
      <c r="BB51" s="268">
        <v>0.69019371271133401</v>
      </c>
      <c r="BC51" s="268">
        <v>0.35372194647789001</v>
      </c>
      <c r="BD51" s="268">
        <v>-1.37094342708588</v>
      </c>
      <c r="BE51" s="268">
        <v>-0.33356493711471602</v>
      </c>
      <c r="BF51" s="268">
        <v>3.4663755446672398E-2</v>
      </c>
      <c r="BG51" s="268">
        <v>-0.102577984333038</v>
      </c>
      <c r="BH51" s="268">
        <v>-2.6598690077662499E-2</v>
      </c>
      <c r="BI51" s="268">
        <v>-8.1480041146278395E-2</v>
      </c>
      <c r="BJ51" s="268">
        <v>-0.120007008314133</v>
      </c>
      <c r="BK51" s="267">
        <v>3.8397240638732901</v>
      </c>
      <c r="BL51" s="267">
        <v>0.44390279054641701</v>
      </c>
      <c r="BM51" s="267">
        <v>0.189812436699867</v>
      </c>
      <c r="BN51" s="267">
        <v>5.2355589866638201</v>
      </c>
      <c r="BO51" s="267">
        <v>0.38999480009079002</v>
      </c>
      <c r="BP51" s="267">
        <v>6.5437075681984399E-3</v>
      </c>
      <c r="BQ51" s="267">
        <v>6.0993950814008699E-2</v>
      </c>
      <c r="BR51" s="267">
        <v>5.6928889825940097E-3</v>
      </c>
      <c r="BS51" s="267">
        <v>0.106328330934048</v>
      </c>
      <c r="BT51" s="267">
        <v>0.47423255443572998</v>
      </c>
      <c r="BU51" s="267">
        <v>0.74988168478012096</v>
      </c>
      <c r="BV51" s="267">
        <v>4.5377533882856397E-2</v>
      </c>
      <c r="BW51" s="267">
        <v>1.19185363873839E-2</v>
      </c>
      <c r="BX51" s="267">
        <v>0.17903500795364399</v>
      </c>
      <c r="BY51" s="267">
        <v>1.0598872788250399E-2</v>
      </c>
      <c r="BZ51" s="267">
        <v>1.1445904965512501E-4</v>
      </c>
      <c r="CA51" s="267">
        <v>1.00232195109129E-3</v>
      </c>
      <c r="CB51" s="267">
        <v>6.7393717472441494E-5</v>
      </c>
      <c r="CC51" s="267">
        <v>6.3241389580071005E-4</v>
      </c>
      <c r="CD51" s="267">
        <v>1.3718673726543799E-3</v>
      </c>
    </row>
    <row r="52" spans="2:82" ht="15" customHeight="1">
      <c r="B52" s="602">
        <v>5</v>
      </c>
      <c r="C52" s="381">
        <v>45</v>
      </c>
      <c r="D52" s="270" t="s">
        <v>39</v>
      </c>
      <c r="E52" s="56">
        <f t="shared" si="6"/>
        <v>2.2181477546691899</v>
      </c>
      <c r="F52" s="56">
        <f t="shared" si="6"/>
        <v>-0.48269873857498202</v>
      </c>
      <c r="G52" s="56"/>
      <c r="H52" s="459"/>
      <c r="I52" s="593">
        <f t="shared" si="1"/>
        <v>0.53800716809928428</v>
      </c>
      <c r="J52" s="593">
        <f t="shared" si="2"/>
        <v>2.616985782980914</v>
      </c>
      <c r="AO52" s="270" t="s">
        <v>44</v>
      </c>
      <c r="AP52" s="268">
        <v>11.300000190734901</v>
      </c>
      <c r="AQ52" s="268">
        <v>6.5999999046325701</v>
      </c>
      <c r="AR52" s="268">
        <v>3.5999999046325701</v>
      </c>
      <c r="AS52" s="268">
        <v>2.2000000476837198</v>
      </c>
      <c r="AT52" s="268">
        <v>5</v>
      </c>
      <c r="AU52" s="268">
        <v>2.5999999046325701</v>
      </c>
      <c r="AV52" s="268">
        <v>13</v>
      </c>
      <c r="AW52" s="268">
        <v>3.9000000953674299</v>
      </c>
      <c r="AX52" s="268">
        <v>7.1999998092651403</v>
      </c>
      <c r="AY52" s="268">
        <v>14.1000003814697</v>
      </c>
      <c r="AZ52" s="314">
        <v>5</v>
      </c>
      <c r="BA52" s="268">
        <v>3.5169532299041699</v>
      </c>
      <c r="BB52" s="268">
        <v>0.75219416618347201</v>
      </c>
      <c r="BC52" s="268">
        <v>7.9524673521518693E-2</v>
      </c>
      <c r="BD52" s="268">
        <v>0.17623569071292899</v>
      </c>
      <c r="BE52" s="268">
        <v>-0.74480468034744296</v>
      </c>
      <c r="BF52" s="268">
        <v>0.779599189758301</v>
      </c>
      <c r="BG52" s="268">
        <v>-0.45620280504226701</v>
      </c>
      <c r="BH52" s="268">
        <v>-4.7459442168474197E-2</v>
      </c>
      <c r="BI52" s="268">
        <v>-0.168604716658592</v>
      </c>
      <c r="BJ52" s="268">
        <v>-0.159235268831253</v>
      </c>
      <c r="BK52" s="267">
        <v>6.0330839157104501</v>
      </c>
      <c r="BL52" s="267">
        <v>0.52723693847656306</v>
      </c>
      <c r="BM52" s="267">
        <v>9.5941042527556402E-3</v>
      </c>
      <c r="BN52" s="267">
        <v>8.6519047617912306E-2</v>
      </c>
      <c r="BO52" s="267">
        <v>1.9443875551223799</v>
      </c>
      <c r="BP52" s="267">
        <v>3.30990409851074</v>
      </c>
      <c r="BQ52" s="267">
        <v>1.2064083814621001</v>
      </c>
      <c r="BR52" s="267">
        <v>1.8124142661690702E-2</v>
      </c>
      <c r="BS52" s="267">
        <v>0.45528775453567499</v>
      </c>
      <c r="BT52" s="267">
        <v>0.83494269847869895</v>
      </c>
      <c r="BU52" s="267">
        <v>0.85902684926986705</v>
      </c>
      <c r="BV52" s="267">
        <v>3.9294656366109799E-2</v>
      </c>
      <c r="BW52" s="267">
        <v>4.3921518954448402E-4</v>
      </c>
      <c r="BX52" s="267">
        <v>2.1570553071796898E-3</v>
      </c>
      <c r="BY52" s="267">
        <v>3.8526393473148297E-2</v>
      </c>
      <c r="BZ52" s="267">
        <v>4.2210094630718203E-2</v>
      </c>
      <c r="CA52" s="267">
        <v>1.44540471956134E-2</v>
      </c>
      <c r="CB52" s="267">
        <v>1.56429552589543E-4</v>
      </c>
      <c r="CC52" s="267">
        <v>1.97429931722581E-3</v>
      </c>
      <c r="CD52" s="267">
        <v>1.76097056828439E-3</v>
      </c>
    </row>
    <row r="53" spans="2:82" ht="15" customHeight="1">
      <c r="B53" s="602">
        <v>5</v>
      </c>
      <c r="C53" s="381">
        <v>46</v>
      </c>
      <c r="D53" s="270" t="s">
        <v>43</v>
      </c>
      <c r="E53" s="56">
        <f t="shared" si="6"/>
        <v>2.80573678016663</v>
      </c>
      <c r="F53" s="56">
        <f t="shared" si="6"/>
        <v>0.69019371271133401</v>
      </c>
      <c r="G53" s="56"/>
      <c r="H53" s="459"/>
      <c r="I53" s="593">
        <f t="shared" si="1"/>
        <v>0.79525921866297733</v>
      </c>
      <c r="J53" s="593">
        <f t="shared" si="2"/>
        <v>4.2836268544197074</v>
      </c>
      <c r="AO53" s="270" t="s">
        <v>45</v>
      </c>
      <c r="AP53" s="268">
        <v>9.6999998092651403</v>
      </c>
      <c r="AQ53" s="268">
        <v>5.9000000953674299</v>
      </c>
      <c r="AR53" s="268">
        <v>3.2000000476837198</v>
      </c>
      <c r="AS53" s="268">
        <v>4.8000001907348597</v>
      </c>
      <c r="AT53" s="268">
        <v>9.3999996185302699</v>
      </c>
      <c r="AU53" s="268">
        <v>3.7999999523162802</v>
      </c>
      <c r="AV53" s="268">
        <v>18.200000762939499</v>
      </c>
      <c r="AW53" s="268">
        <v>12.8999996185303</v>
      </c>
      <c r="AX53" s="268">
        <v>11</v>
      </c>
      <c r="AY53" s="268">
        <v>16.600000381469702</v>
      </c>
      <c r="AZ53" s="314">
        <v>5</v>
      </c>
      <c r="BA53" s="268">
        <v>3.0571093559265101</v>
      </c>
      <c r="BB53" s="268">
        <v>-0.50161445140838601</v>
      </c>
      <c r="BC53" s="268">
        <v>-1.17534780502319</v>
      </c>
      <c r="BD53" s="268">
        <v>-0.81665641069412198</v>
      </c>
      <c r="BE53" s="268">
        <v>-0.40278694033622697</v>
      </c>
      <c r="BF53" s="268">
        <v>-0.46853879094123801</v>
      </c>
      <c r="BG53" s="268">
        <v>-8.8517449796199799E-2</v>
      </c>
      <c r="BH53" s="268">
        <v>0.161109283566475</v>
      </c>
      <c r="BI53" s="268">
        <v>-0.21484075486660001</v>
      </c>
      <c r="BJ53" s="268">
        <v>0.33276197314262401</v>
      </c>
      <c r="BK53" s="267">
        <v>4.5585646629333496</v>
      </c>
      <c r="BL53" s="267">
        <v>0.234469294548035</v>
      </c>
      <c r="BM53" s="267">
        <v>2.09572100639343</v>
      </c>
      <c r="BN53" s="267">
        <v>1.85781621932983</v>
      </c>
      <c r="BO53" s="267">
        <v>0.56865489482879605</v>
      </c>
      <c r="BP53" s="267">
        <v>1.19553899765015</v>
      </c>
      <c r="BQ53" s="267">
        <v>4.54188585281372E-2</v>
      </c>
      <c r="BR53" s="267">
        <v>0.20885907113552099</v>
      </c>
      <c r="BS53" s="267">
        <v>0.73923045396804798</v>
      </c>
      <c r="BT53" s="267">
        <v>3.6462423801422101</v>
      </c>
      <c r="BU53" s="267">
        <v>0.76490831375122104</v>
      </c>
      <c r="BV53" s="267">
        <v>2.05933731049299E-2</v>
      </c>
      <c r="BW53" s="267">
        <v>0.11306292563676799</v>
      </c>
      <c r="BX53" s="267">
        <v>5.4584100842475898E-2</v>
      </c>
      <c r="BY53" s="267">
        <v>1.3278168626129599E-2</v>
      </c>
      <c r="BZ53" s="267">
        <v>1.7967121675610501E-2</v>
      </c>
      <c r="CA53" s="267">
        <v>6.4127630321309003E-4</v>
      </c>
      <c r="CB53" s="267">
        <v>2.1243621595203898E-3</v>
      </c>
      <c r="CC53" s="267">
        <v>3.7776418030262002E-3</v>
      </c>
      <c r="CD53" s="267">
        <v>9.0626413002610207E-3</v>
      </c>
    </row>
    <row r="54" spans="2:82" ht="15" customHeight="1">
      <c r="B54" s="602">
        <v>5</v>
      </c>
      <c r="C54" s="381">
        <v>47</v>
      </c>
      <c r="D54" s="270" t="s">
        <v>44</v>
      </c>
      <c r="E54" s="56">
        <f t="shared" si="6"/>
        <v>3.5169532299041699</v>
      </c>
      <c r="F54" s="56">
        <f t="shared" si="6"/>
        <v>0.75219416618347201</v>
      </c>
      <c r="G54" s="56"/>
      <c r="H54" s="459"/>
      <c r="I54" s="593">
        <f t="shared" si="1"/>
        <v>0.8983215056359769</v>
      </c>
      <c r="J54" s="593">
        <f t="shared" si="2"/>
        <v>6.5603208541870135</v>
      </c>
      <c r="AO54" s="270" t="s">
        <v>46</v>
      </c>
      <c r="AP54" s="268">
        <v>9.5</v>
      </c>
      <c r="AQ54" s="268">
        <v>6.4000000953674299</v>
      </c>
      <c r="AR54" s="268">
        <v>6.3000001907348597</v>
      </c>
      <c r="AS54" s="268">
        <v>5</v>
      </c>
      <c r="AT54" s="268">
        <v>10.8999996185303</v>
      </c>
      <c r="AU54" s="268">
        <v>6.6999998092651403</v>
      </c>
      <c r="AV54" s="268">
        <v>17.799999237060501</v>
      </c>
      <c r="AW54" s="268">
        <v>17.200000762939499</v>
      </c>
      <c r="AX54" s="268">
        <v>11.300000190734901</v>
      </c>
      <c r="AY54" s="268">
        <v>8.6999998092651403</v>
      </c>
      <c r="AZ54" s="314">
        <v>5</v>
      </c>
      <c r="BA54" s="268">
        <v>1.8489305973053001</v>
      </c>
      <c r="BB54" s="268">
        <v>-1.0632977485656701</v>
      </c>
      <c r="BC54" s="268">
        <v>-0.54070436954498302</v>
      </c>
      <c r="BD54" s="268">
        <v>-1.6995489597320601</v>
      </c>
      <c r="BE54" s="268">
        <v>-0.53089088201522805</v>
      </c>
      <c r="BF54" s="268">
        <v>-0.54636883735656705</v>
      </c>
      <c r="BG54" s="268">
        <v>0.454048961400986</v>
      </c>
      <c r="BH54" s="268">
        <v>-0.14920674264431</v>
      </c>
      <c r="BI54" s="268">
        <v>0.142109200358391</v>
      </c>
      <c r="BJ54" s="268">
        <v>-0.30778428912162797</v>
      </c>
      <c r="BK54" s="267">
        <v>1.6674292087554901</v>
      </c>
      <c r="BL54" s="267">
        <v>1.0535513162612899</v>
      </c>
      <c r="BM54" s="267">
        <v>0.44352737069129899</v>
      </c>
      <c r="BN54" s="267">
        <v>8.0462093353271502</v>
      </c>
      <c r="BO54" s="267">
        <v>0.98788994550705</v>
      </c>
      <c r="BP54" s="267">
        <v>1.6257152557373</v>
      </c>
      <c r="BQ54" s="267">
        <v>1.1950438022613501</v>
      </c>
      <c r="BR54" s="267">
        <v>0.17913857102394101</v>
      </c>
      <c r="BS54" s="267">
        <v>0.32343789935112</v>
      </c>
      <c r="BT54" s="267">
        <v>3.1193997859954798</v>
      </c>
      <c r="BU54" s="267">
        <v>0.395039021968842</v>
      </c>
      <c r="BV54" s="267">
        <v>0.13064974546432501</v>
      </c>
      <c r="BW54" s="267">
        <v>3.3784583210945102E-2</v>
      </c>
      <c r="BX54" s="267">
        <v>0.33378449082374601</v>
      </c>
      <c r="BY54" s="267">
        <v>3.2569367438554798E-2</v>
      </c>
      <c r="BZ54" s="267">
        <v>3.4496150910854298E-2</v>
      </c>
      <c r="CA54" s="267">
        <v>2.3823423311114301E-2</v>
      </c>
      <c r="CB54" s="267">
        <v>2.57262028753757E-3</v>
      </c>
      <c r="CC54" s="267">
        <v>2.3336901795118999E-3</v>
      </c>
      <c r="CD54" s="267">
        <v>1.09469136223197E-2</v>
      </c>
    </row>
    <row r="55" spans="2:82" ht="15.75" customHeight="1" thickBot="1">
      <c r="B55" s="602">
        <v>5</v>
      </c>
      <c r="C55" s="381">
        <v>48</v>
      </c>
      <c r="D55" s="270" t="s">
        <v>45</v>
      </c>
      <c r="E55" s="56">
        <f t="shared" si="6"/>
        <v>3.0571093559265101</v>
      </c>
      <c r="F55" s="56">
        <f t="shared" si="6"/>
        <v>-0.50161445140838601</v>
      </c>
      <c r="G55" s="56"/>
      <c r="H55" s="459"/>
      <c r="I55" s="593">
        <f t="shared" si="1"/>
        <v>0.78550168685615096</v>
      </c>
      <c r="J55" s="593">
        <f t="shared" si="2"/>
        <v>4.7930339574813843</v>
      </c>
      <c r="AO55" s="208" t="s">
        <v>54</v>
      </c>
      <c r="AP55" s="268">
        <v>5.5</v>
      </c>
      <c r="AQ55" s="268">
        <v>10.1000003814697</v>
      </c>
      <c r="AR55" s="268">
        <v>2.4000000953674299</v>
      </c>
      <c r="AS55" s="268">
        <v>3</v>
      </c>
      <c r="AT55" s="268">
        <v>5.0999999046325701</v>
      </c>
      <c r="AU55" s="268">
        <v>3.5</v>
      </c>
      <c r="AV55" s="268">
        <v>19.5</v>
      </c>
      <c r="AW55" s="268">
        <v>8.6999998092651403</v>
      </c>
      <c r="AX55" s="268">
        <v>3.2999999523162802</v>
      </c>
      <c r="AY55" s="268">
        <v>14.699999809265099</v>
      </c>
      <c r="AZ55" s="314">
        <v>5</v>
      </c>
      <c r="BA55" s="268">
        <v>3.7205104827880899</v>
      </c>
      <c r="BB55" s="268">
        <v>-0.71096229553222701</v>
      </c>
      <c r="BC55" s="268">
        <v>-0.14332947134971599</v>
      </c>
      <c r="BD55" s="268">
        <v>-0.188446044921875</v>
      </c>
      <c r="BE55" s="268">
        <v>1.2219485044479399</v>
      </c>
      <c r="BF55" s="268">
        <v>1.1289522647857699</v>
      </c>
      <c r="BG55" s="268">
        <v>0.19736012816429099</v>
      </c>
      <c r="BH55" s="268">
        <v>-0.49088445305824302</v>
      </c>
      <c r="BI55" s="268">
        <v>-0.47360131144523598</v>
      </c>
      <c r="BJ55" s="268">
        <v>0.125016674399376</v>
      </c>
      <c r="BK55" s="267">
        <v>6.75167036056519</v>
      </c>
      <c r="BL55" s="267">
        <v>0.47101965546607999</v>
      </c>
      <c r="BM55" s="267">
        <v>3.1165324151515999E-2</v>
      </c>
      <c r="BN55" s="267">
        <v>9.8923176527023302E-2</v>
      </c>
      <c r="BO55" s="267">
        <v>5.2336401939392099</v>
      </c>
      <c r="BP55" s="267">
        <v>6.9410281181335396</v>
      </c>
      <c r="BQ55" s="267">
        <v>0.22578613460063901</v>
      </c>
      <c r="BR55" s="267">
        <v>1.9389685392379801</v>
      </c>
      <c r="BS55" s="267">
        <v>3.5922975540161102</v>
      </c>
      <c r="BT55" s="267">
        <v>0.51465243101119995</v>
      </c>
      <c r="BU55" s="267">
        <v>0.78243148326873802</v>
      </c>
      <c r="BV55" s="267">
        <v>2.85715889185667E-2</v>
      </c>
      <c r="BW55" s="267">
        <v>1.16121396422386E-3</v>
      </c>
      <c r="BX55" s="267">
        <v>2.0073140040039999E-3</v>
      </c>
      <c r="BY55" s="267">
        <v>8.4400899708270999E-2</v>
      </c>
      <c r="BZ55" s="267">
        <v>7.2043105959892301E-2</v>
      </c>
      <c r="CA55" s="267">
        <v>2.2017098963260698E-3</v>
      </c>
      <c r="CB55" s="267">
        <v>1.36207118630409E-2</v>
      </c>
      <c r="CC55" s="267">
        <v>1.26784760504961E-2</v>
      </c>
      <c r="CD55" s="267">
        <v>8.83440137840807E-4</v>
      </c>
    </row>
    <row r="56" spans="2:82" ht="15.75" customHeight="1" thickBot="1">
      <c r="B56" s="602">
        <v>5</v>
      </c>
      <c r="C56" s="381">
        <v>49</v>
      </c>
      <c r="D56" s="270" t="s">
        <v>46</v>
      </c>
      <c r="E56" s="56">
        <f t="shared" si="6"/>
        <v>1.8489305973053001</v>
      </c>
      <c r="F56" s="56">
        <f t="shared" si="6"/>
        <v>-1.0632977485656701</v>
      </c>
      <c r="G56" s="56"/>
      <c r="H56" s="459"/>
      <c r="I56" s="593">
        <f t="shared" si="1"/>
        <v>0.52568876743316695</v>
      </c>
      <c r="J56" s="593">
        <f t="shared" si="2"/>
        <v>2.7209805250167802</v>
      </c>
      <c r="AP56" s="268"/>
      <c r="AQ56" s="268"/>
      <c r="AR56" s="268"/>
      <c r="AS56" s="268"/>
      <c r="AT56" s="268"/>
      <c r="AU56" s="268"/>
      <c r="AV56" s="268"/>
      <c r="AW56" s="268"/>
      <c r="AX56" s="268"/>
      <c r="AY56" s="268"/>
      <c r="AZ56" s="268"/>
      <c r="BA56" s="268"/>
      <c r="BB56" s="268"/>
      <c r="BC56" s="268"/>
      <c r="BD56" s="268"/>
      <c r="BE56" s="268"/>
      <c r="BF56" s="268"/>
      <c r="BG56" s="268"/>
      <c r="BH56" s="268"/>
      <c r="BI56" s="268"/>
      <c r="BJ56" s="268"/>
      <c r="BK56" s="267"/>
      <c r="BL56" s="267"/>
      <c r="BM56" s="267"/>
      <c r="BN56" s="267"/>
      <c r="BO56" s="267"/>
      <c r="BP56" s="267"/>
      <c r="BQ56" s="267"/>
      <c r="BR56" s="267"/>
      <c r="BS56" s="267"/>
      <c r="BT56" s="267"/>
      <c r="BU56" s="267"/>
      <c r="BV56" s="267"/>
      <c r="BW56" s="267"/>
      <c r="BX56" s="267"/>
      <c r="BY56" s="267"/>
      <c r="BZ56" s="267"/>
      <c r="CA56" s="267"/>
      <c r="CB56" s="267"/>
      <c r="CC56" s="267"/>
      <c r="CD56" s="267"/>
    </row>
    <row r="57" spans="2:82" ht="15.75" customHeight="1" thickBot="1">
      <c r="B57" s="603">
        <v>5</v>
      </c>
      <c r="C57" s="382">
        <v>50</v>
      </c>
      <c r="D57" s="208" t="s">
        <v>54</v>
      </c>
      <c r="E57" s="454">
        <f t="shared" si="6"/>
        <v>3.7205104827880899</v>
      </c>
      <c r="F57" s="454">
        <f t="shared" si="6"/>
        <v>-0.71096229553222701</v>
      </c>
      <c r="G57" s="454">
        <f t="shared" ref="G57:H57" si="8">AVERAGE(E50:E57)</f>
        <v>2.7320087552070627</v>
      </c>
      <c r="H57" s="460">
        <f t="shared" si="8"/>
        <v>0.19435659050941506</v>
      </c>
      <c r="I57" s="593">
        <f t="shared" si="1"/>
        <v>0.81100307218730472</v>
      </c>
      <c r="J57" s="593">
        <f t="shared" si="2"/>
        <v>7.2226900160312697</v>
      </c>
      <c r="AZ57" s="806" t="s">
        <v>508</v>
      </c>
      <c r="BA57" s="807"/>
      <c r="BB57" s="807"/>
      <c r="BC57" s="807"/>
      <c r="BD57" s="807"/>
      <c r="BE57" s="807"/>
      <c r="BF57" s="807"/>
      <c r="BG57" s="807"/>
      <c r="BH57" s="807"/>
      <c r="BI57" s="808"/>
    </row>
    <row r="58" spans="2:82" ht="16.2" thickBot="1">
      <c r="AO58" s="300" t="s">
        <v>509</v>
      </c>
      <c r="AZ58" s="48" t="s">
        <v>62</v>
      </c>
      <c r="BA58" s="49" t="s">
        <v>63</v>
      </c>
      <c r="BB58" s="49" t="s">
        <v>64</v>
      </c>
      <c r="BC58" s="49" t="s">
        <v>65</v>
      </c>
      <c r="BD58" s="49" t="s">
        <v>66</v>
      </c>
      <c r="BE58" s="49" t="s">
        <v>182</v>
      </c>
      <c r="BF58" s="49" t="s">
        <v>183</v>
      </c>
      <c r="BG58" s="49" t="s">
        <v>184</v>
      </c>
      <c r="BH58" s="49" t="s">
        <v>185</v>
      </c>
      <c r="BI58" s="50" t="s">
        <v>186</v>
      </c>
    </row>
    <row r="59" spans="2:82" ht="15" thickBot="1">
      <c r="D59" t="str">
        <f>"Projection des variables sur les axes "&amp;E6&amp;" et "&amp;F6</f>
        <v>Projection des variables sur les axes 1 et 2</v>
      </c>
      <c r="AO59" s="262" t="s">
        <v>57</v>
      </c>
      <c r="AZ59" s="126">
        <v>-0.11643000000000001</v>
      </c>
      <c r="BA59" s="125">
        <v>0.80625000000000002</v>
      </c>
      <c r="BB59" s="126">
        <v>0.35865000000000002</v>
      </c>
      <c r="BC59" s="126">
        <v>-0.20502999999999999</v>
      </c>
      <c r="BD59" s="126">
        <v>-0.12528</v>
      </c>
      <c r="BE59" s="126">
        <v>-0.21501999999999999</v>
      </c>
      <c r="BF59" s="126">
        <v>-0.18379000000000001</v>
      </c>
      <c r="BG59" s="126">
        <v>0.26390999999999998</v>
      </c>
      <c r="BH59" s="126">
        <v>3.98E-3</v>
      </c>
      <c r="BI59" s="127">
        <v>-1.9179999999999999E-2</v>
      </c>
    </row>
    <row r="60" spans="2:82" ht="27" thickBot="1">
      <c r="D60" s="73" t="s">
        <v>509</v>
      </c>
      <c r="E60" s="48" t="str">
        <f>"Coord "&amp;E6</f>
        <v>Coord 1</v>
      </c>
      <c r="F60" s="49" t="str">
        <f>"Coord "&amp;F6</f>
        <v>Coord 2</v>
      </c>
      <c r="AO60" s="262" t="s">
        <v>58</v>
      </c>
      <c r="AZ60" s="131">
        <v>-0.64849999999999997</v>
      </c>
      <c r="BA60" s="128">
        <v>-0.36828</v>
      </c>
      <c r="BB60" s="128">
        <v>0.27226</v>
      </c>
      <c r="BC60" s="128">
        <v>0.16733999999999999</v>
      </c>
      <c r="BD60" s="128">
        <v>0.49678</v>
      </c>
      <c r="BE60" s="128">
        <v>0.11938</v>
      </c>
      <c r="BF60" s="128">
        <v>-0.25441999999999998</v>
      </c>
      <c r="BG60" s="128">
        <v>0.11971</v>
      </c>
      <c r="BH60" s="128">
        <v>-2.1340000000000001E-2</v>
      </c>
      <c r="BI60" s="129">
        <v>-3.3790000000000001E-2</v>
      </c>
    </row>
    <row r="61" spans="2:82">
      <c r="C61" s="47">
        <v>1</v>
      </c>
      <c r="D61" s="262" t="s">
        <v>57</v>
      </c>
      <c r="E61" s="47">
        <f t="shared" ref="E61:F70" si="9">INDEX($AZ$59:$BI$68,$C61,E$6)</f>
        <v>-0.11643000000000001</v>
      </c>
      <c r="F61" s="47">
        <f t="shared" si="9"/>
        <v>0.80625000000000002</v>
      </c>
      <c r="AO61" s="262" t="s">
        <v>0</v>
      </c>
      <c r="AZ61" s="130">
        <v>-0.80417000000000005</v>
      </c>
      <c r="BA61" s="128">
        <v>0.41315000000000002</v>
      </c>
      <c r="BB61" s="128">
        <v>-0.20996000000000001</v>
      </c>
      <c r="BC61" s="128">
        <v>0.125</v>
      </c>
      <c r="BD61" s="128">
        <v>0.11638999999999999</v>
      </c>
      <c r="BE61" s="128">
        <v>4.0999999999999999E-4</v>
      </c>
      <c r="BF61" s="128">
        <v>0.22308</v>
      </c>
      <c r="BG61" s="128">
        <v>2.3189999999999999E-2</v>
      </c>
      <c r="BH61" s="128">
        <v>0.22683</v>
      </c>
      <c r="BI61" s="129">
        <v>-8.7279999999999996E-2</v>
      </c>
    </row>
    <row r="62" spans="2:82" ht="26.4">
      <c r="C62" s="47">
        <v>2</v>
      </c>
      <c r="D62" s="262" t="s">
        <v>58</v>
      </c>
      <c r="E62" s="47">
        <f t="shared" si="9"/>
        <v>-0.64849999999999997</v>
      </c>
      <c r="F62" s="47">
        <f t="shared" si="9"/>
        <v>-0.36828</v>
      </c>
      <c r="AO62" s="262" t="s">
        <v>1</v>
      </c>
      <c r="AZ62" s="130">
        <v>-0.88836000000000004</v>
      </c>
      <c r="BA62" s="128">
        <v>0.34584999999999999</v>
      </c>
      <c r="BB62" s="128">
        <v>-9.7099999999999999E-3</v>
      </c>
      <c r="BC62" s="128">
        <v>-6.336E-2</v>
      </c>
      <c r="BD62" s="128">
        <v>0.13164999999999999</v>
      </c>
      <c r="BE62" s="128">
        <v>-9.0520000000000003E-2</v>
      </c>
      <c r="BF62" s="128">
        <v>-4.5609999999999998E-2</v>
      </c>
      <c r="BG62" s="128">
        <v>-0.15099000000000001</v>
      </c>
      <c r="BH62" s="128">
        <v>3.1390000000000001E-2</v>
      </c>
      <c r="BI62" s="129">
        <v>0.18895000000000001</v>
      </c>
    </row>
    <row r="63" spans="2:82">
      <c r="C63" s="47">
        <v>3</v>
      </c>
      <c r="D63" s="262" t="s">
        <v>0</v>
      </c>
      <c r="E63" s="47">
        <f t="shared" si="9"/>
        <v>-0.80417000000000005</v>
      </c>
      <c r="F63" s="47">
        <f t="shared" si="9"/>
        <v>0.41315000000000002</v>
      </c>
      <c r="AO63" s="262" t="s">
        <v>2</v>
      </c>
      <c r="AZ63" s="128">
        <v>-0.29804999999999998</v>
      </c>
      <c r="BA63" s="130">
        <v>-0.76490000000000002</v>
      </c>
      <c r="BB63" s="128">
        <v>0.20335</v>
      </c>
      <c r="BC63" s="128">
        <v>0.28542000000000001</v>
      </c>
      <c r="BD63" s="128">
        <v>-0.12575</v>
      </c>
      <c r="BE63" s="128">
        <v>-0.41377000000000003</v>
      </c>
      <c r="BF63" s="128">
        <v>8.8249999999999995E-2</v>
      </c>
      <c r="BG63" s="128">
        <v>8.2629999999999995E-2</v>
      </c>
      <c r="BH63" s="128">
        <v>3.4729999999999997E-2</v>
      </c>
      <c r="BI63" s="129">
        <v>2.1059999999999999E-2</v>
      </c>
    </row>
    <row r="64" spans="2:82">
      <c r="C64" s="47">
        <v>4</v>
      </c>
      <c r="D64" s="262" t="s">
        <v>1</v>
      </c>
      <c r="E64" s="47">
        <f t="shared" si="9"/>
        <v>-0.88836000000000004</v>
      </c>
      <c r="F64" s="47">
        <f t="shared" si="9"/>
        <v>0.34584999999999999</v>
      </c>
      <c r="AO64" s="262" t="s">
        <v>3</v>
      </c>
      <c r="AZ64" s="130">
        <v>-0.89702999999999999</v>
      </c>
      <c r="BA64" s="128">
        <v>0.25125999999999998</v>
      </c>
      <c r="BB64" s="128">
        <v>-2.214E-2</v>
      </c>
      <c r="BC64" s="128">
        <v>-5.64E-3</v>
      </c>
      <c r="BD64" s="128">
        <v>4.5990000000000003E-2</v>
      </c>
      <c r="BE64" s="128">
        <v>-7.9339999999999994E-2</v>
      </c>
      <c r="BF64" s="128">
        <v>0.22600000000000001</v>
      </c>
      <c r="BG64" s="128">
        <v>-4.054E-2</v>
      </c>
      <c r="BH64" s="128">
        <v>-0.25807999999999998</v>
      </c>
      <c r="BI64" s="129">
        <v>-6.2850000000000003E-2</v>
      </c>
    </row>
    <row r="65" spans="2:61">
      <c r="C65" s="47">
        <v>5</v>
      </c>
      <c r="D65" s="262" t="s">
        <v>2</v>
      </c>
      <c r="E65" s="47">
        <f t="shared" si="9"/>
        <v>-0.29804999999999998</v>
      </c>
      <c r="F65" s="47">
        <f t="shared" si="9"/>
        <v>-0.76490000000000002</v>
      </c>
      <c r="AO65" s="262" t="s">
        <v>4</v>
      </c>
      <c r="AZ65" s="252">
        <v>0.76615999999999995</v>
      </c>
      <c r="BA65" s="128">
        <v>7.0120000000000002E-2</v>
      </c>
      <c r="BB65" s="128">
        <v>-0.12293999999999999</v>
      </c>
      <c r="BC65" s="128">
        <v>-0.27456000000000003</v>
      </c>
      <c r="BD65" s="128">
        <v>0.43511</v>
      </c>
      <c r="BE65" s="128">
        <v>-0.32346999999999998</v>
      </c>
      <c r="BF65" s="128">
        <v>5.3800000000000002E-3</v>
      </c>
      <c r="BG65" s="128">
        <v>-0.14624999999999999</v>
      </c>
      <c r="BH65" s="128">
        <v>1.174E-2</v>
      </c>
      <c r="BI65" s="129">
        <v>-4.5530000000000001E-2</v>
      </c>
    </row>
    <row r="66" spans="2:61">
      <c r="C66" s="47">
        <v>6</v>
      </c>
      <c r="D66" s="262" t="s">
        <v>3</v>
      </c>
      <c r="E66" s="47">
        <f t="shared" si="9"/>
        <v>-0.89702999999999999</v>
      </c>
      <c r="F66" s="47">
        <f t="shared" si="9"/>
        <v>0.25125999999999998</v>
      </c>
      <c r="AO66" s="262" t="s">
        <v>59</v>
      </c>
      <c r="AZ66" s="128">
        <v>-0.40334999999999999</v>
      </c>
      <c r="BA66" s="131">
        <v>-0.57384999999999997</v>
      </c>
      <c r="BB66" s="128">
        <v>-0.29409999999999997</v>
      </c>
      <c r="BC66" s="131">
        <v>-0.59958999999999996</v>
      </c>
      <c r="BD66" s="128">
        <v>3.1539999999999999E-2</v>
      </c>
      <c r="BE66" s="128">
        <v>5.1029999999999999E-2</v>
      </c>
      <c r="BF66" s="128">
        <v>0.11754000000000001</v>
      </c>
      <c r="BG66" s="128">
        <v>0.20838000000000001</v>
      </c>
      <c r="BH66" s="128">
        <v>1.6549999999999999E-2</v>
      </c>
      <c r="BI66" s="129">
        <v>2.998E-2</v>
      </c>
    </row>
    <row r="67" spans="2:61">
      <c r="C67" s="47">
        <v>7</v>
      </c>
      <c r="D67" s="262" t="s">
        <v>4</v>
      </c>
      <c r="E67" s="47">
        <f t="shared" si="9"/>
        <v>0.76615999999999995</v>
      </c>
      <c r="F67" s="47">
        <f t="shared" si="9"/>
        <v>7.0120000000000002E-2</v>
      </c>
      <c r="AO67" s="249" t="s">
        <v>5</v>
      </c>
      <c r="AZ67" s="131">
        <v>-0.60563999999999996</v>
      </c>
      <c r="BA67" s="128">
        <v>-0.13797999999999999</v>
      </c>
      <c r="BB67" s="131">
        <v>-0.64737</v>
      </c>
      <c r="BC67" s="128">
        <v>-3.5009999999999999E-2</v>
      </c>
      <c r="BD67" s="128">
        <v>-0.21085000000000001</v>
      </c>
      <c r="BE67" s="128">
        <v>-0.10951</v>
      </c>
      <c r="BF67" s="128">
        <v>-0.34794999999999998</v>
      </c>
      <c r="BG67" s="128">
        <v>-0.10911999999999999</v>
      </c>
      <c r="BH67" s="128">
        <v>-3.5100000000000001E-3</v>
      </c>
      <c r="BI67" s="129">
        <v>-6.6409999999999997E-2</v>
      </c>
    </row>
    <row r="68" spans="2:61" ht="15" thickBot="1">
      <c r="C68" s="47">
        <v>8</v>
      </c>
      <c r="D68" s="262" t="s">
        <v>59</v>
      </c>
      <c r="E68" s="47">
        <f t="shared" si="9"/>
        <v>-0.40334999999999999</v>
      </c>
      <c r="F68" s="47">
        <f t="shared" si="9"/>
        <v>-0.57384999999999997</v>
      </c>
      <c r="AO68" s="250" t="s">
        <v>60</v>
      </c>
      <c r="AZ68" s="132">
        <v>0.46949999999999997</v>
      </c>
      <c r="BA68" s="132">
        <v>0.26236999999999999</v>
      </c>
      <c r="BB68" s="133">
        <v>-0.71335000000000004</v>
      </c>
      <c r="BC68" s="132">
        <v>0.33268999999999999</v>
      </c>
      <c r="BD68" s="132">
        <v>0.15665000000000001</v>
      </c>
      <c r="BE68" s="132">
        <v>-4.2819999999999997E-2</v>
      </c>
      <c r="BF68" s="132">
        <v>2.998E-2</v>
      </c>
      <c r="BG68" s="132">
        <v>0.23674000000000001</v>
      </c>
      <c r="BH68" s="132">
        <v>-6.1089999999999998E-2</v>
      </c>
      <c r="BI68" s="134">
        <v>6.4280000000000004E-2</v>
      </c>
    </row>
    <row r="69" spans="2:61">
      <c r="C69" s="47">
        <v>9</v>
      </c>
      <c r="D69" s="249" t="s">
        <v>5</v>
      </c>
      <c r="E69" s="47">
        <f t="shared" si="9"/>
        <v>-0.60563999999999996</v>
      </c>
      <c r="F69" s="47">
        <f t="shared" si="9"/>
        <v>-0.13797999999999999</v>
      </c>
    </row>
    <row r="70" spans="2:61" ht="15" thickBot="1">
      <c r="C70" s="47">
        <v>10</v>
      </c>
      <c r="D70" s="250" t="s">
        <v>60</v>
      </c>
      <c r="E70" s="47">
        <f t="shared" si="9"/>
        <v>0.46949999999999997</v>
      </c>
      <c r="F70" s="47">
        <f t="shared" si="9"/>
        <v>0.26236999999999999</v>
      </c>
    </row>
    <row r="72" spans="2:61">
      <c r="D72" t="s">
        <v>1125</v>
      </c>
      <c r="E72">
        <v>0</v>
      </c>
      <c r="F72">
        <v>0</v>
      </c>
    </row>
    <row r="76" spans="2:61" ht="15" thickBot="1"/>
    <row r="77" spans="2:61" ht="47.4" thickBot="1">
      <c r="B77" s="139" t="s">
        <v>521</v>
      </c>
      <c r="C77" s="594" t="s">
        <v>1299</v>
      </c>
      <c r="D77" s="139" t="s">
        <v>56</v>
      </c>
      <c r="E77" s="572" t="s">
        <v>62</v>
      </c>
      <c r="F77" s="572" t="s">
        <v>63</v>
      </c>
      <c r="G77" s="514" t="s">
        <v>1126</v>
      </c>
      <c r="H77" s="515" t="s">
        <v>1127</v>
      </c>
      <c r="I77" s="139" t="s">
        <v>1252</v>
      </c>
      <c r="J77" s="139" t="s">
        <v>1253</v>
      </c>
    </row>
    <row r="78" spans="2:61" ht="15.6">
      <c r="B78" s="601">
        <v>1</v>
      </c>
      <c r="C78" s="380">
        <v>8</v>
      </c>
      <c r="D78" s="269" t="s">
        <v>17</v>
      </c>
      <c r="E78" s="451">
        <v>-3.5967772006988499</v>
      </c>
      <c r="F78" s="451">
        <v>-2.4598679542541499</v>
      </c>
      <c r="G78" s="451"/>
      <c r="H78" s="458"/>
      <c r="I78" s="593">
        <v>0.92368507385253906</v>
      </c>
      <c r="J78" s="593">
        <v>11.94863319396973</v>
      </c>
    </row>
    <row r="79" spans="2:61" ht="15.6">
      <c r="B79" s="602">
        <v>1</v>
      </c>
      <c r="C79" s="381">
        <v>4</v>
      </c>
      <c r="D79" s="270" t="s">
        <v>13</v>
      </c>
      <c r="E79" s="56">
        <v>-4.3491473197937003</v>
      </c>
      <c r="F79" s="56">
        <v>-1.7262277603149401</v>
      </c>
      <c r="G79" s="56"/>
      <c r="H79" s="459"/>
      <c r="I79" s="593">
        <v>0.92111812531948112</v>
      </c>
      <c r="J79" s="593">
        <v>12.002804756164549</v>
      </c>
    </row>
    <row r="80" spans="2:61" ht="15.6">
      <c r="B80" s="602">
        <v>1</v>
      </c>
      <c r="C80" s="381">
        <v>7</v>
      </c>
      <c r="D80" s="270" t="s">
        <v>16</v>
      </c>
      <c r="E80" s="56">
        <v>-3.1227107048034699</v>
      </c>
      <c r="F80" s="56">
        <v>-1.7867842912673999</v>
      </c>
      <c r="G80" s="56"/>
      <c r="H80" s="459"/>
      <c r="I80" s="593">
        <v>0.91744127869606007</v>
      </c>
      <c r="J80" s="593">
        <v>7.7313265800476101</v>
      </c>
    </row>
    <row r="81" spans="2:10" ht="15.6">
      <c r="B81" s="602">
        <v>1</v>
      </c>
      <c r="C81" s="381">
        <v>6</v>
      </c>
      <c r="D81" s="270" t="s">
        <v>15</v>
      </c>
      <c r="E81" s="56">
        <v>-3.1337091922760001</v>
      </c>
      <c r="F81" s="56">
        <v>4.0136113762855502E-2</v>
      </c>
      <c r="G81" s="56"/>
      <c r="H81" s="459"/>
      <c r="I81" s="593">
        <v>0.91181111546757121</v>
      </c>
      <c r="J81" s="593">
        <v>4.7913694786839152</v>
      </c>
    </row>
    <row r="82" spans="2:10" ht="15.6">
      <c r="B82" s="602">
        <v>1</v>
      </c>
      <c r="C82" s="381">
        <v>1</v>
      </c>
      <c r="D82" s="270" t="s">
        <v>8</v>
      </c>
      <c r="E82" s="56">
        <v>-3.4597468376159699</v>
      </c>
      <c r="F82" s="56">
        <v>1.34876072406769</v>
      </c>
      <c r="G82" s="56"/>
      <c r="H82" s="459"/>
      <c r="I82" s="593">
        <v>0.83548966795206092</v>
      </c>
      <c r="J82" s="593">
        <v>7.5335928201675397</v>
      </c>
    </row>
    <row r="83" spans="2:10" ht="15.6">
      <c r="B83" s="602">
        <v>1</v>
      </c>
      <c r="C83" s="381">
        <v>9</v>
      </c>
      <c r="D83" s="270" t="s">
        <v>18</v>
      </c>
      <c r="E83" s="56">
        <v>-3.6753914356231698</v>
      </c>
      <c r="F83" s="56">
        <v>-0.79006886482238803</v>
      </c>
      <c r="G83" s="56">
        <v>-3.2152989970313177</v>
      </c>
      <c r="H83" s="459">
        <v>-0.3243463755481773</v>
      </c>
      <c r="I83" s="593">
        <v>0.82926449924707413</v>
      </c>
      <c r="J83" s="593">
        <v>7.1705755591392508</v>
      </c>
    </row>
    <row r="84" spans="2:10" ht="15.6">
      <c r="B84" s="602">
        <v>1</v>
      </c>
      <c r="C84" s="381">
        <v>5</v>
      </c>
      <c r="D84" s="270" t="s">
        <v>14</v>
      </c>
      <c r="E84" s="56">
        <v>-2.5094301700592001</v>
      </c>
      <c r="F84" s="56">
        <v>-6.9717802107334102E-3</v>
      </c>
      <c r="G84" s="56"/>
      <c r="H84" s="459"/>
      <c r="I84" s="593">
        <v>0.82045997653221991</v>
      </c>
      <c r="J84" s="593">
        <v>3.0715868410043199</v>
      </c>
    </row>
    <row r="85" spans="2:10" ht="15.6">
      <c r="B85" s="602">
        <v>1</v>
      </c>
      <c r="C85" s="381">
        <v>3</v>
      </c>
      <c r="D85" s="270" t="s">
        <v>11</v>
      </c>
      <c r="E85" s="56">
        <v>-2.7210171222686799</v>
      </c>
      <c r="F85" s="56">
        <v>1.4347167015075699</v>
      </c>
      <c r="G85" s="56"/>
      <c r="H85" s="459"/>
      <c r="I85" s="593">
        <v>0.75055022537708305</v>
      </c>
      <c r="J85" s="593">
        <v>5.5294736623764003</v>
      </c>
    </row>
    <row r="86" spans="2:10" ht="16.2" thickBot="1">
      <c r="B86" s="603">
        <v>1</v>
      </c>
      <c r="C86" s="382">
        <v>2</v>
      </c>
      <c r="D86" s="208" t="s">
        <v>10</v>
      </c>
      <c r="E86" s="454">
        <v>-2.36976099014282</v>
      </c>
      <c r="F86" s="454">
        <v>1.0271897315978999</v>
      </c>
      <c r="G86" s="454"/>
      <c r="H86" s="460"/>
      <c r="I86" s="593">
        <v>0.65009590238332704</v>
      </c>
      <c r="J86" s="593">
        <v>3.7223585844039921</v>
      </c>
    </row>
    <row r="87" spans="2:10" ht="16.2" thickBot="1">
      <c r="B87" s="139" t="s">
        <v>521</v>
      </c>
      <c r="C87" s="594" t="s">
        <v>1299</v>
      </c>
      <c r="D87" s="139" t="s">
        <v>56</v>
      </c>
      <c r="E87" s="572" t="s">
        <v>62</v>
      </c>
      <c r="F87" s="572" t="s">
        <v>63</v>
      </c>
      <c r="G87" s="572" t="s">
        <v>1126</v>
      </c>
      <c r="H87" s="139" t="s">
        <v>1127</v>
      </c>
      <c r="I87" s="139" t="s">
        <v>1252</v>
      </c>
      <c r="J87" s="139" t="s">
        <v>1253</v>
      </c>
    </row>
    <row r="88" spans="2:10" ht="15.6">
      <c r="B88" s="601">
        <v>2</v>
      </c>
      <c r="C88" s="380">
        <v>16</v>
      </c>
      <c r="D88" s="269" t="s">
        <v>24</v>
      </c>
      <c r="E88" s="451">
        <v>0.35468572378158603</v>
      </c>
      <c r="F88" s="451">
        <v>2.4802083969116202</v>
      </c>
      <c r="G88" s="451"/>
      <c r="H88" s="458"/>
      <c r="I88" s="593">
        <v>0.84552140533924081</v>
      </c>
      <c r="J88" s="593">
        <v>5.7935732305049887</v>
      </c>
    </row>
    <row r="89" spans="2:10" ht="15.6">
      <c r="B89" s="602">
        <v>2</v>
      </c>
      <c r="C89" s="381">
        <v>12</v>
      </c>
      <c r="D89" s="270" t="s">
        <v>12</v>
      </c>
      <c r="E89" s="56">
        <v>-1.6869417428970299</v>
      </c>
      <c r="F89" s="56">
        <v>1.67537677288055</v>
      </c>
      <c r="G89" s="56"/>
      <c r="H89" s="459"/>
      <c r="I89" s="593">
        <v>0.80935791134834301</v>
      </c>
      <c r="J89" s="593">
        <v>4.0036511421203596</v>
      </c>
    </row>
    <row r="90" spans="2:10" ht="15.6">
      <c r="B90" s="602">
        <v>2</v>
      </c>
      <c r="C90" s="381">
        <v>18</v>
      </c>
      <c r="D90" s="270" t="s">
        <v>26</v>
      </c>
      <c r="E90" s="56">
        <v>-0.28093805909156799</v>
      </c>
      <c r="F90" s="56">
        <v>2.3027551174163801</v>
      </c>
      <c r="G90" s="56"/>
      <c r="H90" s="459"/>
      <c r="I90" s="593">
        <v>0.7868237812072042</v>
      </c>
      <c r="J90" s="593">
        <v>4.9797993376851064</v>
      </c>
    </row>
    <row r="91" spans="2:10" ht="15.6">
      <c r="B91" s="602">
        <v>2</v>
      </c>
      <c r="C91" s="381">
        <v>15</v>
      </c>
      <c r="D91" s="270" t="s">
        <v>23</v>
      </c>
      <c r="E91" s="56">
        <v>-0.42371088266372697</v>
      </c>
      <c r="F91" s="56">
        <v>2.0079116821289098</v>
      </c>
      <c r="G91" s="56"/>
      <c r="H91" s="459"/>
      <c r="I91" s="593">
        <v>0.78084032610058818</v>
      </c>
      <c r="J91" s="593">
        <v>3.844515278935432</v>
      </c>
    </row>
    <row r="92" spans="2:10" ht="15.6">
      <c r="B92" s="602">
        <v>2</v>
      </c>
      <c r="C92" s="381">
        <v>20</v>
      </c>
      <c r="D92" s="270" t="s">
        <v>29</v>
      </c>
      <c r="E92" s="56">
        <v>-0.51488000154495195</v>
      </c>
      <c r="F92" s="56">
        <v>1.6231061220169101</v>
      </c>
      <c r="G92" s="56"/>
      <c r="H92" s="459"/>
      <c r="I92" s="593">
        <v>0.55353245139121965</v>
      </c>
      <c r="J92" s="593">
        <v>2.5842392742633868</v>
      </c>
    </row>
    <row r="93" spans="2:10" ht="15.6">
      <c r="B93" s="602">
        <v>2</v>
      </c>
      <c r="C93" s="381">
        <v>11</v>
      </c>
      <c r="D93" s="270" t="s">
        <v>9</v>
      </c>
      <c r="E93" s="56">
        <v>-1.5112284421920801</v>
      </c>
      <c r="F93" s="56">
        <v>1.6296843290328999</v>
      </c>
      <c r="G93" s="56"/>
      <c r="H93" s="459"/>
      <c r="I93" s="593">
        <v>0.54959154129028298</v>
      </c>
      <c r="J93" s="593">
        <v>3.5888246297836299</v>
      </c>
    </row>
    <row r="94" spans="2:10" ht="15.6">
      <c r="B94" s="602">
        <v>2</v>
      </c>
      <c r="C94" s="381">
        <v>13</v>
      </c>
      <c r="D94" s="270" t="s">
        <v>20</v>
      </c>
      <c r="E94" s="56">
        <v>-0.727528035640717</v>
      </c>
      <c r="F94" s="56">
        <v>1.5462024211883501</v>
      </c>
      <c r="G94" s="56"/>
      <c r="H94" s="459"/>
      <c r="I94" s="593">
        <v>0.54138975590467442</v>
      </c>
      <c r="J94" s="593">
        <v>2.485982209444046</v>
      </c>
    </row>
    <row r="95" spans="2:10" ht="15.6">
      <c r="B95" s="602">
        <v>2</v>
      </c>
      <c r="C95" s="381">
        <v>10</v>
      </c>
      <c r="D95" s="270" t="s">
        <v>6</v>
      </c>
      <c r="E95" s="56">
        <v>-1.8039183616638199</v>
      </c>
      <c r="F95" s="56">
        <v>2.14127516746521</v>
      </c>
      <c r="G95" s="56"/>
      <c r="H95" s="459"/>
      <c r="I95" s="593">
        <v>0.52747415006160703</v>
      </c>
      <c r="J95" s="593">
        <v>5.8598165512084996</v>
      </c>
    </row>
    <row r="96" spans="2:10" ht="15.6">
      <c r="B96" s="602">
        <v>2</v>
      </c>
      <c r="C96" s="381">
        <v>14</v>
      </c>
      <c r="D96" s="270" t="s">
        <v>21</v>
      </c>
      <c r="E96" s="56">
        <v>5.5381648242473602E-2</v>
      </c>
      <c r="F96" s="56">
        <v>1.7379115819930999</v>
      </c>
      <c r="G96" s="56"/>
      <c r="H96" s="459"/>
      <c r="I96" s="593">
        <v>0.41511444339994308</v>
      </c>
      <c r="J96" s="593">
        <v>2.815995876910161</v>
      </c>
    </row>
    <row r="97" spans="2:10" ht="15.6">
      <c r="B97" s="602">
        <v>2</v>
      </c>
      <c r="C97" s="381">
        <v>21</v>
      </c>
      <c r="D97" s="270" t="s">
        <v>31</v>
      </c>
      <c r="E97" s="56">
        <v>-1.18989777565002</v>
      </c>
      <c r="F97" s="56">
        <v>0.66039425134658802</v>
      </c>
      <c r="G97" s="56"/>
      <c r="H97" s="459"/>
      <c r="I97" s="593">
        <v>0.40471155196428271</v>
      </c>
      <c r="J97" s="593">
        <v>1.096997082233429</v>
      </c>
    </row>
    <row r="98" spans="2:10" ht="15.6">
      <c r="B98" s="602">
        <v>2</v>
      </c>
      <c r="C98" s="381">
        <v>23</v>
      </c>
      <c r="D98" s="270" t="s">
        <v>37</v>
      </c>
      <c r="E98" s="56">
        <v>0.83920681476592995</v>
      </c>
      <c r="F98" s="56">
        <v>0.70057553052902199</v>
      </c>
      <c r="G98" s="56"/>
      <c r="H98" s="459"/>
      <c r="I98" s="593">
        <v>0.23817569762468341</v>
      </c>
      <c r="J98" s="593">
        <v>0.80087131261825495</v>
      </c>
    </row>
    <row r="99" spans="2:10" ht="15.6">
      <c r="B99" s="602">
        <v>2</v>
      </c>
      <c r="C99" s="381">
        <v>17</v>
      </c>
      <c r="D99" s="270" t="s">
        <v>25</v>
      </c>
      <c r="E99" s="56">
        <v>0.30625027418136602</v>
      </c>
      <c r="F99" s="56">
        <v>0.82988846302032504</v>
      </c>
      <c r="G99" s="56"/>
      <c r="H99" s="459"/>
      <c r="I99" s="593">
        <v>0.20119814015924942</v>
      </c>
      <c r="J99" s="593">
        <v>0.68752540275454499</v>
      </c>
    </row>
    <row r="100" spans="2:10" ht="15.6">
      <c r="B100" s="602">
        <v>2</v>
      </c>
      <c r="C100" s="381">
        <v>19</v>
      </c>
      <c r="D100" s="270" t="s">
        <v>28</v>
      </c>
      <c r="E100" s="56">
        <v>-8.4367707371711703E-2</v>
      </c>
      <c r="F100" s="56">
        <v>0.91071718931198098</v>
      </c>
      <c r="G100" s="56"/>
      <c r="H100" s="459"/>
      <c r="I100" s="593">
        <v>0.19938537140842499</v>
      </c>
      <c r="J100" s="593">
        <v>0.77635339926928293</v>
      </c>
    </row>
    <row r="101" spans="2:10" ht="15.6">
      <c r="B101" s="602">
        <v>2</v>
      </c>
      <c r="C101" s="381">
        <v>24</v>
      </c>
      <c r="D101" s="270" t="s">
        <v>42</v>
      </c>
      <c r="E101" s="56">
        <v>0.220748111605644</v>
      </c>
      <c r="F101" s="56">
        <v>0.81358069181442305</v>
      </c>
      <c r="G101" s="56"/>
      <c r="H101" s="459"/>
      <c r="I101" s="593">
        <v>0.14214552938938105</v>
      </c>
      <c r="J101" s="593">
        <v>0.64057235606014695</v>
      </c>
    </row>
    <row r="102" spans="2:10" ht="15.6">
      <c r="B102" s="602">
        <v>2</v>
      </c>
      <c r="C102" s="381">
        <v>22</v>
      </c>
      <c r="D102" s="270" t="s">
        <v>36</v>
      </c>
      <c r="E102" s="56">
        <v>-0.54559993743896495</v>
      </c>
      <c r="F102" s="56">
        <v>0.47402071952819802</v>
      </c>
      <c r="G102" s="56"/>
      <c r="H102" s="459"/>
      <c r="I102" s="593">
        <v>7.9358659684657995E-2</v>
      </c>
      <c r="J102" s="593">
        <v>0.35457862913608496</v>
      </c>
    </row>
    <row r="103" spans="2:10" ht="16.2" thickBot="1">
      <c r="B103" s="603">
        <v>2</v>
      </c>
      <c r="C103" s="382">
        <v>25</v>
      </c>
      <c r="D103" s="208" t="s">
        <v>47</v>
      </c>
      <c r="E103" s="454">
        <v>0.31654617190361001</v>
      </c>
      <c r="F103" s="454">
        <v>0.48384103178978</v>
      </c>
      <c r="G103" s="454">
        <v>-0.41726201260462381</v>
      </c>
      <c r="H103" s="460">
        <v>1.3760905917733905</v>
      </c>
      <c r="I103" s="593">
        <v>6.2458202242851202E-2</v>
      </c>
      <c r="J103" s="593">
        <v>0.26702229678630829</v>
      </c>
    </row>
    <row r="104" spans="2:10" ht="16.2" thickBot="1">
      <c r="B104" s="139" t="s">
        <v>521</v>
      </c>
      <c r="C104" s="594" t="s">
        <v>1299</v>
      </c>
      <c r="D104" s="139" t="s">
        <v>56</v>
      </c>
      <c r="E104" s="572" t="s">
        <v>62</v>
      </c>
      <c r="F104" s="572" t="s">
        <v>63</v>
      </c>
      <c r="G104" s="572" t="s">
        <v>1126</v>
      </c>
      <c r="H104" s="139" t="s">
        <v>1127</v>
      </c>
      <c r="I104" s="139" t="s">
        <v>1252</v>
      </c>
      <c r="J104" s="139" t="s">
        <v>1253</v>
      </c>
    </row>
    <row r="105" spans="2:10" ht="15.6">
      <c r="B105" s="601">
        <v>3</v>
      </c>
      <c r="C105" s="380">
        <v>30</v>
      </c>
      <c r="D105" s="269" t="s">
        <v>41</v>
      </c>
      <c r="E105" s="451">
        <v>9.1068163514137296E-2</v>
      </c>
      <c r="F105" s="451">
        <v>-3.1420974731445299</v>
      </c>
      <c r="G105" s="451"/>
      <c r="H105" s="458"/>
      <c r="I105" s="593">
        <v>0.83659795270068549</v>
      </c>
      <c r="J105" s="593">
        <v>9.2039896901696974</v>
      </c>
    </row>
    <row r="106" spans="2:10" ht="15.6">
      <c r="B106" s="602">
        <v>3</v>
      </c>
      <c r="C106" s="381">
        <v>26</v>
      </c>
      <c r="D106" s="270" t="s">
        <v>19</v>
      </c>
      <c r="E106" s="56">
        <v>-1.7001595497131301</v>
      </c>
      <c r="F106" s="56">
        <v>-2.5632891654968302</v>
      </c>
      <c r="G106" s="56"/>
      <c r="H106" s="459"/>
      <c r="I106" s="593">
        <v>0.83246767520904608</v>
      </c>
      <c r="J106" s="593">
        <v>7.53256452083588</v>
      </c>
    </row>
    <row r="107" spans="2:10" ht="15.6">
      <c r="B107" s="602">
        <v>3</v>
      </c>
      <c r="C107" s="381">
        <v>35</v>
      </c>
      <c r="D107" s="270" t="s">
        <v>52</v>
      </c>
      <c r="E107" s="56">
        <v>2.6580355167388898</v>
      </c>
      <c r="F107" s="56">
        <v>-1.2660895586013801</v>
      </c>
      <c r="G107" s="56"/>
      <c r="H107" s="459"/>
      <c r="I107" s="593">
        <v>0.71350479125976596</v>
      </c>
      <c r="J107" s="593">
        <v>4.9398379325866699</v>
      </c>
    </row>
    <row r="108" spans="2:10" ht="15.6">
      <c r="B108" s="602">
        <v>3</v>
      </c>
      <c r="C108" s="381">
        <v>33</v>
      </c>
      <c r="D108" s="270" t="s">
        <v>50</v>
      </c>
      <c r="E108" s="56">
        <v>1.4265787601470901</v>
      </c>
      <c r="F108" s="56">
        <v>-2.1324050426483199</v>
      </c>
      <c r="G108" s="56"/>
      <c r="H108" s="459"/>
      <c r="I108" s="593">
        <v>0.68069355189800196</v>
      </c>
      <c r="J108" s="593">
        <v>5.2299152612686139</v>
      </c>
    </row>
    <row r="109" spans="2:10" ht="15.6">
      <c r="B109" s="602">
        <v>3</v>
      </c>
      <c r="C109" s="381">
        <v>32</v>
      </c>
      <c r="D109" s="270" t="s">
        <v>49</v>
      </c>
      <c r="E109" s="56">
        <v>0.18910861015319799</v>
      </c>
      <c r="F109" s="56">
        <v>-2.84732961654663</v>
      </c>
      <c r="G109" s="56"/>
      <c r="H109" s="459"/>
      <c r="I109" s="593">
        <v>0.58584275725297585</v>
      </c>
      <c r="J109" s="593">
        <v>7.5722156818956137</v>
      </c>
    </row>
    <row r="110" spans="2:10" ht="15.6">
      <c r="B110" s="602">
        <v>3</v>
      </c>
      <c r="C110" s="381">
        <v>27</v>
      </c>
      <c r="D110" s="270" t="s">
        <v>35</v>
      </c>
      <c r="E110" s="56">
        <v>-0.90803337097168002</v>
      </c>
      <c r="F110" s="56">
        <v>-1.5296379327773999</v>
      </c>
      <c r="G110" s="56"/>
      <c r="H110" s="459"/>
      <c r="I110" s="593">
        <v>0.50231628119945604</v>
      </c>
      <c r="J110" s="593">
        <v>2.5825049281120287</v>
      </c>
    </row>
    <row r="111" spans="2:10" ht="15.6">
      <c r="B111" s="602">
        <v>3</v>
      </c>
      <c r="C111" s="381">
        <v>31</v>
      </c>
      <c r="D111" s="270" t="s">
        <v>48</v>
      </c>
      <c r="E111" s="56">
        <v>0.106091246008873</v>
      </c>
      <c r="F111" s="56">
        <v>-1.99948334693909</v>
      </c>
      <c r="G111" s="56"/>
      <c r="H111" s="459"/>
      <c r="I111" s="593">
        <v>0.4653964788885791</v>
      </c>
      <c r="J111" s="593">
        <v>3.7309633144177456</v>
      </c>
    </row>
    <row r="112" spans="2:10" ht="15.6">
      <c r="B112" s="602">
        <v>3</v>
      </c>
      <c r="C112" s="381">
        <v>37</v>
      </c>
      <c r="D112" s="270" t="s">
        <v>55</v>
      </c>
      <c r="E112" s="56">
        <v>1.0237889289855999</v>
      </c>
      <c r="F112" s="56">
        <v>-1.07000148296356</v>
      </c>
      <c r="G112" s="56">
        <v>0.50281036148468672</v>
      </c>
      <c r="H112" s="459">
        <v>-1.6739361224075155</v>
      </c>
      <c r="I112" s="593">
        <v>0.41256517171859797</v>
      </c>
      <c r="J112" s="593">
        <v>1.578120291233059</v>
      </c>
    </row>
    <row r="113" spans="2:10" ht="15.6">
      <c r="B113" s="602">
        <v>3</v>
      </c>
      <c r="C113" s="381">
        <v>34</v>
      </c>
      <c r="D113" s="270" t="s">
        <v>51</v>
      </c>
      <c r="E113" s="56">
        <v>0.39818605780601501</v>
      </c>
      <c r="F113" s="56">
        <v>-2.04673051834106</v>
      </c>
      <c r="G113" s="56"/>
      <c r="H113" s="459"/>
      <c r="I113" s="593">
        <v>0.38800175860524155</v>
      </c>
      <c r="J113" s="593">
        <v>3.9809525310993181</v>
      </c>
    </row>
    <row r="114" spans="2:10" ht="15.6">
      <c r="B114" s="602">
        <v>3</v>
      </c>
      <c r="C114" s="381">
        <v>29</v>
      </c>
      <c r="D114" s="270" t="s">
        <v>40</v>
      </c>
      <c r="E114" s="56">
        <v>1.8999208211898799</v>
      </c>
      <c r="F114" s="56">
        <v>-0.155922040343285</v>
      </c>
      <c r="G114" s="56"/>
      <c r="H114" s="459"/>
      <c r="I114" s="593">
        <v>0.31169373309239784</v>
      </c>
      <c r="J114" s="593">
        <v>1.7833216823637446</v>
      </c>
    </row>
    <row r="115" spans="2:10" ht="15.6">
      <c r="B115" s="602">
        <v>3</v>
      </c>
      <c r="C115" s="381">
        <v>36</v>
      </c>
      <c r="D115" s="270" t="s">
        <v>53</v>
      </c>
      <c r="E115" s="56">
        <v>0.428414046764374</v>
      </c>
      <c r="F115" s="56">
        <v>-0.78221774101257302</v>
      </c>
      <c r="G115" s="56"/>
      <c r="H115" s="459"/>
      <c r="I115" s="593">
        <v>0.105094026774168</v>
      </c>
      <c r="J115" s="593">
        <v>0.6596886590123181</v>
      </c>
    </row>
    <row r="116" spans="2:10" ht="16.2" thickBot="1">
      <c r="B116" s="603">
        <v>3</v>
      </c>
      <c r="C116" s="382">
        <v>28</v>
      </c>
      <c r="D116" s="208" t="s">
        <v>38</v>
      </c>
      <c r="E116" s="454">
        <v>0.420725107192993</v>
      </c>
      <c r="F116" s="454">
        <v>-0.55202955007553101</v>
      </c>
      <c r="G116" s="454"/>
      <c r="H116" s="460"/>
      <c r="I116" s="593">
        <v>0.1002814881503582</v>
      </c>
      <c r="J116" s="593">
        <v>0.37030695378780382</v>
      </c>
    </row>
    <row r="117" spans="2:10" ht="16.2" thickBot="1">
      <c r="B117" s="139" t="s">
        <v>521</v>
      </c>
      <c r="C117" s="594" t="s">
        <v>1299</v>
      </c>
      <c r="D117" s="139" t="s">
        <v>56</v>
      </c>
      <c r="E117" s="572" t="s">
        <v>62</v>
      </c>
      <c r="F117" s="572" t="s">
        <v>63</v>
      </c>
      <c r="G117" s="572" t="s">
        <v>1126</v>
      </c>
      <c r="H117" s="139" t="s">
        <v>1127</v>
      </c>
      <c r="I117" s="139" t="s">
        <v>1252</v>
      </c>
      <c r="J117" s="139" t="s">
        <v>1253</v>
      </c>
    </row>
    <row r="118" spans="2:10" ht="15.6">
      <c r="B118" s="601">
        <v>4</v>
      </c>
      <c r="C118" s="380">
        <v>39</v>
      </c>
      <c r="D118" s="269" t="s">
        <v>27</v>
      </c>
      <c r="E118" s="451">
        <v>2.8966970443725599</v>
      </c>
      <c r="F118" s="451">
        <v>6.1231143772602102E-2</v>
      </c>
      <c r="G118" s="451"/>
      <c r="H118" s="458"/>
      <c r="I118" s="593">
        <v>0.65081999855465222</v>
      </c>
      <c r="J118" s="593">
        <v>4.0962166332174084</v>
      </c>
    </row>
    <row r="119" spans="2:10" ht="15.6">
      <c r="B119" s="602">
        <v>4</v>
      </c>
      <c r="C119" s="381">
        <v>40</v>
      </c>
      <c r="D119" s="270" t="s">
        <v>30</v>
      </c>
      <c r="E119" s="56">
        <v>2.1035778522491499</v>
      </c>
      <c r="F119" s="56">
        <v>-0.72941625118255604</v>
      </c>
      <c r="G119" s="56"/>
      <c r="H119" s="459"/>
      <c r="I119" s="593">
        <v>0.41709993034601234</v>
      </c>
      <c r="J119" s="593">
        <v>2.6541462540626539</v>
      </c>
    </row>
    <row r="120" spans="2:10" ht="15.6">
      <c r="B120" s="602">
        <v>4</v>
      </c>
      <c r="C120" s="381">
        <v>42</v>
      </c>
      <c r="D120" s="270" t="s">
        <v>34</v>
      </c>
      <c r="E120" s="56">
        <v>1.3289829492569001</v>
      </c>
      <c r="F120" s="56">
        <v>-0.37076240777969399</v>
      </c>
      <c r="G120" s="56">
        <v>1.5448178052902239</v>
      </c>
      <c r="H120" s="459">
        <v>-0.11319041103124619</v>
      </c>
      <c r="I120" s="593">
        <v>0.2325229011476036</v>
      </c>
      <c r="J120" s="593">
        <v>0.98957608640193906</v>
      </c>
    </row>
    <row r="121" spans="2:10" ht="15.6">
      <c r="B121" s="602">
        <v>4</v>
      </c>
      <c r="C121" s="381">
        <v>38</v>
      </c>
      <c r="D121" s="270" t="s">
        <v>7</v>
      </c>
      <c r="E121" s="56">
        <v>0.64096421003341697</v>
      </c>
      <c r="F121" s="56">
        <v>0.88597929477691695</v>
      </c>
      <c r="G121" s="56"/>
      <c r="H121" s="459"/>
      <c r="I121" s="593">
        <v>0.14848398789763451</v>
      </c>
      <c r="J121" s="593">
        <v>0.93185308575630199</v>
      </c>
    </row>
    <row r="122" spans="2:10" ht="16.2" thickBot="1">
      <c r="B122" s="603">
        <v>4</v>
      </c>
      <c r="C122" s="382">
        <v>41</v>
      </c>
      <c r="D122" s="208" t="s">
        <v>32</v>
      </c>
      <c r="E122" s="454">
        <v>0.75386697053909302</v>
      </c>
      <c r="F122" s="454">
        <v>-0.41298383474349998</v>
      </c>
      <c r="G122" s="454"/>
      <c r="H122" s="460"/>
      <c r="I122" s="593">
        <v>5.7049177587032297E-2</v>
      </c>
      <c r="J122" s="593">
        <v>0.43613377213478099</v>
      </c>
    </row>
    <row r="123" spans="2:10" ht="16.2" thickBot="1">
      <c r="B123" s="139" t="s">
        <v>521</v>
      </c>
      <c r="C123" s="594" t="s">
        <v>1299</v>
      </c>
      <c r="D123" s="139" t="s">
        <v>56</v>
      </c>
      <c r="E123" s="572" t="s">
        <v>62</v>
      </c>
      <c r="F123" s="572" t="s">
        <v>63</v>
      </c>
      <c r="G123" s="572" t="s">
        <v>1126</v>
      </c>
      <c r="H123" s="139" t="s">
        <v>1127</v>
      </c>
      <c r="I123" s="139" t="s">
        <v>1252</v>
      </c>
      <c r="J123" s="139" t="s">
        <v>1253</v>
      </c>
    </row>
    <row r="124" spans="2:10" ht="15.6">
      <c r="B124" s="601">
        <v>5</v>
      </c>
      <c r="C124" s="380">
        <v>47</v>
      </c>
      <c r="D124" s="269" t="s">
        <v>44</v>
      </c>
      <c r="E124" s="451">
        <v>3.5169532299041699</v>
      </c>
      <c r="F124" s="451">
        <v>0.75219416618347201</v>
      </c>
      <c r="G124" s="451"/>
      <c r="H124" s="458"/>
      <c r="I124" s="593">
        <v>0.8983215056359769</v>
      </c>
      <c r="J124" s="593">
        <v>6.5603208541870135</v>
      </c>
    </row>
    <row r="125" spans="2:10" ht="15.6">
      <c r="B125" s="602">
        <v>5</v>
      </c>
      <c r="C125" s="381">
        <v>50</v>
      </c>
      <c r="D125" s="270" t="s">
        <v>54</v>
      </c>
      <c r="E125" s="56">
        <v>3.7205104827880899</v>
      </c>
      <c r="F125" s="56">
        <v>-0.71096229553222701</v>
      </c>
      <c r="G125" s="56">
        <v>2.7320087552070627</v>
      </c>
      <c r="H125" s="459">
        <v>0.19435659050941506</v>
      </c>
      <c r="I125" s="593">
        <v>0.81100307218730472</v>
      </c>
      <c r="J125" s="593">
        <v>7.2226900160312697</v>
      </c>
    </row>
    <row r="126" spans="2:10" ht="15.6">
      <c r="B126" s="602">
        <v>5</v>
      </c>
      <c r="C126" s="381">
        <v>46</v>
      </c>
      <c r="D126" s="270" t="s">
        <v>43</v>
      </c>
      <c r="E126" s="56">
        <v>2.80573678016663</v>
      </c>
      <c r="F126" s="56">
        <v>0.69019371271133401</v>
      </c>
      <c r="G126" s="56"/>
      <c r="H126" s="459"/>
      <c r="I126" s="593">
        <v>0.79525921866297733</v>
      </c>
      <c r="J126" s="593">
        <v>4.2836268544197074</v>
      </c>
    </row>
    <row r="127" spans="2:10" ht="15.6">
      <c r="B127" s="602">
        <v>5</v>
      </c>
      <c r="C127" s="381">
        <v>48</v>
      </c>
      <c r="D127" s="270" t="s">
        <v>45</v>
      </c>
      <c r="E127" s="56">
        <v>3.0571093559265101</v>
      </c>
      <c r="F127" s="56">
        <v>-0.50161445140838601</v>
      </c>
      <c r="G127" s="56"/>
      <c r="H127" s="459"/>
      <c r="I127" s="593">
        <v>0.78550168685615096</v>
      </c>
      <c r="J127" s="593">
        <v>4.7930339574813843</v>
      </c>
    </row>
    <row r="128" spans="2:10" ht="15.6">
      <c r="B128" s="602">
        <v>5</v>
      </c>
      <c r="C128" s="381">
        <v>43</v>
      </c>
      <c r="D128" s="270" t="s">
        <v>22</v>
      </c>
      <c r="E128" s="56">
        <v>2.0293135643005402</v>
      </c>
      <c r="F128" s="56">
        <v>1.7185074090957599</v>
      </c>
      <c r="G128" s="56"/>
      <c r="H128" s="459"/>
      <c r="I128" s="593">
        <v>0.71025571227073603</v>
      </c>
      <c r="J128" s="593">
        <v>4.7606527805328405</v>
      </c>
    </row>
    <row r="129" spans="2:10" ht="15.6">
      <c r="B129" s="602">
        <v>5</v>
      </c>
      <c r="C129" s="381">
        <v>44</v>
      </c>
      <c r="D129" s="270" t="s">
        <v>33</v>
      </c>
      <c r="E129" s="56">
        <v>2.6593682765960698</v>
      </c>
      <c r="F129" s="56">
        <v>1.1525306701660201</v>
      </c>
      <c r="G129" s="56"/>
      <c r="H129" s="459"/>
      <c r="I129" s="593">
        <v>0.67998514324426595</v>
      </c>
      <c r="J129" s="593">
        <v>4.68735671043396</v>
      </c>
    </row>
    <row r="130" spans="2:10" ht="15.6">
      <c r="B130" s="602">
        <v>5</v>
      </c>
      <c r="C130" s="381">
        <v>45</v>
      </c>
      <c r="D130" s="270" t="s">
        <v>39</v>
      </c>
      <c r="E130" s="56">
        <v>2.2181477546691899</v>
      </c>
      <c r="F130" s="56">
        <v>-0.48269873857498202</v>
      </c>
      <c r="G130" s="56"/>
      <c r="H130" s="459"/>
      <c r="I130" s="593">
        <v>0.53800716809928428</v>
      </c>
      <c r="J130" s="593">
        <v>2.616985782980914</v>
      </c>
    </row>
    <row r="131" spans="2:10" ht="16.2" thickBot="1">
      <c r="B131" s="603">
        <v>5</v>
      </c>
      <c r="C131" s="382">
        <v>49</v>
      </c>
      <c r="D131" s="208" t="s">
        <v>46</v>
      </c>
      <c r="E131" s="454">
        <v>1.8489305973053001</v>
      </c>
      <c r="F131" s="454">
        <v>-1.0632977485656701</v>
      </c>
      <c r="G131" s="454"/>
      <c r="H131" s="460"/>
      <c r="I131" s="593">
        <v>0.52568876743316695</v>
      </c>
      <c r="J131" s="593">
        <v>2.7209805250167802</v>
      </c>
    </row>
  </sheetData>
  <mergeCells count="6">
    <mergeCell ref="BU4:CD4"/>
    <mergeCell ref="AZ57:BI57"/>
    <mergeCell ref="G6:H6"/>
    <mergeCell ref="I2:J2"/>
    <mergeCell ref="BA4:BJ4"/>
    <mergeCell ref="BK4:BT4"/>
  </mergeCells>
  <conditionalFormatting sqref="I8:I57">
    <cfRule type="cellIs" dxfId="58" priority="5" operator="lessThanOrEqual">
      <formula>$I$4</formula>
    </cfRule>
    <cfRule type="cellIs" dxfId="57" priority="6" operator="greaterThanOrEqual">
      <formula>$I$5</formula>
    </cfRule>
  </conditionalFormatting>
  <conditionalFormatting sqref="J8:J57">
    <cfRule type="cellIs" dxfId="56" priority="4" operator="greaterThanOrEqual">
      <formula>$J$4</formula>
    </cfRule>
  </conditionalFormatting>
  <conditionalFormatting sqref="J78:J86 J88:J103 J105:J116 J118:J122 J124:J131">
    <cfRule type="cellIs" dxfId="55" priority="1" operator="greaterThanOrEqual">
      <formula>$J$4</formula>
    </cfRule>
  </conditionalFormatting>
  <conditionalFormatting sqref="I78:I86 I88:I103 I105:I116 I118:I122 I124:I131">
    <cfRule type="cellIs" dxfId="54" priority="2" operator="lessThanOrEqual">
      <formula>$I$4</formula>
    </cfRule>
    <cfRule type="cellIs" dxfId="53" priority="3" operator="greaterThanOrEqual">
      <formula>$I$5</formula>
    </cfRule>
  </conditionalFormatting>
  <dataValidations disablePrompts="1" count="1">
    <dataValidation type="list" allowBlank="1" showInputMessage="1" showErrorMessage="1" sqref="E6:F6">
      <formula1>"1,2,3,4,5,6,7,8,9,10"</formula1>
    </dataValidation>
  </dataValidations>
  <hyperlinks>
    <hyperlink ref="A1" location="Sommaire!A1" display="Sommaire"/>
  </hyperlink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sheetPr codeName="Sheet2"/>
  <dimension ref="A1:E33"/>
  <sheetViews>
    <sheetView showGridLines="0" workbookViewId="0">
      <pane ySplit="1" topLeftCell="A2" activePane="bottomLeft" state="frozen"/>
      <selection pane="bottomLeft"/>
    </sheetView>
  </sheetViews>
  <sheetFormatPr baseColWidth="10" defaultColWidth="9.109375" defaultRowHeight="14.4"/>
  <cols>
    <col min="1" max="1" width="4.109375" customWidth="1"/>
  </cols>
  <sheetData>
    <row r="1" spans="1:3">
      <c r="A1" s="160" t="s">
        <v>524</v>
      </c>
    </row>
    <row r="2" spans="1:3">
      <c r="A2" s="160"/>
      <c r="B2" t="s">
        <v>1525</v>
      </c>
    </row>
    <row r="3" spans="1:3">
      <c r="A3" s="160"/>
    </row>
    <row r="4" spans="1:3" ht="21">
      <c r="B4" s="730" t="s">
        <v>1515</v>
      </c>
    </row>
    <row r="5" spans="1:3">
      <c r="B5" s="745"/>
      <c r="C5" t="s">
        <v>1516</v>
      </c>
    </row>
    <row r="6" spans="1:3">
      <c r="B6" s="746"/>
      <c r="C6" t="s">
        <v>1517</v>
      </c>
    </row>
    <row r="7" spans="1:3">
      <c r="B7" s="748"/>
      <c r="C7" t="s">
        <v>1518</v>
      </c>
    </row>
    <row r="8" spans="1:3">
      <c r="B8" s="747"/>
      <c r="C8" t="s">
        <v>701</v>
      </c>
    </row>
    <row r="9" spans="1:3">
      <c r="B9" s="749"/>
      <c r="C9" t="s">
        <v>1519</v>
      </c>
    </row>
    <row r="10" spans="1:3">
      <c r="B10" s="750"/>
      <c r="C10" t="s">
        <v>1520</v>
      </c>
    </row>
    <row r="11" spans="1:3">
      <c r="B11" s="751"/>
      <c r="C11" t="s">
        <v>1521</v>
      </c>
    </row>
    <row r="12" spans="1:3">
      <c r="A12" s="160"/>
    </row>
    <row r="13" spans="1:3" ht="21">
      <c r="B13" s="730" t="s">
        <v>720</v>
      </c>
    </row>
    <row r="14" spans="1:3">
      <c r="C14" t="s">
        <v>1522</v>
      </c>
    </row>
    <row r="17" spans="2:5" ht="21">
      <c r="B17" s="730" t="s">
        <v>721</v>
      </c>
    </row>
    <row r="18" spans="2:5">
      <c r="C18" t="s">
        <v>1523</v>
      </c>
    </row>
    <row r="20" spans="2:5" ht="21">
      <c r="B20" s="730" t="s">
        <v>722</v>
      </c>
    </row>
    <row r="25" spans="2:5">
      <c r="E25" s="245" t="s">
        <v>1526</v>
      </c>
    </row>
    <row r="32" spans="2:5" ht="21">
      <c r="B32" s="730" t="s">
        <v>1524</v>
      </c>
    </row>
    <row r="33" spans="3:3">
      <c r="C33" t="s">
        <v>1534</v>
      </c>
    </row>
  </sheetData>
  <hyperlinks>
    <hyperlink ref="A1" location="Sommaire!A1" display="Sommaire"/>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sheetPr codeName="Sheet20">
    <tabColor theme="3" tint="-0.249977111117893"/>
    <outlinePr summaryRight="0"/>
  </sheetPr>
  <dimension ref="A1:CD136"/>
  <sheetViews>
    <sheetView showGridLines="0" zoomScale="70" zoomScaleNormal="70" workbookViewId="0">
      <pane ySplit="1" topLeftCell="A2" activePane="bottomLeft" state="frozen"/>
      <selection activeCell="AK20" sqref="AK20"/>
      <selection pane="bottomLeft" activeCell="AA41" sqref="AA41"/>
    </sheetView>
  </sheetViews>
  <sheetFormatPr baseColWidth="10" defaultColWidth="9.109375" defaultRowHeight="14.4" outlineLevelCol="2"/>
  <cols>
    <col min="1" max="1" width="3" customWidth="1"/>
    <col min="2" max="2" width="9.109375" customWidth="1" outlineLevel="1"/>
    <col min="3" max="3" width="9.6640625" style="2" bestFit="1" customWidth="1" outlineLevel="1"/>
    <col min="4" max="5" width="14" customWidth="1" outlineLevel="1"/>
    <col min="6" max="6" width="11.44140625" customWidth="1" outlineLevel="1"/>
    <col min="7" max="10" width="11.88671875" customWidth="1" outlineLevel="1"/>
    <col min="26" max="26" width="2.109375" customWidth="1"/>
    <col min="27" max="27" width="16.109375" bestFit="1" customWidth="1"/>
    <col min="28" max="28" width="2.5546875" customWidth="1"/>
    <col min="40" max="40" width="9.109375" customWidth="1" outlineLevel="1"/>
    <col min="41" max="41" width="16.109375" customWidth="1" outlineLevel="1" collapsed="1"/>
    <col min="42" max="51" width="9.109375" hidden="1" customWidth="1" outlineLevel="2"/>
    <col min="52" max="52" width="12.5546875" style="47" customWidth="1" outlineLevel="1"/>
    <col min="53" max="60" width="8.5546875" customWidth="1" outlineLevel="1"/>
    <col min="61" max="61" width="9.6640625" customWidth="1" outlineLevel="1"/>
    <col min="62" max="62" width="6.88671875" customWidth="1" outlineLevel="1"/>
    <col min="63" max="82" width="9.109375" customWidth="1" outlineLevel="1"/>
  </cols>
  <sheetData>
    <row r="1" spans="1:82">
      <c r="A1" s="155" t="s">
        <v>524</v>
      </c>
      <c r="B1" s="155"/>
      <c r="AO1" s="2"/>
      <c r="AP1" s="2"/>
      <c r="AQ1" s="2"/>
      <c r="AR1" s="2"/>
      <c r="AS1" s="2"/>
      <c r="AT1" s="2"/>
      <c r="AU1" s="2"/>
      <c r="AV1" s="2"/>
      <c r="AW1" s="2"/>
      <c r="AX1" s="2"/>
      <c r="AY1" s="2"/>
      <c r="BA1" s="2"/>
      <c r="BB1" s="2"/>
      <c r="BC1" s="2"/>
      <c r="BD1" s="2"/>
      <c r="BE1" s="2"/>
      <c r="BF1" s="2"/>
      <c r="BG1" s="2"/>
      <c r="BH1" s="2"/>
      <c r="BI1" s="2"/>
    </row>
    <row r="2" spans="1:82">
      <c r="A2" s="155"/>
      <c r="B2" s="155"/>
      <c r="I2" s="774" t="s">
        <v>583</v>
      </c>
      <c r="J2" s="774"/>
      <c r="AO2" s="2"/>
      <c r="AP2" s="2"/>
      <c r="AQ2" s="2"/>
      <c r="AR2" s="2"/>
      <c r="AS2" s="2"/>
      <c r="AT2" s="2"/>
      <c r="AU2" s="2"/>
      <c r="AV2" s="2"/>
      <c r="AW2" s="2"/>
      <c r="AX2" s="2"/>
      <c r="AY2" s="2"/>
      <c r="BA2" s="2"/>
      <c r="BB2" s="2"/>
      <c r="BC2" s="2"/>
      <c r="BD2" s="2"/>
      <c r="BE2" s="2"/>
      <c r="BF2" s="2"/>
      <c r="BG2" s="2"/>
      <c r="BH2" s="2"/>
      <c r="BI2" s="2"/>
    </row>
    <row r="3" spans="1:82" ht="16.2" thickBot="1">
      <c r="A3" s="155"/>
      <c r="B3" s="155"/>
      <c r="I3" s="559" t="s">
        <v>241</v>
      </c>
      <c r="J3" s="559" t="s">
        <v>242</v>
      </c>
      <c r="AO3" s="2"/>
      <c r="AP3" s="2"/>
      <c r="AQ3" s="2"/>
      <c r="AR3" s="2"/>
      <c r="AS3" s="2"/>
      <c r="AT3" s="2"/>
      <c r="AU3" s="2"/>
      <c r="AV3" s="2"/>
      <c r="AW3" s="2"/>
      <c r="AX3" s="2"/>
      <c r="AY3" s="2"/>
      <c r="BA3" s="2"/>
      <c r="BB3" s="2"/>
      <c r="BC3" s="2"/>
      <c r="BD3" s="2"/>
      <c r="BE3" s="2"/>
      <c r="BF3" s="2"/>
      <c r="BG3" s="2"/>
      <c r="BH3" s="2"/>
      <c r="BI3" s="2"/>
    </row>
    <row r="4" spans="1:82" ht="16.2" thickBot="1">
      <c r="I4" s="1">
        <v>0.4</v>
      </c>
      <c r="J4" s="579">
        <f>100/COUNTIF(D8:D57,"&lt;&gt;"&amp;"")</f>
        <v>2</v>
      </c>
      <c r="AO4" s="72"/>
      <c r="AP4" s="47"/>
      <c r="AQ4" s="47"/>
      <c r="AR4" s="47"/>
      <c r="AS4" s="47"/>
      <c r="AT4" s="47"/>
      <c r="AU4" s="47"/>
      <c r="AV4" s="47"/>
      <c r="AW4" s="47"/>
      <c r="AX4" s="47"/>
      <c r="AY4" s="47"/>
      <c r="AZ4" s="139" t="s">
        <v>522</v>
      </c>
      <c r="BA4" s="829" t="s">
        <v>508</v>
      </c>
      <c r="BB4" s="830"/>
      <c r="BC4" s="830"/>
      <c r="BD4" s="830"/>
      <c r="BE4" s="830"/>
      <c r="BF4" s="830"/>
      <c r="BG4" s="830"/>
      <c r="BH4" s="830"/>
      <c r="BI4" s="830"/>
      <c r="BJ4" s="831"/>
      <c r="BK4" s="829" t="s">
        <v>67</v>
      </c>
      <c r="BL4" s="830"/>
      <c r="BM4" s="830"/>
      <c r="BN4" s="830"/>
      <c r="BO4" s="830"/>
      <c r="BP4" s="830"/>
      <c r="BQ4" s="830"/>
      <c r="BR4" s="830"/>
      <c r="BS4" s="830"/>
      <c r="BT4" s="831"/>
      <c r="BU4" s="829" t="s">
        <v>192</v>
      </c>
      <c r="BV4" s="830"/>
      <c r="BW4" s="830"/>
      <c r="BX4" s="830"/>
      <c r="BY4" s="830"/>
      <c r="BZ4" s="830"/>
      <c r="CA4" s="830"/>
      <c r="CB4" s="830"/>
      <c r="CC4" s="830"/>
      <c r="CD4" s="831"/>
    </row>
    <row r="5" spans="1:82" ht="15" thickBot="1">
      <c r="E5" s="1" t="s">
        <v>590</v>
      </c>
      <c r="F5" s="1" t="s">
        <v>591</v>
      </c>
      <c r="G5" s="41"/>
      <c r="H5" s="41"/>
      <c r="I5" s="1">
        <v>0.6</v>
      </c>
      <c r="J5" s="41"/>
      <c r="AO5" s="149" t="s">
        <v>56</v>
      </c>
      <c r="AP5" s="74" t="s">
        <v>57</v>
      </c>
      <c r="AQ5" s="74" t="s">
        <v>58</v>
      </c>
      <c r="AR5" s="74" t="s">
        <v>0</v>
      </c>
      <c r="AS5" s="74" t="s">
        <v>1</v>
      </c>
      <c r="AT5" s="74" t="s">
        <v>2</v>
      </c>
      <c r="AU5" s="74" t="s">
        <v>3</v>
      </c>
      <c r="AV5" s="74" t="s">
        <v>4</v>
      </c>
      <c r="AW5" s="74" t="s">
        <v>59</v>
      </c>
      <c r="AX5" s="74" t="s">
        <v>5</v>
      </c>
      <c r="AY5" s="74" t="s">
        <v>60</v>
      </c>
      <c r="AZ5" s="149" t="s">
        <v>521</v>
      </c>
      <c r="BA5" s="73" t="s">
        <v>510</v>
      </c>
      <c r="BB5" s="74" t="s">
        <v>511</v>
      </c>
      <c r="BC5" s="74" t="s">
        <v>512</v>
      </c>
      <c r="BD5" s="74" t="s">
        <v>513</v>
      </c>
      <c r="BE5" s="74" t="s">
        <v>514</v>
      </c>
      <c r="BF5" s="74" t="s">
        <v>515</v>
      </c>
      <c r="BG5" s="74" t="s">
        <v>516</v>
      </c>
      <c r="BH5" s="74" t="s">
        <v>517</v>
      </c>
      <c r="BI5" s="74" t="s">
        <v>518</v>
      </c>
      <c r="BJ5" s="75" t="s">
        <v>519</v>
      </c>
      <c r="BK5" s="73" t="s">
        <v>67</v>
      </c>
      <c r="BL5" s="74" t="s">
        <v>68</v>
      </c>
      <c r="BM5" s="74" t="s">
        <v>69</v>
      </c>
      <c r="BN5" s="74" t="s">
        <v>70</v>
      </c>
      <c r="BO5" s="74" t="s">
        <v>71</v>
      </c>
      <c r="BP5" s="74" t="s">
        <v>187</v>
      </c>
      <c r="BQ5" s="74" t="s">
        <v>188</v>
      </c>
      <c r="BR5" s="74" t="s">
        <v>189</v>
      </c>
      <c r="BS5" s="74" t="s">
        <v>190</v>
      </c>
      <c r="BT5" s="75" t="s">
        <v>191</v>
      </c>
      <c r="BU5" s="73" t="s">
        <v>192</v>
      </c>
      <c r="BV5" s="74" t="s">
        <v>193</v>
      </c>
      <c r="BW5" s="74" t="s">
        <v>194</v>
      </c>
      <c r="BX5" s="74" t="s">
        <v>195</v>
      </c>
      <c r="BY5" s="74" t="s">
        <v>196</v>
      </c>
      <c r="BZ5" s="74" t="s">
        <v>197</v>
      </c>
      <c r="CA5" s="74" t="s">
        <v>198</v>
      </c>
      <c r="CB5" s="74" t="s">
        <v>199</v>
      </c>
      <c r="CC5" s="74" t="s">
        <v>200</v>
      </c>
      <c r="CD5" s="75" t="s">
        <v>201</v>
      </c>
    </row>
    <row r="6" spans="1:82" ht="15" thickBot="1">
      <c r="D6" t="str">
        <f>"Projection des villes groupées sur les axes "&amp;E6&amp;" et "&amp;F6</f>
        <v>Projection des villes groupées sur les axes 1 et 3</v>
      </c>
      <c r="E6" s="486">
        <v>1</v>
      </c>
      <c r="F6" s="184">
        <v>3</v>
      </c>
      <c r="G6" s="888" t="s">
        <v>1128</v>
      </c>
      <c r="H6" s="889"/>
      <c r="I6" s="41"/>
      <c r="J6" s="41"/>
      <c r="AO6" s="352" t="s">
        <v>7</v>
      </c>
      <c r="AP6" s="353">
        <v>14.5</v>
      </c>
      <c r="AQ6" s="353">
        <v>13.199999809265099</v>
      </c>
      <c r="AR6" s="353">
        <v>8.1999998092651403</v>
      </c>
      <c r="AS6" s="353">
        <v>12.3999996185303</v>
      </c>
      <c r="AT6" s="353">
        <v>9.8999996185302699</v>
      </c>
      <c r="AU6" s="353">
        <v>10.1000003814697</v>
      </c>
      <c r="AV6" s="353">
        <v>14.6000003814697</v>
      </c>
      <c r="AW6" s="353">
        <v>4.6999998092651403</v>
      </c>
      <c r="AX6" s="353">
        <v>2</v>
      </c>
      <c r="AY6" s="353">
        <v>5.4000000953674299</v>
      </c>
      <c r="AZ6" s="354">
        <v>1</v>
      </c>
      <c r="BA6" s="365">
        <v>0.64096421003341697</v>
      </c>
      <c r="BB6" s="355">
        <v>0.88597929477691695</v>
      </c>
      <c r="BC6" s="355">
        <v>2.378084897995</v>
      </c>
      <c r="BD6" s="355">
        <v>-3.6727286875247997E-2</v>
      </c>
      <c r="BE6" s="355">
        <v>1.01660180091858</v>
      </c>
      <c r="BF6" s="355">
        <v>-0.30174565315246599</v>
      </c>
      <c r="BG6" s="355">
        <v>-0.13725166022777599</v>
      </c>
      <c r="BH6" s="355">
        <v>-0.100354678928852</v>
      </c>
      <c r="BI6" s="355">
        <v>-8.6389385163783999E-2</v>
      </c>
      <c r="BJ6" s="366">
        <v>0.20005774497985801</v>
      </c>
      <c r="BK6" s="365">
        <v>0.200388938188553</v>
      </c>
      <c r="BL6" s="355">
        <v>0.73146414756774902</v>
      </c>
      <c r="BM6" s="355">
        <v>8.5793695449829102</v>
      </c>
      <c r="BN6" s="355">
        <v>3.7575233727693601E-3</v>
      </c>
      <c r="BO6" s="355">
        <v>3.6224281787872301</v>
      </c>
      <c r="BP6" s="355">
        <v>0.49585500359535201</v>
      </c>
      <c r="BQ6" s="355">
        <v>0.109197743237019</v>
      </c>
      <c r="BR6" s="355">
        <v>8.10377672314644E-2</v>
      </c>
      <c r="BS6" s="355">
        <v>0.119527347385883</v>
      </c>
      <c r="BT6" s="366">
        <v>1.3179194927215601</v>
      </c>
      <c r="BU6" s="365">
        <v>5.1014151424169499E-2</v>
      </c>
      <c r="BV6" s="355">
        <v>9.7469836473464994E-2</v>
      </c>
      <c r="BW6" s="355">
        <v>0.70222747325897195</v>
      </c>
      <c r="BX6" s="355">
        <v>1.6749459609854999E-4</v>
      </c>
      <c r="BY6" s="355">
        <v>0.12832900881767301</v>
      </c>
      <c r="BZ6" s="355">
        <v>1.1305900290608401E-2</v>
      </c>
      <c r="CA6" s="355">
        <v>2.3391512222588101E-3</v>
      </c>
      <c r="CB6" s="355">
        <v>1.25054223462939E-3</v>
      </c>
      <c r="CC6" s="355">
        <v>9.2671002494171305E-4</v>
      </c>
      <c r="CD6" s="366">
        <v>4.9697416834533197E-3</v>
      </c>
    </row>
    <row r="7" spans="1:82" ht="47.4" thickBot="1">
      <c r="B7" s="115" t="s">
        <v>521</v>
      </c>
      <c r="C7" s="576" t="s">
        <v>1299</v>
      </c>
      <c r="D7" s="115" t="s">
        <v>56</v>
      </c>
      <c r="E7" s="485" t="str">
        <f>"Coord "&amp;E6</f>
        <v>Coord 1</v>
      </c>
      <c r="F7" s="485" t="str">
        <f>"Coord "&amp;F6</f>
        <v>Coord 3</v>
      </c>
      <c r="G7" s="514" t="s">
        <v>1126</v>
      </c>
      <c r="H7" s="515" t="s">
        <v>1127</v>
      </c>
      <c r="I7" s="139" t="str">
        <f>"Cos² "&amp;E6&amp;"-"&amp;F6</f>
        <v>Cos² 1-3</v>
      </c>
      <c r="J7" s="139" t="str">
        <f>"CTR "&amp;E6&amp;"-"&amp;F6</f>
        <v>CTR 1-3</v>
      </c>
      <c r="AO7" s="55" t="s">
        <v>27</v>
      </c>
      <c r="AP7" s="355">
        <v>13.699999809265099</v>
      </c>
      <c r="AQ7" s="355">
        <v>10.5</v>
      </c>
      <c r="AR7" s="355">
        <v>3.2999999523162802</v>
      </c>
      <c r="AS7" s="355">
        <v>5.5999999046325701</v>
      </c>
      <c r="AT7" s="355">
        <v>11</v>
      </c>
      <c r="AU7" s="355">
        <v>2.4000000953674299</v>
      </c>
      <c r="AV7" s="355">
        <v>17.200000762939499</v>
      </c>
      <c r="AW7" s="355">
        <v>4.6999998092651403</v>
      </c>
      <c r="AX7" s="355">
        <v>2.2999999523162802</v>
      </c>
      <c r="AY7" s="355">
        <v>8.5</v>
      </c>
      <c r="AZ7" s="356">
        <v>1</v>
      </c>
      <c r="BA7" s="365">
        <v>2.8966970443725599</v>
      </c>
      <c r="BB7" s="355">
        <v>6.1231143772602102E-2</v>
      </c>
      <c r="BC7" s="355">
        <v>1.9431854486465501</v>
      </c>
      <c r="BD7" s="355">
        <v>-3.6693222820758799E-2</v>
      </c>
      <c r="BE7" s="355">
        <v>0.31194198131561302</v>
      </c>
      <c r="BF7" s="355">
        <v>-0.47648724913597101</v>
      </c>
      <c r="BG7" s="355">
        <v>-0.54596358537673995</v>
      </c>
      <c r="BH7" s="355">
        <v>0.22036641836166401</v>
      </c>
      <c r="BI7" s="355">
        <v>0.17899893224239299</v>
      </c>
      <c r="BJ7" s="366">
        <v>0.15348301827907601</v>
      </c>
      <c r="BK7" s="365">
        <v>4.0927228927612296</v>
      </c>
      <c r="BL7" s="355">
        <v>3.49374045617878E-3</v>
      </c>
      <c r="BM7" s="355">
        <v>5.7283449172973597</v>
      </c>
      <c r="BN7" s="355">
        <v>3.7505563814193002E-3</v>
      </c>
      <c r="BO7" s="355">
        <v>0.34107169508933999</v>
      </c>
      <c r="BP7" s="355">
        <v>1.2364461421966599</v>
      </c>
      <c r="BQ7" s="355">
        <v>1.72784900665283</v>
      </c>
      <c r="BR7" s="355">
        <v>0.39075365662574801</v>
      </c>
      <c r="BS7" s="355">
        <v>0.51315361261367798</v>
      </c>
      <c r="BT7" s="366">
        <v>0.77570897340774503</v>
      </c>
      <c r="BU7" s="365">
        <v>0.650529325008392</v>
      </c>
      <c r="BV7" s="355">
        <v>2.9067354626022301E-4</v>
      </c>
      <c r="BW7" s="355">
        <v>0.29274484515190102</v>
      </c>
      <c r="BX7" s="355">
        <v>1.04383645521011E-4</v>
      </c>
      <c r="BY7" s="355">
        <v>7.5441165827214701E-3</v>
      </c>
      <c r="BZ7" s="355">
        <v>1.7602052539587E-2</v>
      </c>
      <c r="CA7" s="355">
        <v>2.3109368979930899E-2</v>
      </c>
      <c r="CB7" s="355">
        <v>3.7648838479071899E-3</v>
      </c>
      <c r="CC7" s="355">
        <v>2.4840573314577302E-3</v>
      </c>
      <c r="CD7" s="366">
        <v>1.82633905205876E-3</v>
      </c>
    </row>
    <row r="8" spans="1:82" ht="15.6">
      <c r="B8" s="147">
        <v>1</v>
      </c>
      <c r="C8" s="576">
        <v>1</v>
      </c>
      <c r="D8" s="269" t="s">
        <v>7</v>
      </c>
      <c r="E8" s="451">
        <f t="shared" ref="E8:F27" si="0">INDEX($BA$6:$BJ$55,$C8,E$6)</f>
        <v>0.64096421003341697</v>
      </c>
      <c r="F8" s="451">
        <f t="shared" si="0"/>
        <v>2.378084897995</v>
      </c>
      <c r="G8" s="352"/>
      <c r="H8" s="458"/>
      <c r="I8" s="595">
        <f>INDEX($BU$6:$CD$55,$C8,E$6)+INDEX($BU$6:$CD$55,$C8,F$6)</f>
        <v>0.75324162468314149</v>
      </c>
      <c r="J8" s="596">
        <f>INDEX($BK$6:$BT$55,$C8,E$6)+INDEX($BK$6:$BT$55,$C8,F$6)</f>
        <v>8.779758483171463</v>
      </c>
      <c r="AA8" s="537" t="s">
        <v>1134</v>
      </c>
      <c r="AO8" s="55" t="s">
        <v>30</v>
      </c>
      <c r="AP8" s="355">
        <v>11.8999996185303</v>
      </c>
      <c r="AQ8" s="355">
        <v>9.5</v>
      </c>
      <c r="AR8" s="355">
        <v>4.6999998092651403</v>
      </c>
      <c r="AS8" s="355">
        <v>5.1999998092651403</v>
      </c>
      <c r="AT8" s="355">
        <v>14.6000003814697</v>
      </c>
      <c r="AU8" s="355">
        <v>3.9000000953674299</v>
      </c>
      <c r="AV8" s="355">
        <v>12.8999996185303</v>
      </c>
      <c r="AW8" s="355">
        <v>4.6999998092651403</v>
      </c>
      <c r="AX8" s="355">
        <v>3</v>
      </c>
      <c r="AY8" s="355">
        <v>3</v>
      </c>
      <c r="AZ8" s="356">
        <v>1</v>
      </c>
      <c r="BA8" s="365">
        <v>2.1035778522491499</v>
      </c>
      <c r="BB8" s="355">
        <v>-0.72941625118255604</v>
      </c>
      <c r="BC8" s="355">
        <v>2.4462254047393799</v>
      </c>
      <c r="BD8" s="355">
        <v>0.216241389513016</v>
      </c>
      <c r="BE8" s="355">
        <v>-0.60604500770568803</v>
      </c>
      <c r="BF8" s="355">
        <v>-0.52441698312759399</v>
      </c>
      <c r="BG8" s="355">
        <v>-6.1923745088279204E-3</v>
      </c>
      <c r="BH8" s="355">
        <v>-0.27210777997970598</v>
      </c>
      <c r="BI8" s="355">
        <v>0.41320323944091802</v>
      </c>
      <c r="BJ8" s="366">
        <v>-9.8301067948341397E-2</v>
      </c>
      <c r="BK8" s="365">
        <v>2.15835738182068</v>
      </c>
      <c r="BL8" s="355">
        <v>0.49578887224197399</v>
      </c>
      <c r="BM8" s="355">
        <v>9.0780715942382795</v>
      </c>
      <c r="BN8" s="355">
        <v>0.13025717437267301</v>
      </c>
      <c r="BO8" s="355">
        <v>1.2873830795288099</v>
      </c>
      <c r="BP8" s="355">
        <v>1.4977045059204099</v>
      </c>
      <c r="BQ8" s="355">
        <v>2.2227615409065E-4</v>
      </c>
      <c r="BR8" s="355">
        <v>0.59579128026962302</v>
      </c>
      <c r="BS8" s="355">
        <v>2.73447489738464</v>
      </c>
      <c r="BT8" s="366">
        <v>0.31819593906402599</v>
      </c>
      <c r="BU8" s="365">
        <v>0.37233227491378801</v>
      </c>
      <c r="BV8" s="355">
        <v>4.4767655432224301E-2</v>
      </c>
      <c r="BW8" s="355">
        <v>0.50350809097289995</v>
      </c>
      <c r="BX8" s="355">
        <v>3.9345142431557196E-3</v>
      </c>
      <c r="BY8" s="355">
        <v>3.0904607847333E-2</v>
      </c>
      <c r="BZ8" s="355">
        <v>2.3140193894505501E-2</v>
      </c>
      <c r="CA8" s="355">
        <v>3.2264722449326701E-6</v>
      </c>
      <c r="CB8" s="355">
        <v>6.2301056459546098E-3</v>
      </c>
      <c r="CC8" s="355">
        <v>1.4366167597472701E-2</v>
      </c>
      <c r="CD8" s="366">
        <v>8.1307376967742996E-4</v>
      </c>
    </row>
    <row r="9" spans="1:82">
      <c r="B9" s="148">
        <v>1</v>
      </c>
      <c r="C9" s="577">
        <v>2</v>
      </c>
      <c r="D9" s="270" t="s">
        <v>27</v>
      </c>
      <c r="E9" s="56">
        <f t="shared" si="0"/>
        <v>2.8966970443725599</v>
      </c>
      <c r="F9" s="56">
        <f t="shared" si="0"/>
        <v>1.9431854486465501</v>
      </c>
      <c r="G9" s="55"/>
      <c r="H9" s="459"/>
      <c r="I9" s="597">
        <f t="shared" ref="I9:I57" si="1">INDEX($BU$6:$CD$55,$C9,E$6)+INDEX($BU$6:$CD$55,$C9,F$6)</f>
        <v>0.94327417016029302</v>
      </c>
      <c r="J9" s="598">
        <f t="shared" ref="J9:J57" si="2">INDEX($BK$6:$BT$55,$C9,E$6)+INDEX($BK$6:$BT$55,$C9,F$6)</f>
        <v>9.8210678100585902</v>
      </c>
      <c r="AO9" s="55" t="s">
        <v>32</v>
      </c>
      <c r="AP9" s="355">
        <v>11.6000003814697</v>
      </c>
      <c r="AQ9" s="355">
        <v>17.299999237060501</v>
      </c>
      <c r="AR9" s="355">
        <v>7.0999999046325701</v>
      </c>
      <c r="AS9" s="355">
        <v>8.6000003814697301</v>
      </c>
      <c r="AT9" s="355">
        <v>9.1000003814697301</v>
      </c>
      <c r="AU9" s="355">
        <v>3.9000000953674299</v>
      </c>
      <c r="AV9" s="355">
        <v>9.1000003814697301</v>
      </c>
      <c r="AW9" s="355">
        <v>4.6999998092651403</v>
      </c>
      <c r="AX9" s="355">
        <v>2.5999999046325701</v>
      </c>
      <c r="AY9" s="355">
        <v>3</v>
      </c>
      <c r="AZ9" s="356">
        <v>1</v>
      </c>
      <c r="BA9" s="365">
        <v>0.75386697053909302</v>
      </c>
      <c r="BB9" s="355">
        <v>-0.41298383474349998</v>
      </c>
      <c r="BC9" s="355">
        <v>2.7864906787872301</v>
      </c>
      <c r="BD9" s="355">
        <v>0.53104633092880205</v>
      </c>
      <c r="BE9" s="355">
        <v>1.1211117506027199</v>
      </c>
      <c r="BF9" s="355">
        <v>1.20978915691376</v>
      </c>
      <c r="BG9" s="355">
        <v>-1.0796190500259399</v>
      </c>
      <c r="BH9" s="355">
        <v>9.77639630436897E-2</v>
      </c>
      <c r="BI9" s="355">
        <v>0.51400655508041404</v>
      </c>
      <c r="BJ9" s="366">
        <v>-7.9025223851203905E-2</v>
      </c>
      <c r="BK9" s="365">
        <v>0.27720153331756597</v>
      </c>
      <c r="BL9" s="355">
        <v>0.15893223881721499</v>
      </c>
      <c r="BM9" s="355">
        <v>11.7792015075684</v>
      </c>
      <c r="BN9" s="355">
        <v>0.78557711839675903</v>
      </c>
      <c r="BO9" s="355">
        <v>4.4055066108703604</v>
      </c>
      <c r="BP9" s="355">
        <v>7.9706187248229998</v>
      </c>
      <c r="BQ9" s="355">
        <v>6.7564649581909197</v>
      </c>
      <c r="BR9" s="355">
        <v>7.6907694339752197E-2</v>
      </c>
      <c r="BS9" s="355">
        <v>4.2313976287841797</v>
      </c>
      <c r="BT9" s="366">
        <v>0.20564095675945299</v>
      </c>
      <c r="BU9" s="365">
        <v>4.3880358338355997E-2</v>
      </c>
      <c r="BV9" s="355">
        <v>1.31688192486763E-2</v>
      </c>
      <c r="BW9" s="355">
        <v>0.59950929880142201</v>
      </c>
      <c r="BX9" s="355">
        <v>2.1774368360638601E-2</v>
      </c>
      <c r="BY9" s="355">
        <v>9.7046203911304502E-2</v>
      </c>
      <c r="BZ9" s="355">
        <v>0.113005638122559</v>
      </c>
      <c r="CA9" s="355">
        <v>8.99957120418549E-2</v>
      </c>
      <c r="CB9" s="355">
        <v>7.3796935612335801E-4</v>
      </c>
      <c r="CC9" s="355">
        <v>2.0399430766701698E-2</v>
      </c>
      <c r="CD9" s="366">
        <v>4.82183328131214E-4</v>
      </c>
    </row>
    <row r="10" spans="1:82" ht="15" thickBot="1">
      <c r="B10" s="148">
        <v>1</v>
      </c>
      <c r="C10" s="577">
        <v>3</v>
      </c>
      <c r="D10" s="270" t="s">
        <v>30</v>
      </c>
      <c r="E10" s="56">
        <f t="shared" si="0"/>
        <v>2.1035778522491499</v>
      </c>
      <c r="F10" s="56">
        <f t="shared" si="0"/>
        <v>2.4462254047393799</v>
      </c>
      <c r="G10" s="55"/>
      <c r="H10" s="459"/>
      <c r="I10" s="597">
        <f t="shared" si="1"/>
        <v>0.87584036588668801</v>
      </c>
      <c r="J10" s="598">
        <f t="shared" si="2"/>
        <v>11.23642897605896</v>
      </c>
      <c r="AA10" s="1" t="s">
        <v>590</v>
      </c>
      <c r="AO10" s="357" t="s">
        <v>34</v>
      </c>
      <c r="AP10" s="358">
        <v>10.300000190734901</v>
      </c>
      <c r="AQ10" s="358">
        <v>9.8000001907348597</v>
      </c>
      <c r="AR10" s="358">
        <v>7.3000001907348597</v>
      </c>
      <c r="AS10" s="358">
        <v>6.8000001907348597</v>
      </c>
      <c r="AT10" s="358">
        <v>14.8999996185303</v>
      </c>
      <c r="AU10" s="358">
        <v>8.6000003814697301</v>
      </c>
      <c r="AV10" s="358">
        <v>10.6000003814697</v>
      </c>
      <c r="AW10" s="358">
        <v>1.70000004768372</v>
      </c>
      <c r="AX10" s="358">
        <v>3.9000000953674299</v>
      </c>
      <c r="AY10" s="358">
        <v>5.6999998092651403</v>
      </c>
      <c r="AZ10" s="359">
        <v>1</v>
      </c>
      <c r="BA10" s="365">
        <v>1.3289829492569001</v>
      </c>
      <c r="BB10" s="355">
        <v>-0.37076240777969399</v>
      </c>
      <c r="BC10" s="355">
        <v>1.9834293127059901</v>
      </c>
      <c r="BD10" s="355">
        <v>1.1676437854766799</v>
      </c>
      <c r="BE10" s="355">
        <v>-0.47905305027961698</v>
      </c>
      <c r="BF10" s="355">
        <v>-0.452353864908218</v>
      </c>
      <c r="BG10" s="355">
        <v>0.46934661269187899</v>
      </c>
      <c r="BH10" s="355">
        <v>-0.54777693748474099</v>
      </c>
      <c r="BI10" s="355">
        <v>8.8602304458618199E-3</v>
      </c>
      <c r="BJ10" s="366">
        <v>-0.177190586924553</v>
      </c>
      <c r="BK10" s="365">
        <v>0.86147958040237405</v>
      </c>
      <c r="BL10" s="355">
        <v>0.12809650599956501</v>
      </c>
      <c r="BM10" s="355">
        <v>5.9680728912353498</v>
      </c>
      <c r="BN10" s="355">
        <v>3.7979104518890399</v>
      </c>
      <c r="BO10" s="355">
        <v>0.80438739061355602</v>
      </c>
      <c r="BP10" s="355">
        <v>1.1143696308136</v>
      </c>
      <c r="BQ10" s="355">
        <v>1.2769262790679901</v>
      </c>
      <c r="BR10" s="355">
        <v>2.4144582748413099</v>
      </c>
      <c r="BS10" s="355">
        <v>1.25729315914214E-3</v>
      </c>
      <c r="BT10" s="366">
        <v>1.0338546037673999</v>
      </c>
      <c r="BU10" s="365">
        <v>0.215732246637344</v>
      </c>
      <c r="BV10" s="355">
        <v>1.6790654510259601E-2</v>
      </c>
      <c r="BW10" s="355">
        <v>0.48051804304122903</v>
      </c>
      <c r="BX10" s="355">
        <v>0.166531726717949</v>
      </c>
      <c r="BY10" s="355">
        <v>2.8031315654516199E-2</v>
      </c>
      <c r="BZ10" s="355">
        <v>2.4993833154439898E-2</v>
      </c>
      <c r="CA10" s="355">
        <v>2.6906898245215399E-2</v>
      </c>
      <c r="CB10" s="355">
        <v>3.6650825291871997E-2</v>
      </c>
      <c r="CC10" s="355">
        <v>9.5888444775482606E-6</v>
      </c>
      <c r="CD10" s="366">
        <v>3.8349309470504501E-3</v>
      </c>
    </row>
    <row r="11" spans="1:82">
      <c r="B11" s="148">
        <v>1</v>
      </c>
      <c r="C11" s="577">
        <v>4</v>
      </c>
      <c r="D11" s="270" t="s">
        <v>32</v>
      </c>
      <c r="E11" s="56">
        <f t="shared" si="0"/>
        <v>0.75386697053909302</v>
      </c>
      <c r="F11" s="56">
        <f t="shared" si="0"/>
        <v>2.7864906787872301</v>
      </c>
      <c r="G11" s="55"/>
      <c r="H11" s="459"/>
      <c r="I11" s="597">
        <f t="shared" si="1"/>
        <v>0.64338965713977803</v>
      </c>
      <c r="J11" s="598">
        <f t="shared" si="2"/>
        <v>12.056403040885966</v>
      </c>
      <c r="AA11" s="312"/>
      <c r="AO11" s="352" t="s">
        <v>22</v>
      </c>
      <c r="AP11" s="353">
        <v>15.6000003814697</v>
      </c>
      <c r="AQ11" s="353">
        <v>5.8000001907348597</v>
      </c>
      <c r="AR11" s="353">
        <v>10.699999809265099</v>
      </c>
      <c r="AS11" s="353">
        <v>9.1999998092651403</v>
      </c>
      <c r="AT11" s="353">
        <v>7.5</v>
      </c>
      <c r="AU11" s="353">
        <v>5.1999998092651403</v>
      </c>
      <c r="AV11" s="353">
        <v>17.600000381469702</v>
      </c>
      <c r="AW11" s="353">
        <v>9.6999998092651403</v>
      </c>
      <c r="AX11" s="353">
        <v>9.6999998092651403</v>
      </c>
      <c r="AY11" s="353">
        <v>17</v>
      </c>
      <c r="AZ11" s="354">
        <v>2</v>
      </c>
      <c r="BA11" s="365">
        <v>2.0293135643005402</v>
      </c>
      <c r="BB11" s="355">
        <v>1.7185074090957599</v>
      </c>
      <c r="BC11" s="355">
        <v>-0.78047561645507801</v>
      </c>
      <c r="BD11" s="355">
        <v>-0.70813506841659501</v>
      </c>
      <c r="BE11" s="355">
        <v>-0.204923421144485</v>
      </c>
      <c r="BF11" s="355">
        <v>-0.89235013723373402</v>
      </c>
      <c r="BG11" s="355">
        <v>2.26754620671272E-2</v>
      </c>
      <c r="BH11" s="355">
        <v>0.65423804521560702</v>
      </c>
      <c r="BI11" s="355">
        <v>0.68542164564132702</v>
      </c>
      <c r="BJ11" s="366">
        <v>0.19364751875400499</v>
      </c>
      <c r="BK11" s="365">
        <v>2.0086510181427002</v>
      </c>
      <c r="BL11" s="355">
        <v>2.7520017623901398</v>
      </c>
      <c r="BM11" s="355">
        <v>0.92410081624984697</v>
      </c>
      <c r="BN11" s="355">
        <v>1.3968706130981401</v>
      </c>
      <c r="BO11" s="355">
        <v>0.14719098806381201</v>
      </c>
      <c r="BP11" s="355">
        <v>4.3365387916564897</v>
      </c>
      <c r="BQ11" s="355">
        <v>2.9805109370499802E-3</v>
      </c>
      <c r="BR11" s="355">
        <v>3.44416379928589</v>
      </c>
      <c r="BS11" s="355">
        <v>7.52423143386841</v>
      </c>
      <c r="BT11" s="366">
        <v>1.2348153591155999</v>
      </c>
      <c r="BU11" s="365">
        <v>0.413626909255981</v>
      </c>
      <c r="BV11" s="355">
        <v>0.29662880301475503</v>
      </c>
      <c r="BW11" s="355">
        <v>6.11827746033669E-2</v>
      </c>
      <c r="BX11" s="355">
        <v>5.0366606563329697E-2</v>
      </c>
      <c r="BY11" s="355">
        <v>4.2178747244179197E-3</v>
      </c>
      <c r="BZ11" s="355">
        <v>7.9979941248893696E-2</v>
      </c>
      <c r="CA11" s="355">
        <v>5.1644343329826397E-5</v>
      </c>
      <c r="CB11" s="355">
        <v>4.2991448193788501E-2</v>
      </c>
      <c r="CC11" s="355">
        <v>4.7187406569719301E-2</v>
      </c>
      <c r="CD11" s="366">
        <v>3.76646872609854E-3</v>
      </c>
    </row>
    <row r="12" spans="1:82" ht="15" thickBot="1">
      <c r="B12" s="231">
        <v>1</v>
      </c>
      <c r="C12" s="578">
        <v>5</v>
      </c>
      <c r="D12" s="208" t="s">
        <v>34</v>
      </c>
      <c r="E12" s="454">
        <f t="shared" si="0"/>
        <v>1.3289829492569001</v>
      </c>
      <c r="F12" s="454">
        <f t="shared" si="0"/>
        <v>1.9834293127059901</v>
      </c>
      <c r="G12" s="357">
        <f>AVERAGE(E8:E12)</f>
        <v>1.5448178052902239</v>
      </c>
      <c r="H12" s="460">
        <f>AVERAGE(F8:F12)</f>
        <v>2.3074831485748302</v>
      </c>
      <c r="I12" s="599">
        <f t="shared" si="1"/>
        <v>0.69625028967857305</v>
      </c>
      <c r="J12" s="600">
        <f t="shared" si="2"/>
        <v>6.8295524716377241</v>
      </c>
      <c r="AA12" s="313"/>
      <c r="AO12" s="55" t="s">
        <v>33</v>
      </c>
      <c r="AP12" s="355">
        <v>10.300000190734901</v>
      </c>
      <c r="AQ12" s="355">
        <v>4.9000000953674299</v>
      </c>
      <c r="AR12" s="355">
        <v>6.9000000953674299</v>
      </c>
      <c r="AS12" s="355">
        <v>6</v>
      </c>
      <c r="AT12" s="355">
        <v>3.0999999046325701</v>
      </c>
      <c r="AU12" s="355">
        <v>10.199999809265099</v>
      </c>
      <c r="AV12" s="355">
        <v>18.399999618530298</v>
      </c>
      <c r="AW12" s="355">
        <v>10.5</v>
      </c>
      <c r="AX12" s="355">
        <v>4.9000000953674299</v>
      </c>
      <c r="AY12" s="355">
        <v>12.3999996185303</v>
      </c>
      <c r="AZ12" s="356">
        <v>2</v>
      </c>
      <c r="BA12" s="365">
        <v>2.6593682765960698</v>
      </c>
      <c r="BB12" s="355">
        <v>1.1525306701660201</v>
      </c>
      <c r="BC12" s="355">
        <v>-0.37651574611663802</v>
      </c>
      <c r="BD12" s="355">
        <v>-1.2973119020462001</v>
      </c>
      <c r="BE12" s="355">
        <v>3.0602857470512401E-2</v>
      </c>
      <c r="BF12" s="355">
        <v>0.48069033026695301</v>
      </c>
      <c r="BG12" s="355">
        <v>1.1169004440307599</v>
      </c>
      <c r="BH12" s="355">
        <v>-0.53758752346038796</v>
      </c>
      <c r="BI12" s="355">
        <v>-0.57967162132263195</v>
      </c>
      <c r="BJ12" s="366">
        <v>-0.15559338033199299</v>
      </c>
      <c r="BK12" s="365">
        <v>3.4495556354522701</v>
      </c>
      <c r="BL12" s="355">
        <v>1.2378010749816899</v>
      </c>
      <c r="BM12" s="355">
        <v>0.215063616633415</v>
      </c>
      <c r="BN12" s="355">
        <v>4.68827199935913</v>
      </c>
      <c r="BO12" s="355">
        <v>3.2826305832713799E-3</v>
      </c>
      <c r="BP12" s="355">
        <v>1.25835573673248</v>
      </c>
      <c r="BQ12" s="355">
        <v>7.2311501502990696</v>
      </c>
      <c r="BR12" s="355">
        <v>2.3254690170288099</v>
      </c>
      <c r="BS12" s="355">
        <v>5.3815898895263699</v>
      </c>
      <c r="BT12" s="366">
        <v>0.79718732833862305</v>
      </c>
      <c r="BU12" s="365">
        <v>0.57246351242065396</v>
      </c>
      <c r="BV12" s="355">
        <v>0.107521630823612</v>
      </c>
      <c r="BW12" s="355">
        <v>1.14751178771257E-2</v>
      </c>
      <c r="BX12" s="355">
        <v>0.13623216748237599</v>
      </c>
      <c r="BY12" s="355">
        <v>7.5807962275575806E-5</v>
      </c>
      <c r="BZ12" s="355">
        <v>1.8703445792198198E-2</v>
      </c>
      <c r="CA12" s="355">
        <v>0.100976377725601</v>
      </c>
      <c r="CB12" s="355">
        <v>2.3393178358674001E-2</v>
      </c>
      <c r="CC12" s="355">
        <v>2.7199124917388001E-2</v>
      </c>
      <c r="CD12" s="366">
        <v>1.9596256315708199E-3</v>
      </c>
    </row>
    <row r="13" spans="1:82">
      <c r="B13" s="147">
        <v>2</v>
      </c>
      <c r="C13" s="576">
        <v>6</v>
      </c>
      <c r="D13" s="269" t="s">
        <v>22</v>
      </c>
      <c r="E13" s="451">
        <f t="shared" si="0"/>
        <v>2.0293135643005402</v>
      </c>
      <c r="F13" s="451">
        <f t="shared" si="0"/>
        <v>-0.78047561645507801</v>
      </c>
      <c r="G13" s="352"/>
      <c r="H13" s="458"/>
      <c r="I13" s="595">
        <f t="shared" si="1"/>
        <v>0.47480968385934791</v>
      </c>
      <c r="J13" s="596">
        <f t="shared" si="2"/>
        <v>2.9327518343925472</v>
      </c>
      <c r="AO13" s="55" t="s">
        <v>39</v>
      </c>
      <c r="AP13" s="355">
        <v>8.5</v>
      </c>
      <c r="AQ13" s="355">
        <v>8.5</v>
      </c>
      <c r="AR13" s="355">
        <v>7.4000000953674299</v>
      </c>
      <c r="AS13" s="355">
        <v>3.2000000476837198</v>
      </c>
      <c r="AT13" s="355">
        <v>7.4000000953674299</v>
      </c>
      <c r="AU13" s="355">
        <v>1.5</v>
      </c>
      <c r="AV13" s="355">
        <v>5.5999999046325701</v>
      </c>
      <c r="AW13" s="355">
        <v>10.300000190734901</v>
      </c>
      <c r="AX13" s="355">
        <v>5.8000001907348597</v>
      </c>
      <c r="AY13" s="355">
        <v>12.699999809265099</v>
      </c>
      <c r="AZ13" s="356">
        <v>2</v>
      </c>
      <c r="BA13" s="365">
        <v>2.2181477546691899</v>
      </c>
      <c r="BB13" s="355">
        <v>-0.48269873857498202</v>
      </c>
      <c r="BC13" s="355">
        <v>6.08855597674847E-2</v>
      </c>
      <c r="BD13" s="355">
        <v>0.27704098820686301</v>
      </c>
      <c r="BE13" s="355">
        <v>-0.84260773658752397</v>
      </c>
      <c r="BF13" s="355">
        <v>1.6698188781738299</v>
      </c>
      <c r="BG13" s="355">
        <v>0.236737981438637</v>
      </c>
      <c r="BH13" s="355">
        <v>0.59765505790710405</v>
      </c>
      <c r="BI13" s="355">
        <v>0.63442766666412398</v>
      </c>
      <c r="BJ13" s="366">
        <v>0.17497381567955</v>
      </c>
      <c r="BK13" s="365">
        <v>2.3998665809631299</v>
      </c>
      <c r="BL13" s="355">
        <v>0.21711920201778401</v>
      </c>
      <c r="BM13" s="355">
        <v>5.6237922981381399E-3</v>
      </c>
      <c r="BN13" s="355">
        <v>0.21380214393138899</v>
      </c>
      <c r="BO13" s="355">
        <v>2.48856472969055</v>
      </c>
      <c r="BP13" s="355">
        <v>15.1848802566528</v>
      </c>
      <c r="BQ13" s="355">
        <v>0.32487353682518</v>
      </c>
      <c r="BR13" s="355">
        <v>2.8741762638092001</v>
      </c>
      <c r="BS13" s="355">
        <v>6.4463033676147496</v>
      </c>
      <c r="BT13" s="366">
        <v>1.0081479549407999</v>
      </c>
      <c r="BU13" s="365">
        <v>0.51368147134780895</v>
      </c>
      <c r="BV13" s="355">
        <v>2.4325696751475299E-2</v>
      </c>
      <c r="BW13" s="355">
        <v>3.8702727761119599E-4</v>
      </c>
      <c r="BX13" s="355">
        <v>8.0131087452173198E-3</v>
      </c>
      <c r="BY13" s="355">
        <v>7.4124857783317594E-2</v>
      </c>
      <c r="BZ13" s="355">
        <v>0.29110637307167098</v>
      </c>
      <c r="CA13" s="355">
        <v>5.8512524701654902E-3</v>
      </c>
      <c r="CB13" s="355">
        <v>3.7291869521141101E-2</v>
      </c>
      <c r="CC13" s="355">
        <v>4.20220457017422E-2</v>
      </c>
      <c r="CD13" s="366">
        <v>3.1963849905878301E-3</v>
      </c>
    </row>
    <row r="14" spans="1:82">
      <c r="B14" s="148">
        <v>2</v>
      </c>
      <c r="C14" s="577">
        <v>7</v>
      </c>
      <c r="D14" s="270" t="s">
        <v>33</v>
      </c>
      <c r="E14" s="56">
        <f t="shared" si="0"/>
        <v>2.6593682765960698</v>
      </c>
      <c r="F14" s="56">
        <f t="shared" si="0"/>
        <v>-0.37651574611663802</v>
      </c>
      <c r="G14" s="55"/>
      <c r="H14" s="459"/>
      <c r="I14" s="597">
        <f t="shared" si="1"/>
        <v>0.5839386302977797</v>
      </c>
      <c r="J14" s="598">
        <f t="shared" si="2"/>
        <v>3.6646192520856848</v>
      </c>
      <c r="AA14" s="1" t="s">
        <v>591</v>
      </c>
      <c r="AO14" s="55" t="s">
        <v>43</v>
      </c>
      <c r="AP14" s="355">
        <v>13.199999809265099</v>
      </c>
      <c r="AQ14" s="355">
        <v>6.5</v>
      </c>
      <c r="AR14" s="355">
        <v>4.5999999046325701</v>
      </c>
      <c r="AS14" s="355">
        <v>5.1999998092651403</v>
      </c>
      <c r="AT14" s="355">
        <v>5.6999998092651403</v>
      </c>
      <c r="AU14" s="355">
        <v>5.0999999046325701</v>
      </c>
      <c r="AV14" s="355">
        <v>17.600000381469702</v>
      </c>
      <c r="AW14" s="355">
        <v>10.300000190734901</v>
      </c>
      <c r="AX14" s="355">
        <v>6.8000001907348597</v>
      </c>
      <c r="AY14" s="355">
        <v>9.8999996185302699</v>
      </c>
      <c r="AZ14" s="356">
        <v>2</v>
      </c>
      <c r="BA14" s="365">
        <v>2.80573678016663</v>
      </c>
      <c r="BB14" s="355">
        <v>0.69019371271133401</v>
      </c>
      <c r="BC14" s="355">
        <v>0.35372194647789001</v>
      </c>
      <c r="BD14" s="355">
        <v>-1.37094342708588</v>
      </c>
      <c r="BE14" s="355">
        <v>-0.33356493711471602</v>
      </c>
      <c r="BF14" s="355">
        <v>3.4663755446672398E-2</v>
      </c>
      <c r="BG14" s="355">
        <v>-0.102577984333038</v>
      </c>
      <c r="BH14" s="355">
        <v>-2.6598690077662499E-2</v>
      </c>
      <c r="BI14" s="355">
        <v>-8.1480041146278395E-2</v>
      </c>
      <c r="BJ14" s="366">
        <v>-0.120007008314133</v>
      </c>
      <c r="BK14" s="365">
        <v>3.8397240638732901</v>
      </c>
      <c r="BL14" s="355">
        <v>0.44390279054641701</v>
      </c>
      <c r="BM14" s="355">
        <v>0.189812436699867</v>
      </c>
      <c r="BN14" s="355">
        <v>5.2355589866638201</v>
      </c>
      <c r="BO14" s="355">
        <v>0.38999480009079002</v>
      </c>
      <c r="BP14" s="355">
        <v>6.5437075681984399E-3</v>
      </c>
      <c r="BQ14" s="355">
        <v>6.0993950814008699E-2</v>
      </c>
      <c r="BR14" s="355">
        <v>5.6928889825940097E-3</v>
      </c>
      <c r="BS14" s="355">
        <v>0.106328330934048</v>
      </c>
      <c r="BT14" s="366">
        <v>0.47423255443572998</v>
      </c>
      <c r="BU14" s="365">
        <v>0.74988168478012096</v>
      </c>
      <c r="BV14" s="355">
        <v>4.5377533882856397E-2</v>
      </c>
      <c r="BW14" s="355">
        <v>1.19185363873839E-2</v>
      </c>
      <c r="BX14" s="355">
        <v>0.17903500795364399</v>
      </c>
      <c r="BY14" s="355">
        <v>1.0598872788250399E-2</v>
      </c>
      <c r="BZ14" s="355">
        <v>1.1445904965512501E-4</v>
      </c>
      <c r="CA14" s="355">
        <v>1.00232195109129E-3</v>
      </c>
      <c r="CB14" s="355">
        <v>6.7393717472441494E-5</v>
      </c>
      <c r="CC14" s="355">
        <v>6.3241389580071005E-4</v>
      </c>
      <c r="CD14" s="366">
        <v>1.3718673726543799E-3</v>
      </c>
    </row>
    <row r="15" spans="1:82">
      <c r="B15" s="148">
        <v>2</v>
      </c>
      <c r="C15" s="577">
        <v>8</v>
      </c>
      <c r="D15" s="270" t="s">
        <v>39</v>
      </c>
      <c r="E15" s="56">
        <f t="shared" si="0"/>
        <v>2.2181477546691899</v>
      </c>
      <c r="F15" s="56">
        <f t="shared" si="0"/>
        <v>6.08855597674847E-2</v>
      </c>
      <c r="G15" s="55"/>
      <c r="H15" s="459"/>
      <c r="I15" s="597">
        <f t="shared" si="1"/>
        <v>0.51406849862542014</v>
      </c>
      <c r="J15" s="598">
        <f t="shared" si="2"/>
        <v>2.405490373261268</v>
      </c>
      <c r="AA15" s="312"/>
      <c r="AO15" s="55" t="s">
        <v>44</v>
      </c>
      <c r="AP15" s="355">
        <v>11.300000190734901</v>
      </c>
      <c r="AQ15" s="355">
        <v>6.5999999046325701</v>
      </c>
      <c r="AR15" s="355">
        <v>3.5999999046325701</v>
      </c>
      <c r="AS15" s="355">
        <v>2.2000000476837198</v>
      </c>
      <c r="AT15" s="355">
        <v>5</v>
      </c>
      <c r="AU15" s="355">
        <v>2.5999999046325701</v>
      </c>
      <c r="AV15" s="355">
        <v>13</v>
      </c>
      <c r="AW15" s="355">
        <v>3.9000000953674299</v>
      </c>
      <c r="AX15" s="355">
        <v>7.1999998092651403</v>
      </c>
      <c r="AY15" s="355">
        <v>14.1000003814697</v>
      </c>
      <c r="AZ15" s="356">
        <v>2</v>
      </c>
      <c r="BA15" s="365">
        <v>3.5169532299041699</v>
      </c>
      <c r="BB15" s="355">
        <v>0.75219416618347201</v>
      </c>
      <c r="BC15" s="355">
        <v>7.9524673521518693E-2</v>
      </c>
      <c r="BD15" s="355">
        <v>0.17623569071292899</v>
      </c>
      <c r="BE15" s="355">
        <v>-0.74480468034744296</v>
      </c>
      <c r="BF15" s="355">
        <v>0.779599189758301</v>
      </c>
      <c r="BG15" s="355">
        <v>-0.45620280504226701</v>
      </c>
      <c r="BH15" s="355">
        <v>-4.7459442168474197E-2</v>
      </c>
      <c r="BI15" s="355">
        <v>-0.168604716658592</v>
      </c>
      <c r="BJ15" s="366">
        <v>-0.159235268831253</v>
      </c>
      <c r="BK15" s="365">
        <v>6.0330839157104501</v>
      </c>
      <c r="BL15" s="355">
        <v>0.52723693847656306</v>
      </c>
      <c r="BM15" s="355">
        <v>9.5941042527556402E-3</v>
      </c>
      <c r="BN15" s="355">
        <v>8.6519047617912306E-2</v>
      </c>
      <c r="BO15" s="355">
        <v>1.9443875551223799</v>
      </c>
      <c r="BP15" s="355">
        <v>3.30990409851074</v>
      </c>
      <c r="BQ15" s="355">
        <v>1.2064083814621001</v>
      </c>
      <c r="BR15" s="355">
        <v>1.8124142661690702E-2</v>
      </c>
      <c r="BS15" s="355">
        <v>0.45528775453567499</v>
      </c>
      <c r="BT15" s="366">
        <v>0.83494269847869895</v>
      </c>
      <c r="BU15" s="365">
        <v>0.85902684926986705</v>
      </c>
      <c r="BV15" s="355">
        <v>3.9294656366109799E-2</v>
      </c>
      <c r="BW15" s="355">
        <v>4.3921518954448402E-4</v>
      </c>
      <c r="BX15" s="355">
        <v>2.1570553071796898E-3</v>
      </c>
      <c r="BY15" s="355">
        <v>3.8526393473148297E-2</v>
      </c>
      <c r="BZ15" s="355">
        <v>4.2210094630718203E-2</v>
      </c>
      <c r="CA15" s="355">
        <v>1.44540471956134E-2</v>
      </c>
      <c r="CB15" s="355">
        <v>1.56429552589543E-4</v>
      </c>
      <c r="CC15" s="355">
        <v>1.97429931722581E-3</v>
      </c>
      <c r="CD15" s="366">
        <v>1.76097056828439E-3</v>
      </c>
    </row>
    <row r="16" spans="1:82">
      <c r="B16" s="148">
        <v>2</v>
      </c>
      <c r="C16" s="577">
        <v>9</v>
      </c>
      <c r="D16" s="270" t="s">
        <v>43</v>
      </c>
      <c r="E16" s="56">
        <f t="shared" si="0"/>
        <v>2.80573678016663</v>
      </c>
      <c r="F16" s="56">
        <f t="shared" si="0"/>
        <v>0.35372194647789001</v>
      </c>
      <c r="G16" s="55"/>
      <c r="H16" s="459"/>
      <c r="I16" s="597">
        <f t="shared" si="1"/>
        <v>0.7618002211675049</v>
      </c>
      <c r="J16" s="598">
        <f t="shared" si="2"/>
        <v>4.0295365005731574</v>
      </c>
      <c r="AA16" s="313"/>
      <c r="AO16" s="55" t="s">
        <v>45</v>
      </c>
      <c r="AP16" s="355">
        <v>9.6999998092651403</v>
      </c>
      <c r="AQ16" s="355">
        <v>5.9000000953674299</v>
      </c>
      <c r="AR16" s="355">
        <v>3.2000000476837198</v>
      </c>
      <c r="AS16" s="355">
        <v>4.8000001907348597</v>
      </c>
      <c r="AT16" s="355">
        <v>9.3999996185302699</v>
      </c>
      <c r="AU16" s="355">
        <v>3.7999999523162802</v>
      </c>
      <c r="AV16" s="355">
        <v>18.200000762939499</v>
      </c>
      <c r="AW16" s="355">
        <v>12.8999996185303</v>
      </c>
      <c r="AX16" s="355">
        <v>11</v>
      </c>
      <c r="AY16" s="355">
        <v>16.600000381469702</v>
      </c>
      <c r="AZ16" s="356">
        <v>2</v>
      </c>
      <c r="BA16" s="365">
        <v>3.0571093559265101</v>
      </c>
      <c r="BB16" s="355">
        <v>-0.50161445140838601</v>
      </c>
      <c r="BC16" s="355">
        <v>-1.17534780502319</v>
      </c>
      <c r="BD16" s="355">
        <v>-0.81665641069412198</v>
      </c>
      <c r="BE16" s="355">
        <v>-0.40278694033622697</v>
      </c>
      <c r="BF16" s="355">
        <v>-0.46853879094123801</v>
      </c>
      <c r="BG16" s="355">
        <v>-8.8517449796199799E-2</v>
      </c>
      <c r="BH16" s="355">
        <v>0.161109283566475</v>
      </c>
      <c r="BI16" s="355">
        <v>-0.21484075486660001</v>
      </c>
      <c r="BJ16" s="366">
        <v>0.33276197314262401</v>
      </c>
      <c r="BK16" s="365">
        <v>4.5585646629333496</v>
      </c>
      <c r="BL16" s="355">
        <v>0.234469294548035</v>
      </c>
      <c r="BM16" s="355">
        <v>2.09572100639343</v>
      </c>
      <c r="BN16" s="355">
        <v>1.85781621932983</v>
      </c>
      <c r="BO16" s="355">
        <v>0.56865489482879605</v>
      </c>
      <c r="BP16" s="355">
        <v>1.19553899765015</v>
      </c>
      <c r="BQ16" s="355">
        <v>4.54188585281372E-2</v>
      </c>
      <c r="BR16" s="355">
        <v>0.20885907113552099</v>
      </c>
      <c r="BS16" s="355">
        <v>0.73923045396804798</v>
      </c>
      <c r="BT16" s="366">
        <v>3.6462423801422101</v>
      </c>
      <c r="BU16" s="365">
        <v>0.76490831375122104</v>
      </c>
      <c r="BV16" s="355">
        <v>2.05933731049299E-2</v>
      </c>
      <c r="BW16" s="355">
        <v>0.11306292563676799</v>
      </c>
      <c r="BX16" s="355">
        <v>5.4584100842475898E-2</v>
      </c>
      <c r="BY16" s="355">
        <v>1.3278168626129599E-2</v>
      </c>
      <c r="BZ16" s="355">
        <v>1.7967121675610501E-2</v>
      </c>
      <c r="CA16" s="355">
        <v>6.4127630321309003E-4</v>
      </c>
      <c r="CB16" s="355">
        <v>2.1243621595203898E-3</v>
      </c>
      <c r="CC16" s="355">
        <v>3.7776418030262002E-3</v>
      </c>
      <c r="CD16" s="366">
        <v>9.0626413002610207E-3</v>
      </c>
    </row>
    <row r="17" spans="2:82">
      <c r="B17" s="148">
        <v>2</v>
      </c>
      <c r="C17" s="577">
        <v>10</v>
      </c>
      <c r="D17" s="270" t="s">
        <v>44</v>
      </c>
      <c r="E17" s="56">
        <f t="shared" si="0"/>
        <v>3.5169532299041699</v>
      </c>
      <c r="F17" s="56">
        <f t="shared" si="0"/>
        <v>7.9524673521518693E-2</v>
      </c>
      <c r="G17" s="55"/>
      <c r="H17" s="459"/>
      <c r="I17" s="597">
        <f t="shared" si="1"/>
        <v>0.85946606445941154</v>
      </c>
      <c r="J17" s="598">
        <f t="shared" si="2"/>
        <v>6.0426780199632057</v>
      </c>
      <c r="AO17" s="55" t="s">
        <v>46</v>
      </c>
      <c r="AP17" s="355">
        <v>9.5</v>
      </c>
      <c r="AQ17" s="355">
        <v>6.4000000953674299</v>
      </c>
      <c r="AR17" s="355">
        <v>6.3000001907348597</v>
      </c>
      <c r="AS17" s="355">
        <v>5</v>
      </c>
      <c r="AT17" s="355">
        <v>10.8999996185303</v>
      </c>
      <c r="AU17" s="355">
        <v>6.6999998092651403</v>
      </c>
      <c r="AV17" s="355">
        <v>17.799999237060501</v>
      </c>
      <c r="AW17" s="355">
        <v>17.200000762939499</v>
      </c>
      <c r="AX17" s="355">
        <v>11.300000190734901</v>
      </c>
      <c r="AY17" s="355">
        <v>8.6999998092651403</v>
      </c>
      <c r="AZ17" s="356">
        <v>2</v>
      </c>
      <c r="BA17" s="365">
        <v>1.8489305973053001</v>
      </c>
      <c r="BB17" s="355">
        <v>-1.0632977485656701</v>
      </c>
      <c r="BC17" s="355">
        <v>-0.54070436954498302</v>
      </c>
      <c r="BD17" s="355">
        <v>-1.6995489597320601</v>
      </c>
      <c r="BE17" s="355">
        <v>-0.53089088201522805</v>
      </c>
      <c r="BF17" s="355">
        <v>-0.54636883735656705</v>
      </c>
      <c r="BG17" s="355">
        <v>0.454048961400986</v>
      </c>
      <c r="BH17" s="355">
        <v>-0.14920674264431</v>
      </c>
      <c r="BI17" s="355">
        <v>0.142109200358391</v>
      </c>
      <c r="BJ17" s="366">
        <v>-0.30778428912162797</v>
      </c>
      <c r="BK17" s="365">
        <v>1.6674292087554901</v>
      </c>
      <c r="BL17" s="355">
        <v>1.0535513162612899</v>
      </c>
      <c r="BM17" s="355">
        <v>0.44352737069129899</v>
      </c>
      <c r="BN17" s="355">
        <v>8.0462093353271502</v>
      </c>
      <c r="BO17" s="355">
        <v>0.98788994550705</v>
      </c>
      <c r="BP17" s="355">
        <v>1.6257152557373</v>
      </c>
      <c r="BQ17" s="355">
        <v>1.1950438022613501</v>
      </c>
      <c r="BR17" s="355">
        <v>0.17913857102394101</v>
      </c>
      <c r="BS17" s="355">
        <v>0.32343789935112</v>
      </c>
      <c r="BT17" s="366">
        <v>3.1193997859954798</v>
      </c>
      <c r="BU17" s="365">
        <v>0.395039021968842</v>
      </c>
      <c r="BV17" s="355">
        <v>0.13064974546432501</v>
      </c>
      <c r="BW17" s="355">
        <v>3.3784583210945102E-2</v>
      </c>
      <c r="BX17" s="355">
        <v>0.33378449082374601</v>
      </c>
      <c r="BY17" s="355">
        <v>3.2569367438554798E-2</v>
      </c>
      <c r="BZ17" s="355">
        <v>3.4496150910854298E-2</v>
      </c>
      <c r="CA17" s="355">
        <v>2.3823423311114301E-2</v>
      </c>
      <c r="CB17" s="355">
        <v>2.57262028753757E-3</v>
      </c>
      <c r="CC17" s="355">
        <v>2.3336901795118999E-3</v>
      </c>
      <c r="CD17" s="366">
        <v>1.09469136223197E-2</v>
      </c>
    </row>
    <row r="18" spans="2:82" ht="15" thickBot="1">
      <c r="B18" s="148">
        <v>2</v>
      </c>
      <c r="C18" s="577">
        <v>11</v>
      </c>
      <c r="D18" s="270" t="s">
        <v>45</v>
      </c>
      <c r="E18" s="56">
        <f t="shared" si="0"/>
        <v>3.0571093559265101</v>
      </c>
      <c r="F18" s="56">
        <f t="shared" si="0"/>
        <v>-1.17534780502319</v>
      </c>
      <c r="G18" s="55"/>
      <c r="H18" s="459"/>
      <c r="I18" s="597">
        <f t="shared" si="1"/>
        <v>0.87797123938798904</v>
      </c>
      <c r="J18" s="598">
        <f t="shared" si="2"/>
        <v>6.6542856693267796</v>
      </c>
      <c r="AB18" s="56"/>
      <c r="AO18" s="357" t="s">
        <v>54</v>
      </c>
      <c r="AP18" s="358">
        <v>5.5</v>
      </c>
      <c r="AQ18" s="358">
        <v>10.1000003814697</v>
      </c>
      <c r="AR18" s="358">
        <v>2.4000000953674299</v>
      </c>
      <c r="AS18" s="358">
        <v>3</v>
      </c>
      <c r="AT18" s="358">
        <v>5.0999999046325701</v>
      </c>
      <c r="AU18" s="358">
        <v>3.5</v>
      </c>
      <c r="AV18" s="358">
        <v>19.5</v>
      </c>
      <c r="AW18" s="358">
        <v>8.6999998092651403</v>
      </c>
      <c r="AX18" s="358">
        <v>3.2999999523162802</v>
      </c>
      <c r="AY18" s="358">
        <v>14.699999809265099</v>
      </c>
      <c r="AZ18" s="359">
        <v>2</v>
      </c>
      <c r="BA18" s="365">
        <v>3.7205104827880899</v>
      </c>
      <c r="BB18" s="355">
        <v>-0.71096229553222701</v>
      </c>
      <c r="BC18" s="355">
        <v>-0.14332947134971599</v>
      </c>
      <c r="BD18" s="355">
        <v>-0.188446044921875</v>
      </c>
      <c r="BE18" s="355">
        <v>1.2219485044479399</v>
      </c>
      <c r="BF18" s="355">
        <v>1.1289522647857699</v>
      </c>
      <c r="BG18" s="355">
        <v>0.19736012816429099</v>
      </c>
      <c r="BH18" s="355">
        <v>-0.49088445305824302</v>
      </c>
      <c r="BI18" s="355">
        <v>-0.47360131144523598</v>
      </c>
      <c r="BJ18" s="366">
        <v>0.125016674399376</v>
      </c>
      <c r="BK18" s="365">
        <v>6.75167036056519</v>
      </c>
      <c r="BL18" s="355">
        <v>0.47101965546607999</v>
      </c>
      <c r="BM18" s="355">
        <v>3.1165324151515999E-2</v>
      </c>
      <c r="BN18" s="355">
        <v>9.8923176527023302E-2</v>
      </c>
      <c r="BO18" s="355">
        <v>5.2336401939392099</v>
      </c>
      <c r="BP18" s="355">
        <v>6.9410281181335396</v>
      </c>
      <c r="BQ18" s="355">
        <v>0.22578613460063901</v>
      </c>
      <c r="BR18" s="355">
        <v>1.9389685392379801</v>
      </c>
      <c r="BS18" s="355">
        <v>3.5922975540161102</v>
      </c>
      <c r="BT18" s="366">
        <v>0.51465243101119995</v>
      </c>
      <c r="BU18" s="365">
        <v>0.78243148326873802</v>
      </c>
      <c r="BV18" s="355">
        <v>2.85715889185667E-2</v>
      </c>
      <c r="BW18" s="355">
        <v>1.16121396422386E-3</v>
      </c>
      <c r="BX18" s="355">
        <v>2.0073140040039999E-3</v>
      </c>
      <c r="BY18" s="355">
        <v>8.4400899708270999E-2</v>
      </c>
      <c r="BZ18" s="355">
        <v>7.2043105959892301E-2</v>
      </c>
      <c r="CA18" s="355">
        <v>2.2017098963260698E-3</v>
      </c>
      <c r="CB18" s="355">
        <v>1.36207118630409E-2</v>
      </c>
      <c r="CC18" s="355">
        <v>1.26784760504961E-2</v>
      </c>
      <c r="CD18" s="366">
        <v>8.83440137840807E-4</v>
      </c>
    </row>
    <row r="19" spans="2:82">
      <c r="B19" s="148">
        <v>2</v>
      </c>
      <c r="C19" s="577">
        <v>12</v>
      </c>
      <c r="D19" s="270" t="s">
        <v>46</v>
      </c>
      <c r="E19" s="56">
        <f t="shared" si="0"/>
        <v>1.8489305973053001</v>
      </c>
      <c r="F19" s="56">
        <f t="shared" si="0"/>
        <v>-0.54070436954498302</v>
      </c>
      <c r="G19" s="55"/>
      <c r="H19" s="459"/>
      <c r="I19" s="597">
        <f t="shared" si="1"/>
        <v>0.42882360517978713</v>
      </c>
      <c r="J19" s="598">
        <f t="shared" si="2"/>
        <v>2.110956579446789</v>
      </c>
      <c r="AB19" s="56"/>
      <c r="AO19" s="352" t="s">
        <v>19</v>
      </c>
      <c r="AP19" s="353">
        <v>6.3000001907348597</v>
      </c>
      <c r="AQ19" s="353">
        <v>14.5</v>
      </c>
      <c r="AR19" s="353">
        <v>11.800000190734901</v>
      </c>
      <c r="AS19" s="353">
        <v>12.800000190734901</v>
      </c>
      <c r="AT19" s="353">
        <v>18.5</v>
      </c>
      <c r="AU19" s="353">
        <v>13.5</v>
      </c>
      <c r="AV19" s="353">
        <v>8.6000003814697301</v>
      </c>
      <c r="AW19" s="353">
        <v>19.299999237060501</v>
      </c>
      <c r="AX19" s="353">
        <v>9.6999998092651403</v>
      </c>
      <c r="AY19" s="353">
        <v>6.3000001907348597</v>
      </c>
      <c r="AZ19" s="354">
        <v>3</v>
      </c>
      <c r="BA19" s="365">
        <v>-1.7001595497131301</v>
      </c>
      <c r="BB19" s="355">
        <v>-2.5632891654968302</v>
      </c>
      <c r="BC19" s="355">
        <v>0.38022977113723799</v>
      </c>
      <c r="BD19" s="355">
        <v>-0.17774423956870999</v>
      </c>
      <c r="BE19" s="355">
        <v>0.634113609790802</v>
      </c>
      <c r="BF19" s="355">
        <v>-0.380629122257233</v>
      </c>
      <c r="BG19" s="355">
        <v>0.99512970447540305</v>
      </c>
      <c r="BH19" s="355">
        <v>0.27559942007064803</v>
      </c>
      <c r="BI19" s="355">
        <v>0.16342397034168199</v>
      </c>
      <c r="BJ19" s="366">
        <v>0.29649999737739602</v>
      </c>
      <c r="BK19" s="365">
        <v>1.40989100933075</v>
      </c>
      <c r="BL19" s="355">
        <v>6.1226735115051296</v>
      </c>
      <c r="BM19" s="355">
        <v>0.21932740509509999</v>
      </c>
      <c r="BN19" s="355">
        <v>8.8006563484668704E-2</v>
      </c>
      <c r="BO19" s="355">
        <v>1.4093933105468801</v>
      </c>
      <c r="BP19" s="355">
        <v>0.78899937868118297</v>
      </c>
      <c r="BQ19" s="355">
        <v>5.7403426170349103</v>
      </c>
      <c r="BR19" s="355">
        <v>0.61117953062057495</v>
      </c>
      <c r="BS19" s="355">
        <v>0.42773818969726601</v>
      </c>
      <c r="BT19" s="366">
        <v>2.8948597908020002</v>
      </c>
      <c r="BU19" s="365">
        <v>0.25433725118637102</v>
      </c>
      <c r="BV19" s="355">
        <v>0.578130424022675</v>
      </c>
      <c r="BW19" s="355">
        <v>1.2721046805381799E-2</v>
      </c>
      <c r="BX19" s="355">
        <v>2.7798519004136298E-3</v>
      </c>
      <c r="BY19" s="355">
        <v>3.53805646300316E-2</v>
      </c>
      <c r="BZ19" s="355">
        <v>1.27477822825313E-2</v>
      </c>
      <c r="CA19" s="355">
        <v>8.7134465575218201E-2</v>
      </c>
      <c r="CB19" s="355">
        <v>6.6832420416176302E-3</v>
      </c>
      <c r="CC19" s="355">
        <v>2.3499689996242502E-3</v>
      </c>
      <c r="CD19" s="366">
        <v>7.73535063490272E-3</v>
      </c>
    </row>
    <row r="20" spans="2:82" ht="15" thickBot="1">
      <c r="B20" s="231">
        <v>2</v>
      </c>
      <c r="C20" s="578">
        <v>13</v>
      </c>
      <c r="D20" s="208" t="s">
        <v>54</v>
      </c>
      <c r="E20" s="454">
        <f t="shared" si="0"/>
        <v>3.7205104827880899</v>
      </c>
      <c r="F20" s="454">
        <f t="shared" si="0"/>
        <v>-0.14332947134971599</v>
      </c>
      <c r="G20" s="357">
        <f>AVERAGE(E13:E20)</f>
        <v>2.7320087552070627</v>
      </c>
      <c r="H20" s="460">
        <f>AVERAGE(F13:F20)</f>
        <v>-0.31528010359033898</v>
      </c>
      <c r="I20" s="599">
        <f t="shared" si="1"/>
        <v>0.78359269723296188</v>
      </c>
      <c r="J20" s="600">
        <f t="shared" si="2"/>
        <v>6.7828356847167059</v>
      </c>
      <c r="AB20" s="56"/>
      <c r="AO20" s="55" t="s">
        <v>35</v>
      </c>
      <c r="AP20" s="355">
        <v>9.6000003814697301</v>
      </c>
      <c r="AQ20" s="355">
        <v>14.800000190734901</v>
      </c>
      <c r="AR20" s="355">
        <v>7.9000000953674299</v>
      </c>
      <c r="AS20" s="355">
        <v>10.199999809265099</v>
      </c>
      <c r="AT20" s="355">
        <v>12</v>
      </c>
      <c r="AU20" s="355">
        <v>13.699999809265099</v>
      </c>
      <c r="AV20" s="355">
        <v>8.8000001907348597</v>
      </c>
      <c r="AW20" s="355">
        <v>18.700000762939499</v>
      </c>
      <c r="AX20" s="355">
        <v>8.3999996185302699</v>
      </c>
      <c r="AY20" s="355">
        <v>5.5999999046325701</v>
      </c>
      <c r="AZ20" s="356">
        <v>3</v>
      </c>
      <c r="BA20" s="365">
        <v>-0.90803337097168002</v>
      </c>
      <c r="BB20" s="355">
        <v>-1.5296379327773999</v>
      </c>
      <c r="BC20" s="355">
        <v>0.83863341808319103</v>
      </c>
      <c r="BD20" s="355">
        <v>-0.999228835105896</v>
      </c>
      <c r="BE20" s="355">
        <v>0.63864195346832298</v>
      </c>
      <c r="BF20" s="355">
        <v>0.48788970708847001</v>
      </c>
      <c r="BG20" s="355">
        <v>0.24637924134731301</v>
      </c>
      <c r="BH20" s="355">
        <v>0.59465646743774403</v>
      </c>
      <c r="BI20" s="355">
        <v>-0.61075836420059204</v>
      </c>
      <c r="BJ20" s="366">
        <v>-1.11788408830762E-2</v>
      </c>
      <c r="BK20" s="365">
        <v>0.40217012166976901</v>
      </c>
      <c r="BL20" s="355">
        <v>2.1803348064422599</v>
      </c>
      <c r="BM20" s="355">
        <v>1.0669522285461399</v>
      </c>
      <c r="BN20" s="355">
        <v>2.78133893013</v>
      </c>
      <c r="BO20" s="355">
        <v>1.4295947551727299</v>
      </c>
      <c r="BP20" s="355">
        <v>1.29633116722107</v>
      </c>
      <c r="BQ20" s="355">
        <v>0.35187357664108299</v>
      </c>
      <c r="BR20" s="355">
        <v>2.8454077243804901</v>
      </c>
      <c r="BS20" s="355">
        <v>5.9742770195007298</v>
      </c>
      <c r="BT20" s="366">
        <v>4.1150175966322396E-3</v>
      </c>
      <c r="BU20" s="365">
        <v>0.13088832795620001</v>
      </c>
      <c r="BV20" s="355">
        <v>0.371427953243256</v>
      </c>
      <c r="BW20" s="355">
        <v>0.11164560914039599</v>
      </c>
      <c r="BX20" s="355">
        <v>0.158499255776405</v>
      </c>
      <c r="BY20" s="355">
        <v>6.4745888113975497E-2</v>
      </c>
      <c r="BZ20" s="355">
        <v>3.7786845117807402E-2</v>
      </c>
      <c r="CA20" s="355">
        <v>9.6361935138702393E-3</v>
      </c>
      <c r="CB20" s="355">
        <v>5.6134466081857702E-2</v>
      </c>
      <c r="CC20" s="355">
        <v>5.9215601533651401E-2</v>
      </c>
      <c r="CD20" s="366">
        <v>1.9837678337353299E-5</v>
      </c>
    </row>
    <row r="21" spans="2:82">
      <c r="B21" s="147">
        <v>3</v>
      </c>
      <c r="C21" s="576">
        <v>14</v>
      </c>
      <c r="D21" s="269" t="s">
        <v>19</v>
      </c>
      <c r="E21" s="451">
        <f t="shared" si="0"/>
        <v>-1.7001595497131301</v>
      </c>
      <c r="F21" s="451">
        <f t="shared" si="0"/>
        <v>0.38022977113723799</v>
      </c>
      <c r="G21" s="352"/>
      <c r="H21" s="458"/>
      <c r="I21" s="595">
        <f t="shared" si="1"/>
        <v>0.26705829799175279</v>
      </c>
      <c r="J21" s="596">
        <f t="shared" si="2"/>
        <v>1.6292184144258499</v>
      </c>
      <c r="AB21" s="56"/>
      <c r="AO21" s="55" t="s">
        <v>38</v>
      </c>
      <c r="AP21" s="355">
        <v>9.1000003814697301</v>
      </c>
      <c r="AQ21" s="355">
        <v>12.699999809265099</v>
      </c>
      <c r="AR21" s="355">
        <v>10.300000190734901</v>
      </c>
      <c r="AS21" s="355">
        <v>9.6000003814697301</v>
      </c>
      <c r="AT21" s="355">
        <v>9.3999996185302699</v>
      </c>
      <c r="AU21" s="355">
        <v>12.199999809265099</v>
      </c>
      <c r="AV21" s="355">
        <v>19.200000762939499</v>
      </c>
      <c r="AW21" s="355">
        <v>15.8999996185303</v>
      </c>
      <c r="AX21" s="355">
        <v>8.5</v>
      </c>
      <c r="AY21" s="355">
        <v>10.8999996185303</v>
      </c>
      <c r="AZ21" s="356">
        <v>3</v>
      </c>
      <c r="BA21" s="365">
        <v>0.420725107192993</v>
      </c>
      <c r="BB21" s="355">
        <v>-0.55202955007553101</v>
      </c>
      <c r="BC21" s="355">
        <v>-0.26946231722831698</v>
      </c>
      <c r="BD21" s="355">
        <v>-1.0549741983413701</v>
      </c>
      <c r="BE21" s="355">
        <v>1.6260793209075901</v>
      </c>
      <c r="BF21" s="355">
        <v>-0.21516650915145899</v>
      </c>
      <c r="BG21" s="355">
        <v>0.54052346944809004</v>
      </c>
      <c r="BH21" s="355">
        <v>2.9331477358937302E-2</v>
      </c>
      <c r="BI21" s="355">
        <v>-0.21635492146015201</v>
      </c>
      <c r="BJ21" s="366">
        <v>-0.32610890269279502</v>
      </c>
      <c r="BK21" s="365">
        <v>8.6338207125663799E-2</v>
      </c>
      <c r="BL21" s="355">
        <v>0.28396874666214</v>
      </c>
      <c r="BM21" s="355">
        <v>0.11015310138464</v>
      </c>
      <c r="BN21" s="355">
        <v>3.1003282070159899</v>
      </c>
      <c r="BO21" s="355">
        <v>9.2679033279418892</v>
      </c>
      <c r="BP21" s="355">
        <v>0.25212854146957397</v>
      </c>
      <c r="BQ21" s="355">
        <v>1.69358718395233</v>
      </c>
      <c r="BR21" s="355">
        <v>6.92277308553457E-3</v>
      </c>
      <c r="BS21" s="355">
        <v>0.74968719482421897</v>
      </c>
      <c r="BT21" s="366">
        <v>3.5018978118896502</v>
      </c>
      <c r="BU21" s="365">
        <v>3.68467606604099E-2</v>
      </c>
      <c r="BV21" s="355">
        <v>6.34347274899483E-2</v>
      </c>
      <c r="BW21" s="355">
        <v>1.51146650314331E-2</v>
      </c>
      <c r="BX21" s="355">
        <v>0.23167870938777901</v>
      </c>
      <c r="BY21" s="355">
        <v>0.550409495830536</v>
      </c>
      <c r="BZ21" s="355">
        <v>9.6372207626700401E-3</v>
      </c>
      <c r="CA21" s="355">
        <v>6.0817919671535499E-2</v>
      </c>
      <c r="CB21" s="355">
        <v>1.7908957670442801E-4</v>
      </c>
      <c r="CC21" s="355">
        <v>9.7439717501401901E-3</v>
      </c>
      <c r="CD21" s="366">
        <v>2.21374575048685E-2</v>
      </c>
    </row>
    <row r="22" spans="2:82">
      <c r="B22" s="148">
        <v>3</v>
      </c>
      <c r="C22" s="577">
        <v>15</v>
      </c>
      <c r="D22" s="270" t="s">
        <v>35</v>
      </c>
      <c r="E22" s="56">
        <f t="shared" si="0"/>
        <v>-0.90803337097168002</v>
      </c>
      <c r="F22" s="56">
        <f t="shared" si="0"/>
        <v>0.83863341808319103</v>
      </c>
      <c r="G22" s="55"/>
      <c r="H22" s="459"/>
      <c r="I22" s="597">
        <f t="shared" si="1"/>
        <v>0.24253393709659599</v>
      </c>
      <c r="J22" s="598">
        <f t="shared" si="2"/>
        <v>1.469122350215909</v>
      </c>
      <c r="AB22" s="56"/>
      <c r="AO22" s="55" t="s">
        <v>41</v>
      </c>
      <c r="AP22" s="355">
        <v>5.6999998092651403</v>
      </c>
      <c r="AQ22" s="355">
        <v>12.8999996185303</v>
      </c>
      <c r="AR22" s="355">
        <v>4.9000000953674299</v>
      </c>
      <c r="AS22" s="355">
        <v>8.6000003814697301</v>
      </c>
      <c r="AT22" s="355">
        <v>16.200000762939499</v>
      </c>
      <c r="AU22" s="355">
        <v>7</v>
      </c>
      <c r="AV22" s="355">
        <v>14.300000190734901</v>
      </c>
      <c r="AW22" s="355">
        <v>18.399999618530298</v>
      </c>
      <c r="AX22" s="355">
        <v>16.399999618530298</v>
      </c>
      <c r="AY22" s="355">
        <v>5</v>
      </c>
      <c r="AZ22" s="356">
        <v>3</v>
      </c>
      <c r="BA22" s="365">
        <v>9.1068163514137296E-2</v>
      </c>
      <c r="BB22" s="355">
        <v>-3.1420974731445299</v>
      </c>
      <c r="BC22" s="355">
        <v>-0.22768232226371801</v>
      </c>
      <c r="BD22" s="355">
        <v>-0.94772732257842995</v>
      </c>
      <c r="BE22" s="355">
        <v>0.122339859604836</v>
      </c>
      <c r="BF22" s="355">
        <v>-0.51918566226959195</v>
      </c>
      <c r="BG22" s="355">
        <v>-0.642616868019104</v>
      </c>
      <c r="BH22" s="355">
        <v>-0.52643263339996305</v>
      </c>
      <c r="BI22" s="355">
        <v>4.9209780991077402E-2</v>
      </c>
      <c r="BJ22" s="366">
        <v>-5.3732886910438503E-2</v>
      </c>
      <c r="BK22" s="365">
        <v>4.0451940149068798E-3</v>
      </c>
      <c r="BL22" s="355">
        <v>9.1999444961547905</v>
      </c>
      <c r="BM22" s="355">
        <v>7.8642860054969801E-2</v>
      </c>
      <c r="BN22" s="355">
        <v>2.5020201206207302</v>
      </c>
      <c r="BO22" s="355">
        <v>5.2460689097642899E-2</v>
      </c>
      <c r="BP22" s="355">
        <v>1.46797287464142</v>
      </c>
      <c r="BQ22" s="355">
        <v>2.3937714099884002</v>
      </c>
      <c r="BR22" s="355">
        <v>2.2299637794494598</v>
      </c>
      <c r="BS22" s="355">
        <v>3.8783714175224297E-2</v>
      </c>
      <c r="BT22" s="366">
        <v>9.5073282718658406E-2</v>
      </c>
      <c r="BU22" s="365">
        <v>7.0217595202848304E-4</v>
      </c>
      <c r="BV22" s="355">
        <v>0.835895776748657</v>
      </c>
      <c r="BW22" s="355">
        <v>4.3890592642128502E-3</v>
      </c>
      <c r="BX22" s="355">
        <v>7.6046563684940297E-2</v>
      </c>
      <c r="BY22" s="355">
        <v>1.26721046399325E-3</v>
      </c>
      <c r="BZ22" s="355">
        <v>2.2822236642241499E-2</v>
      </c>
      <c r="CA22" s="355">
        <v>3.4963674843311303E-2</v>
      </c>
      <c r="CB22" s="355">
        <v>2.3463804274797401E-2</v>
      </c>
      <c r="CC22" s="355">
        <v>2.05029180506244E-4</v>
      </c>
      <c r="CD22" s="366">
        <v>2.44451744947582E-4</v>
      </c>
    </row>
    <row r="23" spans="2:82">
      <c r="B23" s="148">
        <v>3</v>
      </c>
      <c r="C23" s="577">
        <v>16</v>
      </c>
      <c r="D23" s="270" t="s">
        <v>38</v>
      </c>
      <c r="E23" s="56">
        <f t="shared" si="0"/>
        <v>0.420725107192993</v>
      </c>
      <c r="F23" s="56">
        <f t="shared" si="0"/>
        <v>-0.26946231722831698</v>
      </c>
      <c r="G23" s="55"/>
      <c r="H23" s="459"/>
      <c r="I23" s="597">
        <f t="shared" si="1"/>
        <v>5.1961425691842998E-2</v>
      </c>
      <c r="J23" s="598">
        <f t="shared" si="2"/>
        <v>0.1964913085103038</v>
      </c>
      <c r="AB23" s="56"/>
      <c r="AO23" s="55" t="s">
        <v>49</v>
      </c>
      <c r="AP23" s="355">
        <v>8.1000003814697301</v>
      </c>
      <c r="AQ23" s="355">
        <v>14.199999809265099</v>
      </c>
      <c r="AR23" s="355">
        <v>3.5999999046325701</v>
      </c>
      <c r="AS23" s="355">
        <v>8.6000003814697301</v>
      </c>
      <c r="AT23" s="355">
        <v>14</v>
      </c>
      <c r="AU23" s="355">
        <v>3.4000000953674299</v>
      </c>
      <c r="AV23" s="355">
        <v>14.1000003814697</v>
      </c>
      <c r="AW23" s="355">
        <v>18</v>
      </c>
      <c r="AX23" s="355">
        <v>19.700000762939499</v>
      </c>
      <c r="AY23" s="355">
        <v>3.9000000953674299</v>
      </c>
      <c r="AZ23" s="356">
        <v>3</v>
      </c>
      <c r="BA23" s="365">
        <v>0.18910861015319799</v>
      </c>
      <c r="BB23" s="355">
        <v>-2.84732961654663</v>
      </c>
      <c r="BC23" s="355">
        <v>-0.14459955692291299</v>
      </c>
      <c r="BD23" s="355">
        <v>-1.3002461194992101</v>
      </c>
      <c r="BE23" s="355">
        <v>3.6676730960607501E-2</v>
      </c>
      <c r="BF23" s="355">
        <v>-0.31239998340606701</v>
      </c>
      <c r="BG23" s="355">
        <v>-1.9192481040954601</v>
      </c>
      <c r="BH23" s="355">
        <v>-0.35725206136703502</v>
      </c>
      <c r="BI23" s="355">
        <v>0.33208435773849498</v>
      </c>
      <c r="BJ23" s="366">
        <v>-0.15734475851058999</v>
      </c>
      <c r="BK23" s="365">
        <v>1.74433048814535E-2</v>
      </c>
      <c r="BL23" s="355">
        <v>7.5547723770141602</v>
      </c>
      <c r="BM23" s="355">
        <v>3.1720101833343499E-2</v>
      </c>
      <c r="BN23" s="355">
        <v>4.7095036506652797</v>
      </c>
      <c r="BO23" s="355">
        <v>4.7149737365543799E-3</v>
      </c>
      <c r="BP23" s="355">
        <v>0.53148943185806297</v>
      </c>
      <c r="BQ23" s="355">
        <v>21.352104187011701</v>
      </c>
      <c r="BR23" s="355">
        <v>1.0269793272018399</v>
      </c>
      <c r="BS23" s="355">
        <v>1.76621413230896</v>
      </c>
      <c r="BT23" s="366">
        <v>0.81523478031158403</v>
      </c>
      <c r="BU23" s="365">
        <v>2.5728631298989101E-3</v>
      </c>
      <c r="BV23" s="355">
        <v>0.58326989412307695</v>
      </c>
      <c r="BW23" s="355">
        <v>1.50427757762372E-3</v>
      </c>
      <c r="BX23" s="355">
        <v>0.121631257236004</v>
      </c>
      <c r="BY23" s="355">
        <v>9.6777701401151703E-5</v>
      </c>
      <c r="BZ23" s="355">
        <v>7.0212762802839297E-3</v>
      </c>
      <c r="CA23" s="355">
        <v>0.265006363391876</v>
      </c>
      <c r="CB23" s="355">
        <v>9.1821327805519104E-3</v>
      </c>
      <c r="CC23" s="355">
        <v>7.9339761286974005E-3</v>
      </c>
      <c r="CD23" s="366">
        <v>1.7811423167586301E-3</v>
      </c>
    </row>
    <row r="24" spans="2:82" ht="15" thickBot="1">
      <c r="B24" s="148">
        <v>3</v>
      </c>
      <c r="C24" s="577">
        <v>17</v>
      </c>
      <c r="D24" s="270" t="s">
        <v>41</v>
      </c>
      <c r="E24" s="56">
        <f t="shared" si="0"/>
        <v>9.1068163514137296E-2</v>
      </c>
      <c r="F24" s="56">
        <f t="shared" si="0"/>
        <v>-0.22768232226371801</v>
      </c>
      <c r="G24" s="55"/>
      <c r="H24" s="459"/>
      <c r="I24" s="597">
        <f t="shared" si="1"/>
        <v>5.0912352162413334E-3</v>
      </c>
      <c r="J24" s="598">
        <f t="shared" si="2"/>
        <v>8.2688054069876685E-2</v>
      </c>
      <c r="AB24" s="56"/>
      <c r="AO24" s="357" t="s">
        <v>50</v>
      </c>
      <c r="AP24" s="358">
        <v>7.9000000953674299</v>
      </c>
      <c r="AQ24" s="358">
        <v>14.199999809265099</v>
      </c>
      <c r="AR24" s="358">
        <v>5.5</v>
      </c>
      <c r="AS24" s="358">
        <v>3.2000000476837198</v>
      </c>
      <c r="AT24" s="358">
        <v>15.1000003814697</v>
      </c>
      <c r="AU24" s="358">
        <v>6.5</v>
      </c>
      <c r="AV24" s="358">
        <v>11.5</v>
      </c>
      <c r="AW24" s="358">
        <v>12.1000003814697</v>
      </c>
      <c r="AX24" s="358">
        <v>3.5999999046325701</v>
      </c>
      <c r="AY24" s="358">
        <v>9.8000001907348597</v>
      </c>
      <c r="AZ24" s="359">
        <v>3</v>
      </c>
      <c r="BA24" s="365">
        <v>1.4265787601470901</v>
      </c>
      <c r="BB24" s="355">
        <v>-2.1324050426483199</v>
      </c>
      <c r="BC24" s="355">
        <v>1.2176489830017101</v>
      </c>
      <c r="BD24" s="355">
        <v>0.46823042631149298</v>
      </c>
      <c r="BE24" s="355">
        <v>0.70502346754074097</v>
      </c>
      <c r="BF24" s="355">
        <v>0.24451981484890001</v>
      </c>
      <c r="BG24" s="355">
        <v>0.30134618282318099</v>
      </c>
      <c r="BH24" s="355">
        <v>0.82856190204620395</v>
      </c>
      <c r="BI24" s="355">
        <v>-0.137369349598885</v>
      </c>
      <c r="BJ24" s="366">
        <v>-0.18090865015983601</v>
      </c>
      <c r="BK24" s="365">
        <v>0.992653489112854</v>
      </c>
      <c r="BL24" s="355">
        <v>4.2372617721557599</v>
      </c>
      <c r="BM24" s="355">
        <v>2.2492871284484899</v>
      </c>
      <c r="BN24" s="355">
        <v>0.61072158813476596</v>
      </c>
      <c r="BO24" s="355">
        <v>1.7422287464141799</v>
      </c>
      <c r="BP24" s="355">
        <v>0.32561227679252602</v>
      </c>
      <c r="BQ24" s="355">
        <v>0.52639269828796398</v>
      </c>
      <c r="BR24" s="355">
        <v>5.5241074562072798</v>
      </c>
      <c r="BS24" s="355">
        <v>0.30222210288047802</v>
      </c>
      <c r="BT24" s="366">
        <v>1.07769739627838</v>
      </c>
      <c r="BU24" s="365">
        <v>0.21045871078968001</v>
      </c>
      <c r="BV24" s="355">
        <v>0.47023484110832198</v>
      </c>
      <c r="BW24" s="355">
        <v>0.153327345848083</v>
      </c>
      <c r="BX24" s="355">
        <v>2.2672252729535099E-2</v>
      </c>
      <c r="BY24" s="355">
        <v>5.1402300596237203E-2</v>
      </c>
      <c r="BZ24" s="355">
        <v>6.18306081742048E-3</v>
      </c>
      <c r="CA24" s="355">
        <v>9.3908905982971191E-3</v>
      </c>
      <c r="CB24" s="355">
        <v>7.0994600653648404E-2</v>
      </c>
      <c r="CC24" s="355">
        <v>1.9514395389705901E-3</v>
      </c>
      <c r="CD24" s="366">
        <v>3.3844965510070298E-3</v>
      </c>
    </row>
    <row r="25" spans="2:82">
      <c r="B25" s="148">
        <v>3</v>
      </c>
      <c r="C25" s="577">
        <v>18</v>
      </c>
      <c r="D25" s="270" t="s">
        <v>49</v>
      </c>
      <c r="E25" s="56">
        <f t="shared" si="0"/>
        <v>0.18910861015319799</v>
      </c>
      <c r="F25" s="56">
        <f t="shared" si="0"/>
        <v>-0.14459955692291299</v>
      </c>
      <c r="G25" s="55"/>
      <c r="H25" s="459"/>
      <c r="I25" s="597">
        <f t="shared" si="1"/>
        <v>4.0771407075226298E-3</v>
      </c>
      <c r="J25" s="598">
        <f t="shared" si="2"/>
        <v>4.9163406714796999E-2</v>
      </c>
      <c r="AB25" s="56"/>
      <c r="AO25" s="352" t="s">
        <v>40</v>
      </c>
      <c r="AP25" s="353">
        <v>6.8000001907348597</v>
      </c>
      <c r="AQ25" s="353">
        <v>9.5</v>
      </c>
      <c r="AR25" s="353">
        <v>11.5</v>
      </c>
      <c r="AS25" s="353">
        <v>7</v>
      </c>
      <c r="AT25" s="353">
        <v>14.3999996185303</v>
      </c>
      <c r="AU25" s="353">
        <v>7.4000000953674299</v>
      </c>
      <c r="AV25" s="353">
        <v>18.899999618530298</v>
      </c>
      <c r="AW25" s="353">
        <v>0.40000000596046398</v>
      </c>
      <c r="AX25" s="353">
        <v>10.699999809265099</v>
      </c>
      <c r="AY25" s="353">
        <v>17.899999618530298</v>
      </c>
      <c r="AZ25" s="354">
        <v>4</v>
      </c>
      <c r="BA25" s="365">
        <v>1.8999208211898799</v>
      </c>
      <c r="BB25" s="355">
        <v>-0.155922040343285</v>
      </c>
      <c r="BC25" s="355">
        <v>-0.82592713832855202</v>
      </c>
      <c r="BD25" s="355">
        <v>2.03928875923157</v>
      </c>
      <c r="BE25" s="355">
        <v>0.74640524387359597</v>
      </c>
      <c r="BF25" s="355">
        <v>-1.2138946056366</v>
      </c>
      <c r="BG25" s="355">
        <v>0.381815165281296</v>
      </c>
      <c r="BH25" s="355">
        <v>-0.82568013668060303</v>
      </c>
      <c r="BI25" s="355">
        <v>0.40513944625854498</v>
      </c>
      <c r="BJ25" s="366">
        <v>-0.40214541554451</v>
      </c>
      <c r="BK25" s="365">
        <v>1.7606668472289999</v>
      </c>
      <c r="BL25" s="355">
        <v>2.2654835134744599E-2</v>
      </c>
      <c r="BM25" s="355">
        <v>1.0348660945892301</v>
      </c>
      <c r="BN25" s="355">
        <v>11.5846109390259</v>
      </c>
      <c r="BO25" s="355">
        <v>1.95275342464447</v>
      </c>
      <c r="BP25" s="355">
        <v>8.0248069763183594</v>
      </c>
      <c r="BQ25" s="355">
        <v>0.84505462646484397</v>
      </c>
      <c r="BR25" s="355">
        <v>5.4857482910156303</v>
      </c>
      <c r="BS25" s="355">
        <v>2.6287882328033398</v>
      </c>
      <c r="BT25" s="366">
        <v>5.3253040313720703</v>
      </c>
      <c r="BU25" s="365">
        <v>0.30960848927497903</v>
      </c>
      <c r="BV25" s="355">
        <v>2.0852438174188098E-3</v>
      </c>
      <c r="BW25" s="355">
        <v>5.8509357273578602E-2</v>
      </c>
      <c r="BX25" s="355">
        <v>0.35669687390327498</v>
      </c>
      <c r="BY25" s="355">
        <v>4.7784958034753799E-2</v>
      </c>
      <c r="BZ25" s="355">
        <v>0.12638740241527599</v>
      </c>
      <c r="CA25" s="355">
        <v>1.2503977864980699E-2</v>
      </c>
      <c r="CB25" s="355">
        <v>5.8474365621805198E-2</v>
      </c>
      <c r="CC25" s="355">
        <v>1.4078322798013699E-2</v>
      </c>
      <c r="CD25" s="366">
        <v>1.3871010392904301E-2</v>
      </c>
    </row>
    <row r="26" spans="2:82" ht="15" thickBot="1">
      <c r="B26" s="231">
        <v>3</v>
      </c>
      <c r="C26" s="578">
        <v>19</v>
      </c>
      <c r="D26" s="208" t="s">
        <v>50</v>
      </c>
      <c r="E26" s="454">
        <f t="shared" si="0"/>
        <v>1.4265787601470901</v>
      </c>
      <c r="F26" s="454">
        <f t="shared" si="0"/>
        <v>1.2176489830017101</v>
      </c>
      <c r="G26" s="357">
        <f t="shared" ref="G26:H26" si="3">AVERAGE(E21:E26)</f>
        <v>-8.0118713279565254E-2</v>
      </c>
      <c r="H26" s="460">
        <f t="shared" si="3"/>
        <v>0.29912799596786516</v>
      </c>
      <c r="I26" s="599">
        <f t="shared" si="1"/>
        <v>0.36378605663776298</v>
      </c>
      <c r="J26" s="600">
        <f t="shared" si="2"/>
        <v>3.2419406175613439</v>
      </c>
      <c r="AB26" s="56"/>
      <c r="AO26" s="55" t="s">
        <v>48</v>
      </c>
      <c r="AP26" s="355">
        <v>8.6999998092651403</v>
      </c>
      <c r="AQ26" s="355">
        <v>10.6000003814697</v>
      </c>
      <c r="AR26" s="355">
        <v>4.6999998092651403</v>
      </c>
      <c r="AS26" s="355">
        <v>5.8000001907348597</v>
      </c>
      <c r="AT26" s="355">
        <v>15.8999996185303</v>
      </c>
      <c r="AU26" s="355">
        <v>9.3000001907348597</v>
      </c>
      <c r="AV26" s="355">
        <v>1.20000004768372</v>
      </c>
      <c r="AW26" s="355">
        <v>14.5</v>
      </c>
      <c r="AX26" s="355">
        <v>13.800000190734901</v>
      </c>
      <c r="AY26" s="355">
        <v>12.8999996185303</v>
      </c>
      <c r="AZ26" s="356">
        <v>4</v>
      </c>
      <c r="BA26" s="365">
        <v>0.106091246008873</v>
      </c>
      <c r="BB26" s="355">
        <v>-1.99948334693909</v>
      </c>
      <c r="BC26" s="355">
        <v>-0.33255493640899703</v>
      </c>
      <c r="BD26" s="355">
        <v>0.59968584775924705</v>
      </c>
      <c r="BE26" s="355">
        <v>-1.5151735544204701</v>
      </c>
      <c r="BF26" s="355">
        <v>0.27480188012123102</v>
      </c>
      <c r="BG26" s="355">
        <v>-0.20535191893577601</v>
      </c>
      <c r="BH26" s="355">
        <v>1.0777186155319201</v>
      </c>
      <c r="BI26" s="355">
        <v>-0.679254710674286</v>
      </c>
      <c r="BJ26" s="366">
        <v>0.31441912055015597</v>
      </c>
      <c r="BK26" s="365">
        <v>5.48991048708558E-3</v>
      </c>
      <c r="BL26" s="355">
        <v>3.7254734039306601</v>
      </c>
      <c r="BM26" s="355">
        <v>0.16777507960796401</v>
      </c>
      <c r="BN26" s="355">
        <v>1.0017782449722299</v>
      </c>
      <c r="BO26" s="355">
        <v>8.0467920303344709</v>
      </c>
      <c r="BP26" s="355">
        <v>0.41125580668449402</v>
      </c>
      <c r="BQ26" s="355">
        <v>0.24444207549095201</v>
      </c>
      <c r="BR26" s="355">
        <v>9.3459396362304705</v>
      </c>
      <c r="BS26" s="355">
        <v>7.3894453048706099</v>
      </c>
      <c r="BT26" s="366">
        <v>3.2553377151489298</v>
      </c>
      <c r="BU26" s="365">
        <v>1.3065488310530799E-3</v>
      </c>
      <c r="BV26" s="355">
        <v>0.46408993005752602</v>
      </c>
      <c r="BW26" s="355">
        <v>1.2837881222367301E-2</v>
      </c>
      <c r="BX26" s="355">
        <v>4.1745930910110501E-2</v>
      </c>
      <c r="BY26" s="355">
        <v>0.26649639010429399</v>
      </c>
      <c r="BZ26" s="355">
        <v>8.7660904973745294E-3</v>
      </c>
      <c r="CA26" s="355">
        <v>4.8951283097267203E-3</v>
      </c>
      <c r="CB26" s="355">
        <v>0.13482713699340801</v>
      </c>
      <c r="CC26" s="355">
        <v>5.3558927029371303E-2</v>
      </c>
      <c r="CD26" s="366">
        <v>1.14758396521211E-2</v>
      </c>
    </row>
    <row r="27" spans="2:82">
      <c r="B27" s="147">
        <v>4</v>
      </c>
      <c r="C27" s="576">
        <v>20</v>
      </c>
      <c r="D27" s="269" t="s">
        <v>40</v>
      </c>
      <c r="E27" s="451">
        <f t="shared" si="0"/>
        <v>1.8999208211898799</v>
      </c>
      <c r="F27" s="451">
        <f t="shared" si="0"/>
        <v>-0.82592713832855202</v>
      </c>
      <c r="G27" s="352"/>
      <c r="H27" s="458"/>
      <c r="I27" s="595">
        <f t="shared" si="1"/>
        <v>0.36811784654855761</v>
      </c>
      <c r="J27" s="596">
        <f t="shared" si="2"/>
        <v>2.7955329418182302</v>
      </c>
      <c r="AB27" s="56"/>
      <c r="AO27" s="55" t="s">
        <v>51</v>
      </c>
      <c r="AP27" s="355">
        <v>5.5999999046325701</v>
      </c>
      <c r="AQ27" s="355">
        <v>9.5</v>
      </c>
      <c r="AR27" s="355">
        <v>8.5</v>
      </c>
      <c r="AS27" s="355">
        <v>4.5999999046325701</v>
      </c>
      <c r="AT27" s="355">
        <v>18.399999618530298</v>
      </c>
      <c r="AU27" s="355">
        <v>9.6999998092651403</v>
      </c>
      <c r="AV27" s="355">
        <v>6</v>
      </c>
      <c r="AW27" s="355">
        <v>9.3000001907348597</v>
      </c>
      <c r="AX27" s="355">
        <v>17</v>
      </c>
      <c r="AY27" s="355">
        <v>16.299999237060501</v>
      </c>
      <c r="AZ27" s="356">
        <v>4</v>
      </c>
      <c r="BA27" s="365">
        <v>0.39818605780601501</v>
      </c>
      <c r="BB27" s="355">
        <v>-2.04673051834106</v>
      </c>
      <c r="BC27" s="355">
        <v>-1.3355365991592401</v>
      </c>
      <c r="BD27" s="355">
        <v>1.75952041149139</v>
      </c>
      <c r="BE27" s="355">
        <v>-1.1890869140625</v>
      </c>
      <c r="BF27" s="355">
        <v>-0.56930363178253196</v>
      </c>
      <c r="BG27" s="355">
        <v>0.17564408481121099</v>
      </c>
      <c r="BH27" s="355">
        <v>0.21284991502761799</v>
      </c>
      <c r="BI27" s="355">
        <v>-0.26846686005592302</v>
      </c>
      <c r="BJ27" s="366">
        <v>-0.302921742200851</v>
      </c>
      <c r="BK27" s="365">
        <v>7.7335387468337999E-2</v>
      </c>
      <c r="BL27" s="355">
        <v>3.9036171436309801</v>
      </c>
      <c r="BM27" s="355">
        <v>2.7059030532836901</v>
      </c>
      <c r="BN27" s="355">
        <v>8.6240768432617205</v>
      </c>
      <c r="BO27" s="355">
        <v>4.9559307098388699</v>
      </c>
      <c r="BP27" s="355">
        <v>1.76506435871124</v>
      </c>
      <c r="BQ27" s="355">
        <v>0.17883211374282801</v>
      </c>
      <c r="BR27" s="355">
        <v>0.36455172300338701</v>
      </c>
      <c r="BS27" s="355">
        <v>1.15432441234589</v>
      </c>
      <c r="BT27" s="366">
        <v>3.0216145515441899</v>
      </c>
      <c r="BU27" s="365">
        <v>1.41498036682606E-2</v>
      </c>
      <c r="BV27" s="355">
        <v>0.37385195493698098</v>
      </c>
      <c r="BW27" s="355">
        <v>0.15918050706386599</v>
      </c>
      <c r="BX27" s="355">
        <v>0.27629113197326699</v>
      </c>
      <c r="BY27" s="355">
        <v>0.12618435919284801</v>
      </c>
      <c r="BZ27" s="355">
        <v>2.89245247840881E-2</v>
      </c>
      <c r="CA27" s="355">
        <v>2.75324820540845E-3</v>
      </c>
      <c r="CB27" s="355">
        <v>4.0432005189359197E-3</v>
      </c>
      <c r="CC27" s="355">
        <v>6.4322021789848796E-3</v>
      </c>
      <c r="CD27" s="366">
        <v>8.1891566514968907E-3</v>
      </c>
    </row>
    <row r="28" spans="2:82">
      <c r="B28" s="148">
        <v>4</v>
      </c>
      <c r="C28" s="577">
        <v>21</v>
      </c>
      <c r="D28" s="270" t="s">
        <v>48</v>
      </c>
      <c r="E28" s="56">
        <f t="shared" ref="E28:F47" si="4">INDEX($BA$6:$BJ$55,$C28,E$6)</f>
        <v>0.106091246008873</v>
      </c>
      <c r="F28" s="56">
        <f t="shared" si="4"/>
        <v>-0.33255493640899703</v>
      </c>
      <c r="G28" s="55"/>
      <c r="H28" s="459"/>
      <c r="I28" s="597">
        <f t="shared" si="1"/>
        <v>1.414443005342038E-2</v>
      </c>
      <c r="J28" s="598">
        <f t="shared" si="2"/>
        <v>0.17326499009504959</v>
      </c>
      <c r="AB28" s="56"/>
      <c r="AO28" s="55" t="s">
        <v>52</v>
      </c>
      <c r="AP28" s="355">
        <v>5.5999999046325701</v>
      </c>
      <c r="AQ28" s="355">
        <v>9</v>
      </c>
      <c r="AR28" s="355">
        <v>6.1999998092651403</v>
      </c>
      <c r="AS28" s="355">
        <v>3.5999999046325701</v>
      </c>
      <c r="AT28" s="355">
        <v>14.5</v>
      </c>
      <c r="AU28" s="355">
        <v>6.0999999046325701</v>
      </c>
      <c r="AV28" s="355">
        <v>15.300000190734901</v>
      </c>
      <c r="AW28" s="355">
        <v>6.8000001907348597</v>
      </c>
      <c r="AX28" s="355">
        <v>6.5</v>
      </c>
      <c r="AY28" s="355">
        <v>19</v>
      </c>
      <c r="AZ28" s="356">
        <v>4</v>
      </c>
      <c r="BA28" s="365">
        <v>2.6580355167388898</v>
      </c>
      <c r="BB28" s="355">
        <v>-1.2660895586013801</v>
      </c>
      <c r="BC28" s="355">
        <v>-0.65537381172180198</v>
      </c>
      <c r="BD28" s="355">
        <v>1.42890012264252</v>
      </c>
      <c r="BE28" s="355">
        <v>0.32565671205520602</v>
      </c>
      <c r="BF28" s="355">
        <v>-0.42062264680862399</v>
      </c>
      <c r="BG28" s="355">
        <v>0.79907214641571001</v>
      </c>
      <c r="BH28" s="355">
        <v>0.10481069982051799</v>
      </c>
      <c r="BI28" s="355">
        <v>-0.222620874643326</v>
      </c>
      <c r="BJ28" s="366">
        <v>0.165010005235672</v>
      </c>
      <c r="BK28" s="365">
        <v>3.4460988044738801</v>
      </c>
      <c r="BL28" s="355">
        <v>1.4937391281127901</v>
      </c>
      <c r="BM28" s="355">
        <v>0.65159660577774003</v>
      </c>
      <c r="BN28" s="355">
        <v>5.68758296966553</v>
      </c>
      <c r="BO28" s="355">
        <v>0.37172186374664301</v>
      </c>
      <c r="BP28" s="355">
        <v>0.96351385116577104</v>
      </c>
      <c r="BQ28" s="355">
        <v>3.7012670040130602</v>
      </c>
      <c r="BR28" s="355">
        <v>8.8394135236740098E-2</v>
      </c>
      <c r="BS28" s="355">
        <v>0.793740034103394</v>
      </c>
      <c r="BT28" s="366">
        <v>0.89659994840621904</v>
      </c>
      <c r="BU28" s="365">
        <v>0.58155763149261497</v>
      </c>
      <c r="BV28" s="355">
        <v>0.13194715976715099</v>
      </c>
      <c r="BW28" s="355">
        <v>3.5354878753423698E-2</v>
      </c>
      <c r="BX28" s="355">
        <v>0.16806408762931799</v>
      </c>
      <c r="BY28" s="355">
        <v>8.7295379489660298E-3</v>
      </c>
      <c r="BZ28" s="355">
        <v>1.45631888881326E-2</v>
      </c>
      <c r="CA28" s="355">
        <v>5.2558526396751397E-2</v>
      </c>
      <c r="CB28" s="355">
        <v>9.0423732763156295E-4</v>
      </c>
      <c r="CC28" s="355">
        <v>4.0794624947011497E-3</v>
      </c>
      <c r="CD28" s="366">
        <v>2.2412573453038901E-3</v>
      </c>
    </row>
    <row r="29" spans="2:82">
      <c r="B29" s="148">
        <v>4</v>
      </c>
      <c r="C29" s="577">
        <v>22</v>
      </c>
      <c r="D29" s="270" t="s">
        <v>51</v>
      </c>
      <c r="E29" s="56">
        <f t="shared" si="4"/>
        <v>0.39818605780601501</v>
      </c>
      <c r="F29" s="56">
        <f t="shared" si="4"/>
        <v>-1.3355365991592401</v>
      </c>
      <c r="G29" s="55"/>
      <c r="H29" s="459"/>
      <c r="I29" s="597">
        <f t="shared" si="1"/>
        <v>0.1733303107321266</v>
      </c>
      <c r="J29" s="598">
        <f t="shared" si="2"/>
        <v>2.7832384407520281</v>
      </c>
      <c r="AB29" s="56"/>
      <c r="AO29" s="55" t="s">
        <v>53</v>
      </c>
      <c r="AP29" s="355">
        <v>5.5</v>
      </c>
      <c r="AQ29" s="355">
        <v>8.3000001907348597</v>
      </c>
      <c r="AR29" s="355">
        <v>10.800000190734901</v>
      </c>
      <c r="AS29" s="355">
        <v>6.1999998092651403</v>
      </c>
      <c r="AT29" s="355">
        <v>8.6000003814697301</v>
      </c>
      <c r="AU29" s="355">
        <v>7</v>
      </c>
      <c r="AV29" s="355">
        <v>1.70000004768372</v>
      </c>
      <c r="AW29" s="355">
        <v>10.699999809265099</v>
      </c>
      <c r="AX29" s="355">
        <v>14.199999809265099</v>
      </c>
      <c r="AY29" s="355">
        <v>12.699999809265099</v>
      </c>
      <c r="AZ29" s="356">
        <v>4</v>
      </c>
      <c r="BA29" s="365">
        <v>0.428414046764374</v>
      </c>
      <c r="BB29" s="355">
        <v>-0.78221774101257302</v>
      </c>
      <c r="BC29" s="355">
        <v>-1.21090912818909</v>
      </c>
      <c r="BD29" s="355">
        <v>0.74570846557617199</v>
      </c>
      <c r="BE29" s="355">
        <v>-1.3550950288772601</v>
      </c>
      <c r="BF29" s="355">
        <v>1.6239471435546899</v>
      </c>
      <c r="BG29" s="355">
        <v>0.29174172878265398</v>
      </c>
      <c r="BH29" s="355">
        <v>-0.19051603972911799</v>
      </c>
      <c r="BI29" s="355">
        <v>0.37787905335426297</v>
      </c>
      <c r="BJ29" s="366">
        <v>-0.114092417061329</v>
      </c>
      <c r="BK29" s="365">
        <v>8.9522786438465105E-2</v>
      </c>
      <c r="BL29" s="355">
        <v>0.57016587257385298</v>
      </c>
      <c r="BM29" s="355">
        <v>2.2244558334350599</v>
      </c>
      <c r="BN29" s="355">
        <v>1.54903817176819</v>
      </c>
      <c r="BO29" s="355">
        <v>6.43631887435913</v>
      </c>
      <c r="BP29" s="355">
        <v>14.3620500564575</v>
      </c>
      <c r="BQ29" s="355">
        <v>0.49337318539619401</v>
      </c>
      <c r="BR29" s="355">
        <v>0.29206216335296598</v>
      </c>
      <c r="BS29" s="355">
        <v>2.28692626953125</v>
      </c>
      <c r="BT29" s="366">
        <v>0.42863902449607799</v>
      </c>
      <c r="BU29" s="365">
        <v>2.4250354617834102E-2</v>
      </c>
      <c r="BV29" s="355">
        <v>8.0843672156333896E-2</v>
      </c>
      <c r="BW29" s="355">
        <v>0.19373755156993899</v>
      </c>
      <c r="BX29" s="355">
        <v>7.3473185300826999E-2</v>
      </c>
      <c r="BY29" s="355">
        <v>0.24262201786041299</v>
      </c>
      <c r="BZ29" s="355">
        <v>0.34844520688056901</v>
      </c>
      <c r="CA29" s="355">
        <v>1.12457340583205E-2</v>
      </c>
      <c r="CB29" s="355">
        <v>4.7957198694348301E-3</v>
      </c>
      <c r="CC29" s="355">
        <v>1.8866717815399201E-2</v>
      </c>
      <c r="CD29" s="366">
        <v>1.71990424860269E-3</v>
      </c>
    </row>
    <row r="30" spans="2:82" ht="15" thickBot="1">
      <c r="B30" s="148">
        <v>4</v>
      </c>
      <c r="C30" s="577">
        <v>23</v>
      </c>
      <c r="D30" s="270" t="s">
        <v>52</v>
      </c>
      <c r="E30" s="56">
        <f t="shared" si="4"/>
        <v>2.6580355167388898</v>
      </c>
      <c r="F30" s="56">
        <f t="shared" si="4"/>
        <v>-0.65537381172180198</v>
      </c>
      <c r="G30" s="55"/>
      <c r="H30" s="459"/>
      <c r="I30" s="597">
        <f t="shared" si="1"/>
        <v>0.61691251024603866</v>
      </c>
      <c r="J30" s="598">
        <f t="shared" si="2"/>
        <v>4.0976954102516201</v>
      </c>
      <c r="AB30" s="56"/>
      <c r="AO30" s="357" t="s">
        <v>55</v>
      </c>
      <c r="AP30" s="358">
        <v>4.9000000953674299</v>
      </c>
      <c r="AQ30" s="358">
        <v>10.300000190734901</v>
      </c>
      <c r="AR30" s="358">
        <v>10.199999809265099</v>
      </c>
      <c r="AS30" s="358">
        <v>8.1999998092651403</v>
      </c>
      <c r="AT30" s="358">
        <v>12.699999809265099</v>
      </c>
      <c r="AU30" s="358">
        <v>8.1999998092651403</v>
      </c>
      <c r="AV30" s="358">
        <v>11.300000190734901</v>
      </c>
      <c r="AW30" s="358">
        <v>9.3000001907348597</v>
      </c>
      <c r="AX30" s="358">
        <v>9</v>
      </c>
      <c r="AY30" s="358">
        <v>16.299999237060501</v>
      </c>
      <c r="AZ30" s="359">
        <v>4</v>
      </c>
      <c r="BA30" s="365">
        <v>1.0237889289855999</v>
      </c>
      <c r="BB30" s="355">
        <v>-1.07000148296356</v>
      </c>
      <c r="BC30" s="355">
        <v>-0.88462805747985795</v>
      </c>
      <c r="BD30" s="355">
        <v>1.14634668827057</v>
      </c>
      <c r="BE30" s="355">
        <v>0.39918455481529203</v>
      </c>
      <c r="BF30" s="355">
        <v>0.22158777713775599</v>
      </c>
      <c r="BG30" s="355">
        <v>0.82355952262878396</v>
      </c>
      <c r="BH30" s="355">
        <v>-0.18272843956947299</v>
      </c>
      <c r="BI30" s="355">
        <v>0.14919453859329199</v>
      </c>
      <c r="BJ30" s="366">
        <v>0.28907591104507402</v>
      </c>
      <c r="BK30" s="365">
        <v>0.51124256849288896</v>
      </c>
      <c r="BL30" s="355">
        <v>1.06687772274017</v>
      </c>
      <c r="BM30" s="355">
        <v>1.18719506263733</v>
      </c>
      <c r="BN30" s="355">
        <v>3.6606309413909899</v>
      </c>
      <c r="BO30" s="355">
        <v>0.55852872133255005</v>
      </c>
      <c r="BP30" s="355">
        <v>0.26740175485611001</v>
      </c>
      <c r="BQ30" s="355">
        <v>3.9315919876098602</v>
      </c>
      <c r="BR30" s="355">
        <v>0.26867330074310303</v>
      </c>
      <c r="BS30" s="355">
        <v>0.35649412870407099</v>
      </c>
      <c r="BT30" s="366">
        <v>2.7517056465148899</v>
      </c>
      <c r="BU30" s="365">
        <v>0.19718119502067599</v>
      </c>
      <c r="BV30" s="355">
        <v>0.215383976697922</v>
      </c>
      <c r="BW30" s="355">
        <v>0.14721974730491599</v>
      </c>
      <c r="BX30" s="355">
        <v>0.247216016054153</v>
      </c>
      <c r="BY30" s="355">
        <v>2.9977271333336799E-2</v>
      </c>
      <c r="BZ30" s="355">
        <v>9.2371124774217606E-3</v>
      </c>
      <c r="CA30" s="355">
        <v>0.127595290541649</v>
      </c>
      <c r="CB30" s="355">
        <v>6.2814070843160196E-3</v>
      </c>
      <c r="CC30" s="355">
        <v>4.1874581947922698E-3</v>
      </c>
      <c r="CD30" s="366">
        <v>1.5720576047897301E-2</v>
      </c>
    </row>
    <row r="31" spans="2:82">
      <c r="B31" s="148">
        <v>4</v>
      </c>
      <c r="C31" s="577">
        <v>24</v>
      </c>
      <c r="D31" s="270" t="s">
        <v>53</v>
      </c>
      <c r="E31" s="56">
        <f t="shared" si="4"/>
        <v>0.428414046764374</v>
      </c>
      <c r="F31" s="56">
        <f t="shared" si="4"/>
        <v>-1.21090912818909</v>
      </c>
      <c r="G31" s="55"/>
      <c r="H31" s="459"/>
      <c r="I31" s="597">
        <f t="shared" si="1"/>
        <v>0.21798790618777308</v>
      </c>
      <c r="J31" s="598">
        <f t="shared" si="2"/>
        <v>2.313978619873525</v>
      </c>
      <c r="AB31" s="56"/>
      <c r="AO31" s="352" t="s">
        <v>12</v>
      </c>
      <c r="AP31" s="353">
        <v>12.300000190734901</v>
      </c>
      <c r="AQ31" s="353">
        <v>11.300000190734901</v>
      </c>
      <c r="AR31" s="353">
        <v>14.5</v>
      </c>
      <c r="AS31" s="353">
        <v>15.6000003814697</v>
      </c>
      <c r="AT31" s="353">
        <v>5.4000000953674299</v>
      </c>
      <c r="AU31" s="353">
        <v>17.299999237060501</v>
      </c>
      <c r="AV31" s="353">
        <v>5.5999999046325701</v>
      </c>
      <c r="AW31" s="353">
        <v>8.5</v>
      </c>
      <c r="AX31" s="353">
        <v>15.5</v>
      </c>
      <c r="AY31" s="353">
        <v>12.1000003814697</v>
      </c>
      <c r="AZ31" s="354">
        <v>5</v>
      </c>
      <c r="BA31" s="365">
        <v>-1.6869417428970299</v>
      </c>
      <c r="BB31" s="355">
        <v>1.67537677288055</v>
      </c>
      <c r="BC31" s="355">
        <v>-0.74104082584381104</v>
      </c>
      <c r="BD31" s="355">
        <v>0.172414496541023</v>
      </c>
      <c r="BE31" s="355">
        <v>-4.8052992671728099E-2</v>
      </c>
      <c r="BF31" s="355">
        <v>0.64973419904708896</v>
      </c>
      <c r="BG31" s="355">
        <v>-0.154732391238213</v>
      </c>
      <c r="BH31" s="355">
        <v>-0.21116654574871099</v>
      </c>
      <c r="BI31" s="355">
        <v>-0.493036419153214</v>
      </c>
      <c r="BJ31" s="366">
        <v>-0.12852314114570601</v>
      </c>
      <c r="BK31" s="365">
        <v>1.3880538940429701</v>
      </c>
      <c r="BL31" s="355">
        <v>2.6155972480773899</v>
      </c>
      <c r="BM31" s="355">
        <v>0.83307659626007102</v>
      </c>
      <c r="BN31" s="355">
        <v>8.28078538179398E-2</v>
      </c>
      <c r="BO31" s="355">
        <v>8.0935470759868604E-3</v>
      </c>
      <c r="BP31" s="355">
        <v>2.2990272045135498</v>
      </c>
      <c r="BQ31" s="355">
        <v>0.13878448307514199</v>
      </c>
      <c r="BR31" s="355">
        <v>0.35880827903747597</v>
      </c>
      <c r="BS31" s="355">
        <v>3.8931803703308101</v>
      </c>
      <c r="BT31" s="366">
        <v>0.54392725229263295</v>
      </c>
      <c r="BU31" s="365">
        <v>0.40746277570724498</v>
      </c>
      <c r="BV31" s="355">
        <v>0.40189513564109802</v>
      </c>
      <c r="BW31" s="355">
        <v>7.8627064824104295E-2</v>
      </c>
      <c r="BX31" s="355">
        <v>4.2563304305076599E-3</v>
      </c>
      <c r="BY31" s="355">
        <v>3.3061965950764699E-4</v>
      </c>
      <c r="BZ31" s="355">
        <v>6.04448392987251E-2</v>
      </c>
      <c r="CA31" s="355">
        <v>3.42807453125715E-3</v>
      </c>
      <c r="CB31" s="355">
        <v>6.3846632838249198E-3</v>
      </c>
      <c r="CC31" s="355">
        <v>3.48053313791752E-2</v>
      </c>
      <c r="CD31" s="366">
        <v>2.3651050869375502E-3</v>
      </c>
    </row>
    <row r="32" spans="2:82" ht="15" thickBot="1">
      <c r="B32" s="231">
        <v>4</v>
      </c>
      <c r="C32" s="578">
        <v>25</v>
      </c>
      <c r="D32" s="208" t="s">
        <v>55</v>
      </c>
      <c r="E32" s="454">
        <f t="shared" si="4"/>
        <v>1.0237889289855999</v>
      </c>
      <c r="F32" s="454">
        <f t="shared" si="4"/>
        <v>-0.88462805747985795</v>
      </c>
      <c r="G32" s="357">
        <f t="shared" ref="G32" si="5">AVERAGE(E27:E32)</f>
        <v>1.0857394362489388</v>
      </c>
      <c r="H32" s="460">
        <f>AVERAGE(F27:F32)</f>
        <v>-0.87415494521459003</v>
      </c>
      <c r="I32" s="599">
        <f t="shared" si="1"/>
        <v>0.34440094232559199</v>
      </c>
      <c r="J32" s="600">
        <f t="shared" si="2"/>
        <v>1.6984376311302189</v>
      </c>
      <c r="AB32" s="56"/>
      <c r="AO32" s="55" t="s">
        <v>20</v>
      </c>
      <c r="AP32" s="355">
        <v>16.399999618530298</v>
      </c>
      <c r="AQ32" s="355">
        <v>11.3999996185303</v>
      </c>
      <c r="AR32" s="355">
        <v>14.3999996185303</v>
      </c>
      <c r="AS32" s="355">
        <v>11.199999809265099</v>
      </c>
      <c r="AT32" s="355">
        <v>7.8000001907348597</v>
      </c>
      <c r="AU32" s="355">
        <v>12.800000190734901</v>
      </c>
      <c r="AV32" s="355">
        <v>9.8000001907348597</v>
      </c>
      <c r="AW32" s="355">
        <v>11.8999996185303</v>
      </c>
      <c r="AX32" s="355">
        <v>14.199999809265099</v>
      </c>
      <c r="AY32" s="355">
        <v>14.6000003814697</v>
      </c>
      <c r="AZ32" s="356">
        <v>5</v>
      </c>
      <c r="BA32" s="365">
        <v>-0.727528035640717</v>
      </c>
      <c r="BB32" s="355">
        <v>1.5462024211883501</v>
      </c>
      <c r="BC32" s="355">
        <v>-0.62068742513656605</v>
      </c>
      <c r="BD32" s="355">
        <v>-0.35881990194320701</v>
      </c>
      <c r="BE32" s="355">
        <v>9.4029702246189104E-2</v>
      </c>
      <c r="BF32" s="355">
        <v>-0.26746499538421598</v>
      </c>
      <c r="BG32" s="355">
        <v>-0.428457081317902</v>
      </c>
      <c r="BH32" s="355">
        <v>1.2043203115463299</v>
      </c>
      <c r="BI32" s="355">
        <v>0.109025180339813</v>
      </c>
      <c r="BJ32" s="366">
        <v>-0.48303815722465498</v>
      </c>
      <c r="BK32" s="365">
        <v>0.25816991925239602</v>
      </c>
      <c r="BL32" s="355">
        <v>2.2278122901916499</v>
      </c>
      <c r="BM32" s="355">
        <v>0.58444893360137895</v>
      </c>
      <c r="BN32" s="355">
        <v>0.358655124902725</v>
      </c>
      <c r="BO32" s="355">
        <v>3.0990470200777099E-2</v>
      </c>
      <c r="BP32" s="355">
        <v>0.389588892459869</v>
      </c>
      <c r="BQ32" s="355">
        <v>1.06412613391876</v>
      </c>
      <c r="BR32" s="355">
        <v>11.670681953430201</v>
      </c>
      <c r="BS32" s="355">
        <v>0.190370723605156</v>
      </c>
      <c r="BT32" s="366">
        <v>7.6831803321838397</v>
      </c>
      <c r="BU32" s="365">
        <v>9.8134301602840396E-2</v>
      </c>
      <c r="BV32" s="355">
        <v>0.443255454301834</v>
      </c>
      <c r="BW32" s="355">
        <v>7.1427799761295305E-2</v>
      </c>
      <c r="BX32" s="355">
        <v>2.38712094724178E-2</v>
      </c>
      <c r="BY32" s="355">
        <v>1.63927383255213E-3</v>
      </c>
      <c r="BZ32" s="355">
        <v>1.3263412751257401E-2</v>
      </c>
      <c r="CA32" s="355">
        <v>3.4035805612802499E-2</v>
      </c>
      <c r="CB32" s="355">
        <v>0.26890903711318997</v>
      </c>
      <c r="CC32" s="355">
        <v>2.2038144525140498E-3</v>
      </c>
      <c r="CD32" s="366">
        <v>4.3259773403406102E-2</v>
      </c>
    </row>
    <row r="33" spans="2:82">
      <c r="B33" s="147">
        <v>5</v>
      </c>
      <c r="C33" s="576">
        <v>26</v>
      </c>
      <c r="D33" s="269" t="s">
        <v>12</v>
      </c>
      <c r="E33" s="451">
        <f t="shared" si="4"/>
        <v>-1.6869417428970299</v>
      </c>
      <c r="F33" s="451">
        <f t="shared" si="4"/>
        <v>-0.74104082584381104</v>
      </c>
      <c r="G33" s="352"/>
      <c r="H33" s="458"/>
      <c r="I33" s="595">
        <f t="shared" si="1"/>
        <v>0.48608984053134929</v>
      </c>
      <c r="J33" s="596">
        <f t="shared" si="2"/>
        <v>2.2211304903030413</v>
      </c>
      <c r="AB33" s="56"/>
      <c r="AO33" s="55" t="s">
        <v>28</v>
      </c>
      <c r="AP33" s="355">
        <v>12.3999996185303</v>
      </c>
      <c r="AQ33" s="355">
        <v>11.5</v>
      </c>
      <c r="AR33" s="355">
        <v>12.199999809265099</v>
      </c>
      <c r="AS33" s="355">
        <v>11.6000003814697</v>
      </c>
      <c r="AT33" s="355">
        <v>8.8000001907348597</v>
      </c>
      <c r="AU33" s="355">
        <v>10.6000003814697</v>
      </c>
      <c r="AV33" s="355">
        <v>9.6999998092651403</v>
      </c>
      <c r="AW33" s="355">
        <v>9.3000001907348597</v>
      </c>
      <c r="AX33" s="355">
        <v>14.8999996185303</v>
      </c>
      <c r="AY33" s="355">
        <v>19.5</v>
      </c>
      <c r="AZ33" s="356">
        <v>5</v>
      </c>
      <c r="BA33" s="365">
        <v>-8.4367707371711703E-2</v>
      </c>
      <c r="BB33" s="355">
        <v>0.91071718931198098</v>
      </c>
      <c r="BC33" s="355">
        <v>-1.3604823350906401</v>
      </c>
      <c r="BD33" s="355">
        <v>0.65798437595367398</v>
      </c>
      <c r="BE33" s="355">
        <v>0.30322191119193997</v>
      </c>
      <c r="BF33" s="355">
        <v>-8.8761843740940094E-2</v>
      </c>
      <c r="BG33" s="355">
        <v>-0.53188270330429099</v>
      </c>
      <c r="BH33" s="355">
        <v>0.82081544399261497</v>
      </c>
      <c r="BI33" s="355">
        <v>-6.3640668988227803E-2</v>
      </c>
      <c r="BJ33" s="366">
        <v>0.120925672352314</v>
      </c>
      <c r="BK33" s="365">
        <v>3.4718317911028901E-3</v>
      </c>
      <c r="BL33" s="355">
        <v>0.77288156747818004</v>
      </c>
      <c r="BM33" s="355">
        <v>2.8079311847686799</v>
      </c>
      <c r="BN33" s="355">
        <v>1.20602178573608</v>
      </c>
      <c r="BO33" s="355">
        <v>0.32226949930191001</v>
      </c>
      <c r="BP33" s="355">
        <v>4.2906716465949998E-2</v>
      </c>
      <c r="BQ33" s="355">
        <v>1.6398729085922199</v>
      </c>
      <c r="BR33" s="355">
        <v>5.4212975502014196</v>
      </c>
      <c r="BS33" s="355">
        <v>6.4865835011005402E-2</v>
      </c>
      <c r="BT33" s="366">
        <v>0.48152095079422003</v>
      </c>
      <c r="BU33" s="365">
        <v>1.69655343052E-3</v>
      </c>
      <c r="BV33" s="355">
        <v>0.197688817977905</v>
      </c>
      <c r="BW33" s="355">
        <v>0.441164821386337</v>
      </c>
      <c r="BX33" s="355">
        <v>0.103192046284676</v>
      </c>
      <c r="BY33" s="355">
        <v>2.19147335737944E-2</v>
      </c>
      <c r="BZ33" s="355">
        <v>1.87787937466055E-3</v>
      </c>
      <c r="CA33" s="355">
        <v>6.7429013550281497E-2</v>
      </c>
      <c r="CB33" s="355">
        <v>0.16058541834354401</v>
      </c>
      <c r="CC33" s="355">
        <v>9.6534937620162996E-4</v>
      </c>
      <c r="CD33" s="366">
        <v>3.4853955730795899E-3</v>
      </c>
    </row>
    <row r="34" spans="2:82">
      <c r="B34" s="148">
        <v>5</v>
      </c>
      <c r="C34" s="577">
        <v>27</v>
      </c>
      <c r="D34" s="270" t="s">
        <v>20</v>
      </c>
      <c r="E34" s="56">
        <f t="shared" si="4"/>
        <v>-0.727528035640717</v>
      </c>
      <c r="F34" s="56">
        <f t="shared" si="4"/>
        <v>-0.62068742513656605</v>
      </c>
      <c r="G34" s="55"/>
      <c r="H34" s="459"/>
      <c r="I34" s="597">
        <f t="shared" si="1"/>
        <v>0.16956210136413569</v>
      </c>
      <c r="J34" s="598">
        <f t="shared" si="2"/>
        <v>0.84261885285377502</v>
      </c>
      <c r="AB34" s="56"/>
      <c r="AO34" s="55" t="s">
        <v>29</v>
      </c>
      <c r="AP34" s="355">
        <v>12.1000003814697</v>
      </c>
      <c r="AQ34" s="355">
        <v>9.5</v>
      </c>
      <c r="AR34" s="355">
        <v>14.6000003814697</v>
      </c>
      <c r="AS34" s="355">
        <v>14.199999809265099</v>
      </c>
      <c r="AT34" s="355">
        <v>4.8000001907348597</v>
      </c>
      <c r="AU34" s="355">
        <v>11.300000190734901</v>
      </c>
      <c r="AV34" s="355">
        <v>7.8000001907348597</v>
      </c>
      <c r="AW34" s="355">
        <v>10.5</v>
      </c>
      <c r="AX34" s="355">
        <v>13.8999996185303</v>
      </c>
      <c r="AY34" s="355">
        <v>15.699999809265099</v>
      </c>
      <c r="AZ34" s="356">
        <v>5</v>
      </c>
      <c r="BA34" s="365">
        <v>-0.51488000154495195</v>
      </c>
      <c r="BB34" s="355">
        <v>1.6231061220169101</v>
      </c>
      <c r="BC34" s="355">
        <v>-1.2904299497604399</v>
      </c>
      <c r="BD34" s="355">
        <v>-6.7217588424682603E-2</v>
      </c>
      <c r="BE34" s="355">
        <v>-4.1123710572719602E-2</v>
      </c>
      <c r="BF34" s="355">
        <v>0.68351948261260997</v>
      </c>
      <c r="BG34" s="355">
        <v>-3.1916305422782898E-2</v>
      </c>
      <c r="BH34" s="355">
        <v>0.21091926097869901</v>
      </c>
      <c r="BI34" s="355">
        <v>0.29706048965454102</v>
      </c>
      <c r="BJ34" s="366">
        <v>0.25761944055557301</v>
      </c>
      <c r="BK34" s="365">
        <v>0.129305869340897</v>
      </c>
      <c r="BL34" s="355">
        <v>2.4549334049224898</v>
      </c>
      <c r="BM34" s="355">
        <v>2.5262105464935298</v>
      </c>
      <c r="BN34" s="355">
        <v>1.2586060911417001E-2</v>
      </c>
      <c r="BO34" s="355">
        <v>5.9276511892676397E-3</v>
      </c>
      <c r="BP34" s="355">
        <v>2.5443358421325701</v>
      </c>
      <c r="BQ34" s="355">
        <v>5.9047793038189402E-3</v>
      </c>
      <c r="BR34" s="355">
        <v>0.357968389987946</v>
      </c>
      <c r="BS34" s="355">
        <v>1.4133063554763801</v>
      </c>
      <c r="BT34" s="366">
        <v>2.1854226589202899</v>
      </c>
      <c r="BU34" s="365">
        <v>5.0608187913894702E-2</v>
      </c>
      <c r="BV34" s="355">
        <v>0.502924263477325</v>
      </c>
      <c r="BW34" s="355">
        <v>0.317890554666519</v>
      </c>
      <c r="BX34" s="355">
        <v>8.62530781887472E-4</v>
      </c>
      <c r="BY34" s="355">
        <v>3.2284445478580898E-4</v>
      </c>
      <c r="BZ34" s="355">
        <v>8.9188843965530396E-2</v>
      </c>
      <c r="CA34" s="355">
        <v>1.9446165242698E-4</v>
      </c>
      <c r="CB34" s="355">
        <v>8.4926104173064197E-3</v>
      </c>
      <c r="CC34" s="355">
        <v>1.68460663408041E-2</v>
      </c>
      <c r="CD34" s="366">
        <v>1.26696899533272E-2</v>
      </c>
    </row>
    <row r="35" spans="2:82">
      <c r="B35" s="148">
        <v>5</v>
      </c>
      <c r="C35" s="577">
        <v>28</v>
      </c>
      <c r="D35" s="270" t="s">
        <v>28</v>
      </c>
      <c r="E35" s="56">
        <f t="shared" si="4"/>
        <v>-8.4367707371711703E-2</v>
      </c>
      <c r="F35" s="56">
        <f t="shared" si="4"/>
        <v>-1.3604823350906401</v>
      </c>
      <c r="G35" s="55"/>
      <c r="H35" s="459"/>
      <c r="I35" s="597">
        <f t="shared" si="1"/>
        <v>0.442861374816857</v>
      </c>
      <c r="J35" s="598">
        <f t="shared" si="2"/>
        <v>2.8114030165597828</v>
      </c>
      <c r="AO35" s="55" t="s">
        <v>31</v>
      </c>
      <c r="AP35" s="355">
        <v>11.699999809265099</v>
      </c>
      <c r="AQ35" s="355">
        <v>11.300000190734901</v>
      </c>
      <c r="AR35" s="355">
        <v>12.300000190734901</v>
      </c>
      <c r="AS35" s="355">
        <v>13.199999809265099</v>
      </c>
      <c r="AT35" s="355">
        <v>11.300000190734901</v>
      </c>
      <c r="AU35" s="355">
        <v>13.800000190734901</v>
      </c>
      <c r="AV35" s="355">
        <v>5.1999998092651403</v>
      </c>
      <c r="AW35" s="355">
        <v>5.3000001907348597</v>
      </c>
      <c r="AX35" s="355">
        <v>17.799999237060501</v>
      </c>
      <c r="AY35" s="355">
        <v>12.699999809265099</v>
      </c>
      <c r="AZ35" s="356">
        <v>5</v>
      </c>
      <c r="BA35" s="365">
        <v>-1.18989777565002</v>
      </c>
      <c r="BB35" s="355">
        <v>0.66039425134658802</v>
      </c>
      <c r="BC35" s="355">
        <v>-0.58620786666870095</v>
      </c>
      <c r="BD35" s="355">
        <v>1.15923464298248</v>
      </c>
      <c r="BE35" s="355">
        <v>-0.63224798440933205</v>
      </c>
      <c r="BF35" s="355">
        <v>-0.22459949553012801</v>
      </c>
      <c r="BG35" s="355">
        <v>-0.68090724945068404</v>
      </c>
      <c r="BH35" s="355">
        <v>-0.16612555086612699</v>
      </c>
      <c r="BI35" s="355">
        <v>-0.26575326919555697</v>
      </c>
      <c r="BJ35" s="366">
        <v>-0.15672072768211401</v>
      </c>
      <c r="BK35" s="365">
        <v>0.69059824943542503</v>
      </c>
      <c r="BL35" s="355">
        <v>0.40639883279800398</v>
      </c>
      <c r="BM35" s="355">
        <v>0.52131944894790605</v>
      </c>
      <c r="BN35" s="355">
        <v>3.7434039115905802</v>
      </c>
      <c r="BO35" s="355">
        <v>1.40111231803894</v>
      </c>
      <c r="BP35" s="355">
        <v>0.27471995353698703</v>
      </c>
      <c r="BQ35" s="355">
        <v>2.6875364780425999</v>
      </c>
      <c r="BR35" s="355">
        <v>0.22206753492355299</v>
      </c>
      <c r="BS35" s="355">
        <v>1.1311072111129801</v>
      </c>
      <c r="BT35" s="366">
        <v>0.80878114700317405</v>
      </c>
      <c r="BU35" s="365">
        <v>0.30940636992454501</v>
      </c>
      <c r="BV35" s="355">
        <v>9.5305182039737701E-2</v>
      </c>
      <c r="BW35" s="355">
        <v>7.5095377862453502E-2</v>
      </c>
      <c r="BX35" s="355">
        <v>0.29366528987884499</v>
      </c>
      <c r="BY35" s="355">
        <v>8.7354414165020003E-2</v>
      </c>
      <c r="BZ35" s="355">
        <v>1.1023703031241901E-2</v>
      </c>
      <c r="CA35" s="355">
        <v>0.10131782293319699</v>
      </c>
      <c r="CB35" s="355">
        <v>6.03090925142169E-3</v>
      </c>
      <c r="CC35" s="355">
        <v>1.5433597378432799E-2</v>
      </c>
      <c r="CD35" s="366">
        <v>5.3673856891691702E-3</v>
      </c>
    </row>
    <row r="36" spans="2:82">
      <c r="B36" s="148">
        <v>5</v>
      </c>
      <c r="C36" s="577">
        <v>29</v>
      </c>
      <c r="D36" s="270" t="s">
        <v>29</v>
      </c>
      <c r="E36" s="56">
        <f t="shared" si="4"/>
        <v>-0.51488000154495195</v>
      </c>
      <c r="F36" s="56">
        <f t="shared" si="4"/>
        <v>-1.2904299497604399</v>
      </c>
      <c r="G36" s="55"/>
      <c r="H36" s="459"/>
      <c r="I36" s="597">
        <f t="shared" si="1"/>
        <v>0.36849874258041371</v>
      </c>
      <c r="J36" s="598">
        <f t="shared" si="2"/>
        <v>2.6555164158344269</v>
      </c>
      <c r="AO36" s="55" t="s">
        <v>36</v>
      </c>
      <c r="AP36" s="355">
        <v>9.5</v>
      </c>
      <c r="AQ36" s="355">
        <v>7.9000000953674299</v>
      </c>
      <c r="AR36" s="355">
        <v>15.3999996185303</v>
      </c>
      <c r="AS36" s="355">
        <v>15.6000003814697</v>
      </c>
      <c r="AT36" s="355">
        <v>9.3999996185302699</v>
      </c>
      <c r="AU36" s="355">
        <v>10.199999809265099</v>
      </c>
      <c r="AV36" s="355">
        <v>13.199999809265099</v>
      </c>
      <c r="AW36" s="355">
        <v>14.8999996185303</v>
      </c>
      <c r="AX36" s="355">
        <v>16.799999237060501</v>
      </c>
      <c r="AY36" s="355">
        <v>15.6000003814697</v>
      </c>
      <c r="AZ36" s="356">
        <v>5</v>
      </c>
      <c r="BA36" s="365">
        <v>-0.54559993743896495</v>
      </c>
      <c r="BB36" s="355">
        <v>0.47402071952819802</v>
      </c>
      <c r="BC36" s="355">
        <v>-2.10994219779968</v>
      </c>
      <c r="BD36" s="355">
        <v>-0.53817170858383201</v>
      </c>
      <c r="BE36" s="355">
        <v>5.3995978087186799E-2</v>
      </c>
      <c r="BF36" s="355">
        <v>-0.48311993479728699</v>
      </c>
      <c r="BG36" s="355">
        <v>0.41048756241798401</v>
      </c>
      <c r="BH36" s="355">
        <v>-0.25231915712356601</v>
      </c>
      <c r="BI36" s="355">
        <v>0.80063450336456299</v>
      </c>
      <c r="BJ36" s="366">
        <v>0.45727014541625999</v>
      </c>
      <c r="BK36" s="365">
        <v>0.14519605040550199</v>
      </c>
      <c r="BL36" s="355">
        <v>0.209382578730583</v>
      </c>
      <c r="BM36" s="355">
        <v>6.7537002563476598</v>
      </c>
      <c r="BN36" s="355">
        <v>0.80679965019226096</v>
      </c>
      <c r="BO36" s="355">
        <v>1.02192936465144E-2</v>
      </c>
      <c r="BP36" s="355">
        <v>1.2711083889007599</v>
      </c>
      <c r="BQ36" s="355">
        <v>0.97673881053924605</v>
      </c>
      <c r="BR36" s="355">
        <v>0.51228618621826205</v>
      </c>
      <c r="BS36" s="355">
        <v>10.2663278579712</v>
      </c>
      <c r="BT36" s="366">
        <v>6.88531541824341</v>
      </c>
      <c r="BU36" s="365">
        <v>4.5223131775855997E-2</v>
      </c>
      <c r="BV36" s="355">
        <v>3.4135527908801998E-2</v>
      </c>
      <c r="BW36" s="355">
        <v>0.67632138729095503</v>
      </c>
      <c r="BX36" s="355">
        <v>4.4000107795000097E-2</v>
      </c>
      <c r="BY36" s="355">
        <v>4.42929711425677E-4</v>
      </c>
      <c r="BZ36" s="355">
        <v>3.5458628088235897E-2</v>
      </c>
      <c r="CA36" s="355">
        <v>2.55983509123325E-2</v>
      </c>
      <c r="CB36" s="355">
        <v>9.6719143912196194E-3</v>
      </c>
      <c r="CC36" s="355">
        <v>9.7382426261901897E-2</v>
      </c>
      <c r="CD36" s="366">
        <v>3.1765647232532501E-2</v>
      </c>
    </row>
    <row r="37" spans="2:82">
      <c r="B37" s="148">
        <v>5</v>
      </c>
      <c r="C37" s="577">
        <v>30</v>
      </c>
      <c r="D37" s="270" t="s">
        <v>31</v>
      </c>
      <c r="E37" s="56">
        <f t="shared" si="4"/>
        <v>-1.18989777565002</v>
      </c>
      <c r="F37" s="56">
        <f t="shared" si="4"/>
        <v>-0.58620786666870095</v>
      </c>
      <c r="G37" s="55"/>
      <c r="H37" s="459"/>
      <c r="I37" s="597">
        <f t="shared" si="1"/>
        <v>0.38450174778699853</v>
      </c>
      <c r="J37" s="598">
        <f t="shared" si="2"/>
        <v>1.2119176983833311</v>
      </c>
      <c r="AO37" s="55" t="s">
        <v>37</v>
      </c>
      <c r="AP37" s="355">
        <v>9.1999998092651403</v>
      </c>
      <c r="AQ37" s="355">
        <v>10.5</v>
      </c>
      <c r="AR37" s="355">
        <v>10.3999996185303</v>
      </c>
      <c r="AS37" s="355">
        <v>12</v>
      </c>
      <c r="AT37" s="355">
        <v>7.5</v>
      </c>
      <c r="AU37" s="355">
        <v>11.8999996185303</v>
      </c>
      <c r="AV37" s="355">
        <v>17.600000381469702</v>
      </c>
      <c r="AW37" s="355">
        <v>9.1000003814697301</v>
      </c>
      <c r="AX37" s="355">
        <v>11.3999996185303</v>
      </c>
      <c r="AY37" s="355">
        <v>18.5</v>
      </c>
      <c r="AZ37" s="356">
        <v>5</v>
      </c>
      <c r="BA37" s="365">
        <v>0.83920681476592995</v>
      </c>
      <c r="BB37" s="355">
        <v>0.70057553052902199</v>
      </c>
      <c r="BC37" s="355">
        <v>-1.3615680932998699</v>
      </c>
      <c r="BD37" s="355">
        <v>0.16773736476898199</v>
      </c>
      <c r="BE37" s="355">
        <v>1.2352454662323</v>
      </c>
      <c r="BF37" s="355">
        <v>-0.26841542124748202</v>
      </c>
      <c r="BG37" s="355">
        <v>0.19147627055645</v>
      </c>
      <c r="BH37" s="355">
        <v>-0.24787436425685899</v>
      </c>
      <c r="BI37" s="355">
        <v>-0.44363102316856401</v>
      </c>
      <c r="BJ37" s="366">
        <v>0.21851088106632199</v>
      </c>
      <c r="BK37" s="365">
        <v>0.34351378679275502</v>
      </c>
      <c r="BL37" s="355">
        <v>0.45735752582549999</v>
      </c>
      <c r="BM37" s="355">
        <v>2.8124148845672599</v>
      </c>
      <c r="BN37" s="355">
        <v>7.8376092016696902E-2</v>
      </c>
      <c r="BO37" s="355">
        <v>5.34816217422485</v>
      </c>
      <c r="BP37" s="355">
        <v>0.39236256480217002</v>
      </c>
      <c r="BQ37" s="355">
        <v>0.21252419054508201</v>
      </c>
      <c r="BR37" s="355">
        <v>0.49439656734466603</v>
      </c>
      <c r="BS37" s="355">
        <v>3.1520299911499001</v>
      </c>
      <c r="BT37" s="366">
        <v>1.57225978374481</v>
      </c>
      <c r="BU37" s="365">
        <v>0.14035910367965701</v>
      </c>
      <c r="BV37" s="355">
        <v>9.7816593945026398E-2</v>
      </c>
      <c r="BW37" s="355">
        <v>0.36947181820869401</v>
      </c>
      <c r="BX37" s="355">
        <v>5.60740893706679E-3</v>
      </c>
      <c r="BY37" s="355">
        <v>0.30409491062164301</v>
      </c>
      <c r="BZ37" s="355">
        <v>1.43587794154882E-2</v>
      </c>
      <c r="CA37" s="355">
        <v>7.3068891651928399E-3</v>
      </c>
      <c r="CB37" s="355">
        <v>1.22451987117529E-2</v>
      </c>
      <c r="CC37" s="355">
        <v>3.9223507046699503E-2</v>
      </c>
      <c r="CD37" s="366">
        <v>9.5158750191330892E-3</v>
      </c>
    </row>
    <row r="38" spans="2:82">
      <c r="B38" s="148">
        <v>5</v>
      </c>
      <c r="C38" s="577">
        <v>31</v>
      </c>
      <c r="D38" s="270" t="s">
        <v>36</v>
      </c>
      <c r="E38" s="56">
        <f t="shared" si="4"/>
        <v>-0.54559993743896495</v>
      </c>
      <c r="F38" s="56">
        <f t="shared" si="4"/>
        <v>-2.10994219779968</v>
      </c>
      <c r="G38" s="55"/>
      <c r="H38" s="459"/>
      <c r="I38" s="597">
        <f t="shared" si="1"/>
        <v>0.72154451906681105</v>
      </c>
      <c r="J38" s="598">
        <f t="shared" si="2"/>
        <v>6.8988963067531621</v>
      </c>
      <c r="AO38" s="55" t="s">
        <v>42</v>
      </c>
      <c r="AP38" s="355">
        <v>13.8999996185303</v>
      </c>
      <c r="AQ38" s="355">
        <v>11.1000003814697</v>
      </c>
      <c r="AR38" s="355">
        <v>11.1000003814697</v>
      </c>
      <c r="AS38" s="355">
        <v>10.6000003814697</v>
      </c>
      <c r="AT38" s="355">
        <v>8.6000003814697301</v>
      </c>
      <c r="AU38" s="355">
        <v>11.5</v>
      </c>
      <c r="AV38" s="355">
        <v>15.199999809265099</v>
      </c>
      <c r="AW38" s="355">
        <v>13.6000003814697</v>
      </c>
      <c r="AX38" s="355">
        <v>14.6000003814697</v>
      </c>
      <c r="AY38" s="355">
        <v>18.299999237060501</v>
      </c>
      <c r="AZ38" s="356">
        <v>5</v>
      </c>
      <c r="BA38" s="365">
        <v>0.220748111605644</v>
      </c>
      <c r="BB38" s="355">
        <v>0.81358069181442305</v>
      </c>
      <c r="BC38" s="355">
        <v>-1.36212837696075</v>
      </c>
      <c r="BD38" s="355">
        <v>-0.50780802965164196</v>
      </c>
      <c r="BE38" s="355">
        <v>0.664287090301514</v>
      </c>
      <c r="BF38" s="355">
        <v>-0.66285651922225997</v>
      </c>
      <c r="BG38" s="355">
        <v>-0.435168147087097</v>
      </c>
      <c r="BH38" s="355">
        <v>1.0118824243545499</v>
      </c>
      <c r="BI38" s="355">
        <v>-0.25165331363678001</v>
      </c>
      <c r="BJ38" s="366">
        <v>-0.135046422481537</v>
      </c>
      <c r="BK38" s="365">
        <v>2.37684119492769E-2</v>
      </c>
      <c r="BL38" s="355">
        <v>0.61680394411087003</v>
      </c>
      <c r="BM38" s="355">
        <v>2.81472992897034</v>
      </c>
      <c r="BN38" s="355">
        <v>0.71832853555679299</v>
      </c>
      <c r="BO38" s="355">
        <v>1.5467127561569201</v>
      </c>
      <c r="BP38" s="355">
        <v>2.3928291797637899</v>
      </c>
      <c r="BQ38" s="355">
        <v>1.09772264957428</v>
      </c>
      <c r="BR38" s="355">
        <v>8.2389583587646502</v>
      </c>
      <c r="BS38" s="355">
        <v>1.01426589488983</v>
      </c>
      <c r="BT38" s="366">
        <v>0.60054332017898604</v>
      </c>
      <c r="BU38" s="365">
        <v>9.7471028566360508E-3</v>
      </c>
      <c r="BV38" s="355">
        <v>0.132398426532745</v>
      </c>
      <c r="BW38" s="355">
        <v>0.371122807264328</v>
      </c>
      <c r="BX38" s="355">
        <v>5.1579922437667798E-2</v>
      </c>
      <c r="BY38" s="355">
        <v>8.8265947997569996E-2</v>
      </c>
      <c r="BZ38" s="355">
        <v>8.7886184453964206E-2</v>
      </c>
      <c r="CA38" s="355">
        <v>3.7878759205341297E-2</v>
      </c>
      <c r="CB38" s="355">
        <v>0.20480552315712</v>
      </c>
      <c r="CC38" s="355">
        <v>1.2667382135987299E-2</v>
      </c>
      <c r="CD38" s="366">
        <v>3.6479404661804399E-3</v>
      </c>
    </row>
    <row r="39" spans="2:82" ht="15" thickBot="1">
      <c r="B39" s="148">
        <v>5</v>
      </c>
      <c r="C39" s="577">
        <v>32</v>
      </c>
      <c r="D39" s="270" t="s">
        <v>37</v>
      </c>
      <c r="E39" s="56">
        <f t="shared" si="4"/>
        <v>0.83920681476592995</v>
      </c>
      <c r="F39" s="56">
        <f t="shared" si="4"/>
        <v>-1.3615680932998699</v>
      </c>
      <c r="G39" s="55"/>
      <c r="H39" s="459"/>
      <c r="I39" s="597">
        <f t="shared" si="1"/>
        <v>0.509830921888351</v>
      </c>
      <c r="J39" s="598">
        <f t="shared" si="2"/>
        <v>3.155928671360015</v>
      </c>
      <c r="AO39" s="357" t="s">
        <v>47</v>
      </c>
      <c r="AP39" s="358">
        <v>8.8999996185302699</v>
      </c>
      <c r="AQ39" s="358">
        <v>10.8999996185303</v>
      </c>
      <c r="AR39" s="358">
        <v>9.3999996185302699</v>
      </c>
      <c r="AS39" s="358">
        <v>12.6000003814697</v>
      </c>
      <c r="AT39" s="358">
        <v>5.9000000953674299</v>
      </c>
      <c r="AU39" s="358">
        <v>8.6000003814697301</v>
      </c>
      <c r="AV39" s="358">
        <v>12.8999996185303</v>
      </c>
      <c r="AW39" s="358">
        <v>7.5999999046325701</v>
      </c>
      <c r="AX39" s="358">
        <v>19</v>
      </c>
      <c r="AY39" s="358">
        <v>14.699999809265099</v>
      </c>
      <c r="AZ39" s="359">
        <v>5</v>
      </c>
      <c r="BA39" s="365">
        <v>0.31654617190361001</v>
      </c>
      <c r="BB39" s="355">
        <v>0.48384103178978</v>
      </c>
      <c r="BC39" s="355">
        <v>-1.59852755069733</v>
      </c>
      <c r="BD39" s="355">
        <v>0.17905670404434201</v>
      </c>
      <c r="BE39" s="355">
        <v>0.28701671957969699</v>
      </c>
      <c r="BF39" s="355">
        <v>0.33628058433532698</v>
      </c>
      <c r="BG39" s="355">
        <v>-1.2191634178161599</v>
      </c>
      <c r="BH39" s="355">
        <v>-0.86007398366928101</v>
      </c>
      <c r="BI39" s="355">
        <v>-8.3512425422668499E-2</v>
      </c>
      <c r="BJ39" s="366">
        <v>4.7520447522401803E-2</v>
      </c>
      <c r="BK39" s="365">
        <v>4.8874273896217298E-2</v>
      </c>
      <c r="BL39" s="355">
        <v>0.218148022890091</v>
      </c>
      <c r="BM39" s="355">
        <v>3.8765101432800302</v>
      </c>
      <c r="BN39" s="355">
        <v>8.9311040937900502E-2</v>
      </c>
      <c r="BO39" s="355">
        <v>0.28874364495277399</v>
      </c>
      <c r="BP39" s="355">
        <v>0.61585181951522805</v>
      </c>
      <c r="BQ39" s="355">
        <v>8.6159324645996094</v>
      </c>
      <c r="BR39" s="355">
        <v>5.9522867202758798</v>
      </c>
      <c r="BS39" s="355">
        <v>0.111698850989342</v>
      </c>
      <c r="BT39" s="366">
        <v>7.4359968304634094E-2</v>
      </c>
      <c r="BU39" s="365">
        <v>1.87207199633121E-2</v>
      </c>
      <c r="BV39" s="355">
        <v>4.3737482279539101E-2</v>
      </c>
      <c r="BW39" s="355">
        <v>0.47740685939788802</v>
      </c>
      <c r="BX39" s="355">
        <v>5.9900376945733998E-3</v>
      </c>
      <c r="BY39" s="355">
        <v>1.53908561915159E-2</v>
      </c>
      <c r="BZ39" s="355">
        <v>2.1127687767148001E-2</v>
      </c>
      <c r="CA39" s="355">
        <v>0.27769768238067599</v>
      </c>
      <c r="CB39" s="355">
        <v>0.13820381462574</v>
      </c>
      <c r="CC39" s="355">
        <v>1.3030185364186801E-3</v>
      </c>
      <c r="CD39" s="366">
        <v>4.21899923821911E-4</v>
      </c>
    </row>
    <row r="40" spans="2:82">
      <c r="B40" s="148">
        <v>5</v>
      </c>
      <c r="C40" s="577">
        <v>33</v>
      </c>
      <c r="D40" s="270" t="s">
        <v>42</v>
      </c>
      <c r="E40" s="56">
        <f t="shared" si="4"/>
        <v>0.220748111605644</v>
      </c>
      <c r="F40" s="56">
        <f t="shared" si="4"/>
        <v>-1.36212837696075</v>
      </c>
      <c r="G40" s="55"/>
      <c r="H40" s="459"/>
      <c r="I40" s="597">
        <f t="shared" si="1"/>
        <v>0.38086991012096405</v>
      </c>
      <c r="J40" s="598">
        <f t="shared" si="2"/>
        <v>2.8384983409196169</v>
      </c>
      <c r="AO40" s="352" t="s">
        <v>6</v>
      </c>
      <c r="AP40" s="353">
        <v>18.299999237060501</v>
      </c>
      <c r="AQ40" s="353">
        <v>10.3999996185303</v>
      </c>
      <c r="AR40" s="353">
        <v>12.5</v>
      </c>
      <c r="AS40" s="353">
        <v>15.800000190734901</v>
      </c>
      <c r="AT40" s="353">
        <v>10.300000190734901</v>
      </c>
      <c r="AU40" s="353">
        <v>18.899999618530298</v>
      </c>
      <c r="AV40" s="353">
        <v>2.4000000953674299</v>
      </c>
      <c r="AW40" s="353">
        <v>4.6999998092651403</v>
      </c>
      <c r="AX40" s="353">
        <v>6.5999999046325701</v>
      </c>
      <c r="AY40" s="353">
        <v>3</v>
      </c>
      <c r="AZ40" s="354">
        <v>6</v>
      </c>
      <c r="BA40" s="365">
        <v>-1.8039183616638199</v>
      </c>
      <c r="BB40" s="355">
        <v>2.14127516746521</v>
      </c>
      <c r="BC40" s="355">
        <v>2.3265955448150599</v>
      </c>
      <c r="BD40" s="355">
        <v>0.124131225049496</v>
      </c>
      <c r="BE40" s="355">
        <v>-1.01383757591248</v>
      </c>
      <c r="BF40" s="355">
        <v>-0.23179993033409099</v>
      </c>
      <c r="BG40" s="355">
        <v>0.33003950119018599</v>
      </c>
      <c r="BH40" s="355">
        <v>0.22505648434162101</v>
      </c>
      <c r="BI40" s="355">
        <v>-0.59362709522247303</v>
      </c>
      <c r="BJ40" s="366">
        <v>2.30528563261032E-2</v>
      </c>
      <c r="BK40" s="365">
        <v>1.58723020553589</v>
      </c>
      <c r="BL40" s="355">
        <v>4.2725863456726101</v>
      </c>
      <c r="BM40" s="355">
        <v>8.2118768692016602</v>
      </c>
      <c r="BN40" s="355">
        <v>4.2922604829073001E-2</v>
      </c>
      <c r="BO40" s="355">
        <v>3.6027555465698198</v>
      </c>
      <c r="BP40" s="355">
        <v>0.29261678457260099</v>
      </c>
      <c r="BQ40" s="355">
        <v>0.63140827417373702</v>
      </c>
      <c r="BR40" s="355">
        <v>0.40756347775459301</v>
      </c>
      <c r="BS40" s="355">
        <v>5.6438302993774396</v>
      </c>
      <c r="BT40" s="366">
        <v>1.7499580979347201E-2</v>
      </c>
      <c r="BU40" s="365">
        <v>0.21895973384380299</v>
      </c>
      <c r="BV40" s="355">
        <v>0.30851441621780401</v>
      </c>
      <c r="BW40" s="355">
        <v>0.36422711610794101</v>
      </c>
      <c r="BX40" s="355">
        <v>1.0367942741140699E-3</v>
      </c>
      <c r="BY40" s="355">
        <v>6.9161958992481204E-2</v>
      </c>
      <c r="BZ40" s="355">
        <v>3.6154063418507602E-3</v>
      </c>
      <c r="CA40" s="355">
        <v>7.3292972519993799E-3</v>
      </c>
      <c r="CB40" s="355">
        <v>3.4081097692251201E-3</v>
      </c>
      <c r="CC40" s="355">
        <v>2.3711441084742501E-2</v>
      </c>
      <c r="CD40" s="366">
        <v>3.57585558958817E-5</v>
      </c>
    </row>
    <row r="41" spans="2:82" ht="15" thickBot="1">
      <c r="B41" s="231">
        <v>5</v>
      </c>
      <c r="C41" s="578">
        <v>34</v>
      </c>
      <c r="D41" s="208" t="s">
        <v>47</v>
      </c>
      <c r="E41" s="454">
        <f t="shared" si="4"/>
        <v>0.31654617190361001</v>
      </c>
      <c r="F41" s="454">
        <f t="shared" si="4"/>
        <v>-1.59852755069733</v>
      </c>
      <c r="G41" s="357">
        <f t="shared" ref="G41:H41" si="6">AVERAGE(E33:E41)</f>
        <v>-0.37474601136313446</v>
      </c>
      <c r="H41" s="460">
        <f t="shared" si="6"/>
        <v>-1.2256682912508654</v>
      </c>
      <c r="I41" s="599">
        <f t="shared" si="1"/>
        <v>0.49612757936120011</v>
      </c>
      <c r="J41" s="600">
        <f t="shared" si="2"/>
        <v>3.9253844171762475</v>
      </c>
      <c r="AO41" s="55" t="s">
        <v>9</v>
      </c>
      <c r="AP41" s="355">
        <v>14</v>
      </c>
      <c r="AQ41" s="355">
        <v>10.800000190734901</v>
      </c>
      <c r="AR41" s="355">
        <v>12.699999809265099</v>
      </c>
      <c r="AS41" s="355">
        <v>17.600000381469702</v>
      </c>
      <c r="AT41" s="355">
        <v>11</v>
      </c>
      <c r="AU41" s="355">
        <v>16.600000381469702</v>
      </c>
      <c r="AV41" s="355">
        <v>5.1999998092651403</v>
      </c>
      <c r="AW41" s="355">
        <v>1.70000004768372</v>
      </c>
      <c r="AX41" s="355">
        <v>9.3999996185302699</v>
      </c>
      <c r="AY41" s="355">
        <v>5.6999998092651403</v>
      </c>
      <c r="AZ41" s="356">
        <v>6</v>
      </c>
      <c r="BA41" s="365">
        <v>-1.5112284421920801</v>
      </c>
      <c r="BB41" s="355">
        <v>1.6296843290328999</v>
      </c>
      <c r="BC41" s="355">
        <v>1.45919406414032</v>
      </c>
      <c r="BD41" s="355">
        <v>0.92172122001647905</v>
      </c>
      <c r="BE41" s="355">
        <v>-0.48554357886314398</v>
      </c>
      <c r="BF41" s="355">
        <v>-0.31990519165992698</v>
      </c>
      <c r="BG41" s="355">
        <v>0.10500489175319699</v>
      </c>
      <c r="BH41" s="355">
        <v>-0.72370862960815396</v>
      </c>
      <c r="BI41" s="355">
        <v>-0.310506582260132</v>
      </c>
      <c r="BJ41" s="366">
        <v>0.31643384695053101</v>
      </c>
      <c r="BK41" s="365">
        <v>1.11395180225372</v>
      </c>
      <c r="BL41" s="355">
        <v>2.4748728275299099</v>
      </c>
      <c r="BM41" s="355">
        <v>3.2301802635192902</v>
      </c>
      <c r="BN41" s="355">
        <v>2.3665907382965101</v>
      </c>
      <c r="BO41" s="355">
        <v>0.82633179426193204</v>
      </c>
      <c r="BP41" s="355">
        <v>0.55733358860015902</v>
      </c>
      <c r="BQ41" s="355">
        <v>6.39142245054245E-2</v>
      </c>
      <c r="BR41" s="355">
        <v>4.21443843841553</v>
      </c>
      <c r="BS41" s="355">
        <v>1.54414522647858</v>
      </c>
      <c r="BT41" s="366">
        <v>3.29719042778015</v>
      </c>
      <c r="BU41" s="365">
        <v>0.25409799814224199</v>
      </c>
      <c r="BV41" s="355">
        <v>0.29549354314804099</v>
      </c>
      <c r="BW41" s="355">
        <v>0.236901119351387</v>
      </c>
      <c r="BX41" s="355">
        <v>9.4523578882217393E-2</v>
      </c>
      <c r="BY41" s="355">
        <v>2.6229947805404701E-2</v>
      </c>
      <c r="BZ41" s="355">
        <v>1.13863246515393E-2</v>
      </c>
      <c r="CA41" s="355">
        <v>1.2267612619325499E-3</v>
      </c>
      <c r="CB41" s="355">
        <v>5.8273151516914402E-2</v>
      </c>
      <c r="CC41" s="355">
        <v>1.07271075248718E-2</v>
      </c>
      <c r="CD41" s="366">
        <v>1.11405560746789E-2</v>
      </c>
    </row>
    <row r="42" spans="2:82">
      <c r="B42" s="147">
        <v>6</v>
      </c>
      <c r="C42" s="576">
        <v>35</v>
      </c>
      <c r="D42" s="269" t="s">
        <v>6</v>
      </c>
      <c r="E42" s="451">
        <f t="shared" si="4"/>
        <v>-1.8039183616638199</v>
      </c>
      <c r="F42" s="451">
        <f t="shared" si="4"/>
        <v>2.3265955448150599</v>
      </c>
      <c r="G42" s="352"/>
      <c r="H42" s="458"/>
      <c r="I42" s="595">
        <f t="shared" si="1"/>
        <v>0.58318684995174397</v>
      </c>
      <c r="J42" s="596">
        <f t="shared" si="2"/>
        <v>9.7991070747375506</v>
      </c>
      <c r="AO42" s="55" t="s">
        <v>21</v>
      </c>
      <c r="AP42" s="355">
        <v>15.8999996185303</v>
      </c>
      <c r="AQ42" s="355">
        <v>5.3000001907348597</v>
      </c>
      <c r="AR42" s="355">
        <v>11.1000003814697</v>
      </c>
      <c r="AS42" s="355">
        <v>11.6000003814697</v>
      </c>
      <c r="AT42" s="355">
        <v>7.3000001907348597</v>
      </c>
      <c r="AU42" s="355">
        <v>12.1000003814697</v>
      </c>
      <c r="AV42" s="355">
        <v>9.6000003814697301</v>
      </c>
      <c r="AW42" s="355">
        <v>9.1999998092651403</v>
      </c>
      <c r="AX42" s="355">
        <v>12.300000190734901</v>
      </c>
      <c r="AY42" s="355">
        <v>5.5</v>
      </c>
      <c r="AZ42" s="356">
        <v>6</v>
      </c>
      <c r="BA42" s="365">
        <v>5.5381648242473602E-2</v>
      </c>
      <c r="BB42" s="355">
        <v>1.7379115819930999</v>
      </c>
      <c r="BC42" s="355">
        <v>0.39567333459854098</v>
      </c>
      <c r="BD42" s="355">
        <v>-1.1484019756317101</v>
      </c>
      <c r="BE42" s="355">
        <v>-1.5613260269164999</v>
      </c>
      <c r="BF42" s="355">
        <v>-0.349409550428391</v>
      </c>
      <c r="BG42" s="355">
        <v>0.135359928011894</v>
      </c>
      <c r="BH42" s="355">
        <v>-0.35666644573211698</v>
      </c>
      <c r="BI42" s="355">
        <v>0.116686411201954</v>
      </c>
      <c r="BJ42" s="366">
        <v>-0.25600680708885198</v>
      </c>
      <c r="BK42" s="365">
        <v>1.4960218686610499E-3</v>
      </c>
      <c r="BL42" s="355">
        <v>2.8144998550414999</v>
      </c>
      <c r="BM42" s="355">
        <v>0.237505808472633</v>
      </c>
      <c r="BN42" s="355">
        <v>3.6737689971923801</v>
      </c>
      <c r="BO42" s="355">
        <v>8.5444717407226598</v>
      </c>
      <c r="BP42" s="355">
        <v>0.66487836837768599</v>
      </c>
      <c r="BQ42" s="355">
        <v>0.106208354234695</v>
      </c>
      <c r="BR42" s="355">
        <v>1.02361512184143</v>
      </c>
      <c r="BS42" s="355">
        <v>0.218065559864044</v>
      </c>
      <c r="BT42" s="366">
        <v>2.1581478118896502</v>
      </c>
      <c r="BU42" s="365">
        <v>4.21117641963065E-4</v>
      </c>
      <c r="BV42" s="355">
        <v>0.41469332575798001</v>
      </c>
      <c r="BW42" s="355">
        <v>2.1495386958122299E-2</v>
      </c>
      <c r="BX42" s="355">
        <v>0.181075438857079</v>
      </c>
      <c r="BY42" s="355">
        <v>0.33470246195793202</v>
      </c>
      <c r="BZ42" s="355">
        <v>1.6762593761086499E-2</v>
      </c>
      <c r="CA42" s="355">
        <v>2.5156599003821598E-3</v>
      </c>
      <c r="CB42" s="355">
        <v>1.7466111108660701E-2</v>
      </c>
      <c r="CC42" s="355">
        <v>1.8694431055337199E-3</v>
      </c>
      <c r="CD42" s="366">
        <v>8.9985951781272906E-3</v>
      </c>
    </row>
    <row r="43" spans="2:82">
      <c r="B43" s="148">
        <v>6</v>
      </c>
      <c r="C43" s="577">
        <v>36</v>
      </c>
      <c r="D43" s="270" t="s">
        <v>9</v>
      </c>
      <c r="E43" s="56">
        <f t="shared" si="4"/>
        <v>-1.5112284421920801</v>
      </c>
      <c r="F43" s="56">
        <f t="shared" si="4"/>
        <v>1.45919406414032</v>
      </c>
      <c r="G43" s="55"/>
      <c r="H43" s="459"/>
      <c r="I43" s="597">
        <f t="shared" si="1"/>
        <v>0.49099911749362901</v>
      </c>
      <c r="J43" s="598">
        <f t="shared" si="2"/>
        <v>4.3441320657730103</v>
      </c>
      <c r="AO43" s="55" t="s">
        <v>23</v>
      </c>
      <c r="AP43" s="355">
        <v>15.1000003814697</v>
      </c>
      <c r="AQ43" s="355">
        <v>8.6000003814697301</v>
      </c>
      <c r="AR43" s="355">
        <v>14.699999809265099</v>
      </c>
      <c r="AS43" s="355">
        <v>14.6000003814697</v>
      </c>
      <c r="AT43" s="355">
        <v>6.3000001907348597</v>
      </c>
      <c r="AU43" s="355">
        <v>12.1000003814697</v>
      </c>
      <c r="AV43" s="355">
        <v>10</v>
      </c>
      <c r="AW43" s="355">
        <v>9.5</v>
      </c>
      <c r="AX43" s="355">
        <v>8.1999998092651403</v>
      </c>
      <c r="AY43" s="355">
        <v>8.8000001907348597</v>
      </c>
      <c r="AZ43" s="356">
        <v>6</v>
      </c>
      <c r="BA43" s="365">
        <v>-0.42371088266372697</v>
      </c>
      <c r="BB43" s="355">
        <v>2.0079116821289098</v>
      </c>
      <c r="BC43" s="355">
        <v>0.41621637344360402</v>
      </c>
      <c r="BD43" s="355">
        <v>-0.675126433372498</v>
      </c>
      <c r="BE43" s="355">
        <v>-0.15491162240505199</v>
      </c>
      <c r="BF43" s="355">
        <v>9.0915620326995794E-2</v>
      </c>
      <c r="BG43" s="355">
        <v>0.49043247103691101</v>
      </c>
      <c r="BH43" s="355">
        <v>6.32798597216606E-2</v>
      </c>
      <c r="BI43" s="355">
        <v>0.50776618719100997</v>
      </c>
      <c r="BJ43" s="366">
        <v>0.135372519493103</v>
      </c>
      <c r="BK43" s="365">
        <v>8.7567999958992004E-2</v>
      </c>
      <c r="BL43" s="355">
        <v>3.75694727897644</v>
      </c>
      <c r="BM43" s="355">
        <v>0.26280823349952698</v>
      </c>
      <c r="BN43" s="355">
        <v>1.2696797847747801</v>
      </c>
      <c r="BO43" s="355">
        <v>8.4113568067550701E-2</v>
      </c>
      <c r="BP43" s="355">
        <v>4.5014213770628003E-2</v>
      </c>
      <c r="BQ43" s="355">
        <v>1.39423787593842</v>
      </c>
      <c r="BR43" s="355">
        <v>3.2221313565969502E-2</v>
      </c>
      <c r="BS43" s="355">
        <v>4.1292777061462402</v>
      </c>
      <c r="BT43" s="366">
        <v>0.60344707965850797</v>
      </c>
      <c r="BU43" s="365">
        <v>3.3288288861513103E-2</v>
      </c>
      <c r="BV43" s="355">
        <v>0.74755203723907504</v>
      </c>
      <c r="BW43" s="355">
        <v>3.2121110707521397E-2</v>
      </c>
      <c r="BX43" s="355">
        <v>8.4512792527675601E-2</v>
      </c>
      <c r="BY43" s="355">
        <v>4.4495924375951299E-3</v>
      </c>
      <c r="BZ43" s="355">
        <v>1.5326014254242199E-3</v>
      </c>
      <c r="CA43" s="355">
        <v>4.45975139737129E-2</v>
      </c>
      <c r="CB43" s="355">
        <v>7.42477364838123E-4</v>
      </c>
      <c r="CC43" s="355">
        <v>4.7805707901716198E-2</v>
      </c>
      <c r="CD43" s="366">
        <v>3.3979206345975399E-3</v>
      </c>
    </row>
    <row r="44" spans="2:82">
      <c r="B44" s="148">
        <v>6</v>
      </c>
      <c r="C44" s="577">
        <v>37</v>
      </c>
      <c r="D44" s="270" t="s">
        <v>21</v>
      </c>
      <c r="E44" s="56">
        <f t="shared" si="4"/>
        <v>5.5381648242473602E-2</v>
      </c>
      <c r="F44" s="56">
        <f t="shared" si="4"/>
        <v>0.39567333459854098</v>
      </c>
      <c r="G44" s="55"/>
      <c r="H44" s="459"/>
      <c r="I44" s="597">
        <f t="shared" si="1"/>
        <v>2.1916504600085363E-2</v>
      </c>
      <c r="J44" s="598">
        <f t="shared" si="2"/>
        <v>0.23900183034129405</v>
      </c>
      <c r="AO44" s="55" t="s">
        <v>24</v>
      </c>
      <c r="AP44" s="355">
        <v>15.1000003814697</v>
      </c>
      <c r="AQ44" s="355">
        <v>10.199999809265099</v>
      </c>
      <c r="AR44" s="355">
        <v>12.300000190734901</v>
      </c>
      <c r="AS44" s="355">
        <v>15.800000190734901</v>
      </c>
      <c r="AT44" s="355">
        <v>5.9000000953674299</v>
      </c>
      <c r="AU44" s="355">
        <v>11.8999996185303</v>
      </c>
      <c r="AV44" s="355">
        <v>14.6000003814697</v>
      </c>
      <c r="AW44" s="355">
        <v>3.9000000953674299</v>
      </c>
      <c r="AX44" s="355">
        <v>7.5</v>
      </c>
      <c r="AY44" s="355">
        <v>14.1000003814697</v>
      </c>
      <c r="AZ44" s="356">
        <v>6</v>
      </c>
      <c r="BA44" s="365">
        <v>0.35468572378158603</v>
      </c>
      <c r="BB44" s="355">
        <v>2.4802083969116202</v>
      </c>
      <c r="BC44" s="355">
        <v>0.26244929432869002</v>
      </c>
      <c r="BD44" s="355">
        <v>0.189677730202675</v>
      </c>
      <c r="BE44" s="355">
        <v>0.83352905511856101</v>
      </c>
      <c r="BF44" s="355">
        <v>-0.34921559691429099</v>
      </c>
      <c r="BG44" s="355">
        <v>-6.5250389277935E-2</v>
      </c>
      <c r="BH44" s="355">
        <v>-0.112462922930717</v>
      </c>
      <c r="BI44" s="355">
        <v>-2.7065584436059002E-2</v>
      </c>
      <c r="BJ44" s="366">
        <v>0.455683052539825</v>
      </c>
      <c r="BK44" s="365">
        <v>6.1361163854598999E-2</v>
      </c>
      <c r="BL44" s="355">
        <v>5.7322120666503897</v>
      </c>
      <c r="BM44" s="355">
        <v>0.104494027793407</v>
      </c>
      <c r="BN44" s="355">
        <v>0.100220523774624</v>
      </c>
      <c r="BO44" s="355">
        <v>2.4352273941039999</v>
      </c>
      <c r="BP44" s="355">
        <v>0.66414040327072099</v>
      </c>
      <c r="BQ44" s="355">
        <v>2.46799718588591E-2</v>
      </c>
      <c r="BR44" s="355">
        <v>0.101772613823414</v>
      </c>
      <c r="BS44" s="355">
        <v>1.17322504520416E-2</v>
      </c>
      <c r="BT44" s="366">
        <v>6.8376035690307599</v>
      </c>
      <c r="BU44" s="365">
        <v>1.6945078969001801E-2</v>
      </c>
      <c r="BV44" s="355">
        <v>0.82857632637023904</v>
      </c>
      <c r="BW44" s="355">
        <v>9.2778420075774193E-3</v>
      </c>
      <c r="BX44" s="355">
        <v>4.8460606485605197E-3</v>
      </c>
      <c r="BY44" s="355">
        <v>9.3583144247531905E-2</v>
      </c>
      <c r="BZ44" s="355">
        <v>1.64264384657145E-2</v>
      </c>
      <c r="CA44" s="355">
        <v>5.7348539121449005E-4</v>
      </c>
      <c r="CB44" s="355">
        <v>1.7036284552887099E-3</v>
      </c>
      <c r="CC44" s="355">
        <v>9.8671327577903894E-5</v>
      </c>
      <c r="CD44" s="366">
        <v>2.7969321236014401E-2</v>
      </c>
    </row>
    <row r="45" spans="2:82">
      <c r="B45" s="148">
        <v>6</v>
      </c>
      <c r="C45" s="577">
        <v>38</v>
      </c>
      <c r="D45" s="270" t="s">
        <v>23</v>
      </c>
      <c r="E45" s="56">
        <f t="shared" si="4"/>
        <v>-0.42371088266372697</v>
      </c>
      <c r="F45" s="56">
        <f t="shared" si="4"/>
        <v>0.41621637344360402</v>
      </c>
      <c r="G45" s="55"/>
      <c r="H45" s="459"/>
      <c r="I45" s="597">
        <f t="shared" si="1"/>
        <v>6.5409399569034493E-2</v>
      </c>
      <c r="J45" s="598">
        <f t="shared" si="2"/>
        <v>0.35037623345851898</v>
      </c>
      <c r="AO45" s="55" t="s">
        <v>25</v>
      </c>
      <c r="AP45" s="355">
        <v>14.300000190734901</v>
      </c>
      <c r="AQ45" s="355">
        <v>9.3000001907348597</v>
      </c>
      <c r="AR45" s="355">
        <v>7.1999998092651403</v>
      </c>
      <c r="AS45" s="355">
        <v>12.3999996185303</v>
      </c>
      <c r="AT45" s="355">
        <v>10.5</v>
      </c>
      <c r="AU45" s="355">
        <v>8.3999996185302699</v>
      </c>
      <c r="AV45" s="355">
        <v>7.5999999046325701</v>
      </c>
      <c r="AW45" s="355">
        <v>4.5</v>
      </c>
      <c r="AX45" s="355">
        <v>12.6000003814697</v>
      </c>
      <c r="AY45" s="355">
        <v>8.3000001907348597</v>
      </c>
      <c r="AZ45" s="356">
        <v>6</v>
      </c>
      <c r="BA45" s="365">
        <v>0.30625027418136602</v>
      </c>
      <c r="BB45" s="355">
        <v>0.82988846302032504</v>
      </c>
      <c r="BC45" s="355">
        <v>0.77807945013046298</v>
      </c>
      <c r="BD45" s="355">
        <v>0.31259143352508501</v>
      </c>
      <c r="BE45" s="355">
        <v>-1.06996726989746</v>
      </c>
      <c r="BF45" s="355">
        <v>-0.32881808280944802</v>
      </c>
      <c r="BG45" s="355">
        <v>-0.97807079553604104</v>
      </c>
      <c r="BH45" s="355">
        <v>-0.23054960370063801</v>
      </c>
      <c r="BI45" s="355">
        <v>-5.5981840938329697E-2</v>
      </c>
      <c r="BJ45" s="366">
        <v>0.37112754583358798</v>
      </c>
      <c r="BK45" s="365">
        <v>4.5746635645628003E-2</v>
      </c>
      <c r="BL45" s="355">
        <v>0.64177876710891701</v>
      </c>
      <c r="BM45" s="355">
        <v>0.91843527555465698</v>
      </c>
      <c r="BN45" s="355">
        <v>0.27219372987747198</v>
      </c>
      <c r="BO45" s="355">
        <v>4.0127215385437003</v>
      </c>
      <c r="BP45" s="355">
        <v>0.58882200717926003</v>
      </c>
      <c r="BQ45" s="355">
        <v>5.5452232360839799</v>
      </c>
      <c r="BR45" s="355">
        <v>0.42770168185234098</v>
      </c>
      <c r="BS45" s="355">
        <v>5.0192736089229598E-2</v>
      </c>
      <c r="BT45" s="366">
        <v>4.5354933738708496</v>
      </c>
      <c r="BU45" s="365">
        <v>2.4115169420838401E-2</v>
      </c>
      <c r="BV45" s="355">
        <v>0.17708297073841101</v>
      </c>
      <c r="BW45" s="355">
        <v>0.15566293895244601</v>
      </c>
      <c r="BX45" s="355">
        <v>2.5124154984950998E-2</v>
      </c>
      <c r="BY45" s="355">
        <v>0.29435968399047902</v>
      </c>
      <c r="BZ45" s="355">
        <v>2.7800250798463801E-2</v>
      </c>
      <c r="CA45" s="355">
        <v>0.245967611670494</v>
      </c>
      <c r="CB45" s="355">
        <v>1.3666776008903999E-2</v>
      </c>
      <c r="CC45" s="355">
        <v>8.0580817302689E-4</v>
      </c>
      <c r="CD45" s="366">
        <v>3.5414710640907301E-2</v>
      </c>
    </row>
    <row r="46" spans="2:82" ht="15" thickBot="1">
      <c r="B46" s="148">
        <v>6</v>
      </c>
      <c r="C46" s="577">
        <v>39</v>
      </c>
      <c r="D46" s="270" t="s">
        <v>24</v>
      </c>
      <c r="E46" s="56">
        <f t="shared" si="4"/>
        <v>0.35468572378158603</v>
      </c>
      <c r="F46" s="56">
        <f t="shared" si="4"/>
        <v>0.26244929432869002</v>
      </c>
      <c r="G46" s="55"/>
      <c r="H46" s="459"/>
      <c r="I46" s="597">
        <f t="shared" si="1"/>
        <v>2.6222920976579221E-2</v>
      </c>
      <c r="J46" s="598">
        <f t="shared" si="2"/>
        <v>0.165855191648006</v>
      </c>
      <c r="AO46" s="357" t="s">
        <v>26</v>
      </c>
      <c r="AP46" s="358">
        <v>14.300000190734901</v>
      </c>
      <c r="AQ46" s="358">
        <v>6.8000001907348597</v>
      </c>
      <c r="AR46" s="358">
        <v>13.699999809265099</v>
      </c>
      <c r="AS46" s="358">
        <v>12.6000003814697</v>
      </c>
      <c r="AT46" s="358">
        <v>5.3000001907348597</v>
      </c>
      <c r="AU46" s="358">
        <v>15.6000003814697</v>
      </c>
      <c r="AV46" s="358">
        <v>10.800000190734901</v>
      </c>
      <c r="AW46" s="358">
        <v>6.5</v>
      </c>
      <c r="AX46" s="358">
        <v>13</v>
      </c>
      <c r="AY46" s="358">
        <v>10.1000003814697</v>
      </c>
      <c r="AZ46" s="359">
        <v>6</v>
      </c>
      <c r="BA46" s="365">
        <v>-0.28093805909156799</v>
      </c>
      <c r="BB46" s="355">
        <v>2.3027551174163801</v>
      </c>
      <c r="BC46" s="355">
        <v>-0.35352408885955799</v>
      </c>
      <c r="BD46" s="355">
        <v>-0.40400743484497098</v>
      </c>
      <c r="BE46" s="355">
        <v>-0.66993606090545699</v>
      </c>
      <c r="BF46" s="355">
        <v>-0.11321898549795199</v>
      </c>
      <c r="BG46" s="355">
        <v>0.33459371328353898</v>
      </c>
      <c r="BH46" s="355">
        <v>-0.55981528759002697</v>
      </c>
      <c r="BI46" s="355">
        <v>-0.24283306300640101</v>
      </c>
      <c r="BJ46" s="366">
        <v>-0.47318542003631597</v>
      </c>
      <c r="BK46" s="365">
        <v>3.8497038185596501E-2</v>
      </c>
      <c r="BL46" s="355">
        <v>4.9413022994995099</v>
      </c>
      <c r="BM46" s="355">
        <v>0.1896001547575</v>
      </c>
      <c r="BN46" s="355">
        <v>0.45467671751976002</v>
      </c>
      <c r="BO46" s="355">
        <v>1.57313048839569</v>
      </c>
      <c r="BP46" s="355">
        <v>6.98089599609375E-2</v>
      </c>
      <c r="BQ46" s="355">
        <v>0.64895415306091297</v>
      </c>
      <c r="BR46" s="355">
        <v>2.5217480659484899</v>
      </c>
      <c r="BS46" s="355">
        <v>0.94441342353820801</v>
      </c>
      <c r="BT46" s="366">
        <v>7.3729429244995099</v>
      </c>
      <c r="BU46" s="365">
        <v>1.15394908934832E-2</v>
      </c>
      <c r="BV46" s="355">
        <v>0.77528429031372104</v>
      </c>
      <c r="BW46" s="355">
        <v>1.8272733315825501E-2</v>
      </c>
      <c r="BX46" s="355">
        <v>2.3864051327109299E-2</v>
      </c>
      <c r="BY46" s="355">
        <v>6.5619386732578305E-2</v>
      </c>
      <c r="BZ46" s="355">
        <v>1.87414849642664E-3</v>
      </c>
      <c r="CA46" s="355">
        <v>1.6368204727768901E-2</v>
      </c>
      <c r="CB46" s="355">
        <v>4.5819990336895003E-2</v>
      </c>
      <c r="CC46" s="355">
        <v>8.6214654147625004E-3</v>
      </c>
      <c r="CD46" s="366">
        <v>3.2736193388700499E-2</v>
      </c>
    </row>
    <row r="47" spans="2:82">
      <c r="B47" s="148">
        <v>6</v>
      </c>
      <c r="C47" s="577">
        <v>40</v>
      </c>
      <c r="D47" s="270" t="s">
        <v>25</v>
      </c>
      <c r="E47" s="56">
        <f t="shared" si="4"/>
        <v>0.30625027418136602</v>
      </c>
      <c r="F47" s="56">
        <f t="shared" si="4"/>
        <v>0.77807945013046298</v>
      </c>
      <c r="G47" s="55"/>
      <c r="H47" s="459"/>
      <c r="I47" s="597">
        <f t="shared" si="1"/>
        <v>0.17977810837328442</v>
      </c>
      <c r="J47" s="598">
        <f t="shared" si="2"/>
        <v>0.96418191120028496</v>
      </c>
      <c r="AO47" s="352" t="s">
        <v>13</v>
      </c>
      <c r="AP47" s="353">
        <v>10.699999809265099</v>
      </c>
      <c r="AQ47" s="353">
        <v>15.1000003814697</v>
      </c>
      <c r="AR47" s="353">
        <v>13.800000190734901</v>
      </c>
      <c r="AS47" s="353">
        <v>19.799999237060501</v>
      </c>
      <c r="AT47" s="353">
        <v>18.899999618530298</v>
      </c>
      <c r="AU47" s="353">
        <v>19.700000762939499</v>
      </c>
      <c r="AV47" s="353">
        <v>2</v>
      </c>
      <c r="AW47" s="353">
        <v>20</v>
      </c>
      <c r="AX47" s="353">
        <v>17.100000381469702</v>
      </c>
      <c r="AY47" s="353">
        <v>0.40000000596046398</v>
      </c>
      <c r="AZ47" s="354">
        <v>7</v>
      </c>
      <c r="BA47" s="365">
        <v>-4.3491473197937003</v>
      </c>
      <c r="BB47" s="355">
        <v>-1.7262277603149401</v>
      </c>
      <c r="BC47" s="355">
        <v>0.704728603363037</v>
      </c>
      <c r="BD47" s="355">
        <v>-0.67377340793609597</v>
      </c>
      <c r="BE47" s="355">
        <v>-0.39366063475608798</v>
      </c>
      <c r="BF47" s="355">
        <v>-0.77557486295700095</v>
      </c>
      <c r="BG47" s="355">
        <v>0.16069462895393399</v>
      </c>
      <c r="BH47" s="355">
        <v>8.6687885224819197E-2</v>
      </c>
      <c r="BI47" s="355">
        <v>-0.15628564357757599</v>
      </c>
      <c r="BJ47" s="366">
        <v>0.33189705014228799</v>
      </c>
      <c r="BK47" s="365">
        <v>9.2260208129882795</v>
      </c>
      <c r="BL47" s="355">
        <v>2.77678394317627</v>
      </c>
      <c r="BM47" s="355">
        <v>0.75343269109725997</v>
      </c>
      <c r="BN47" s="355">
        <v>1.2645957469940201</v>
      </c>
      <c r="BO47" s="355">
        <v>0.54317778348922696</v>
      </c>
      <c r="BP47" s="355">
        <v>3.2758204936981201</v>
      </c>
      <c r="BQ47" s="355">
        <v>0.149685993790627</v>
      </c>
      <c r="BR47" s="355">
        <v>6.0468476265668897E-2</v>
      </c>
      <c r="BS47" s="355">
        <v>0.39118725061416598</v>
      </c>
      <c r="BT47" s="366">
        <v>3.6273121833801301</v>
      </c>
      <c r="BU47" s="365">
        <v>0.79575562477111805</v>
      </c>
      <c r="BV47" s="355">
        <v>0.12536250054836301</v>
      </c>
      <c r="BW47" s="355">
        <v>2.0893696695566202E-2</v>
      </c>
      <c r="BX47" s="355">
        <v>1.9098497927188901E-2</v>
      </c>
      <c r="BY47" s="355">
        <v>6.51951739564538E-3</v>
      </c>
      <c r="BZ47" s="355">
        <v>2.5305733084678601E-2</v>
      </c>
      <c r="CA47" s="355">
        <v>1.0863611241802599E-3</v>
      </c>
      <c r="CB47" s="355">
        <v>3.1614644103683499E-4</v>
      </c>
      <c r="CC47" s="355">
        <v>1.0275657987222099E-3</v>
      </c>
      <c r="CD47" s="366">
        <v>4.6342373825609701E-3</v>
      </c>
    </row>
    <row r="48" spans="2:82" ht="15" thickBot="1">
      <c r="B48" s="231">
        <v>6</v>
      </c>
      <c r="C48" s="578">
        <v>41</v>
      </c>
      <c r="D48" s="208" t="s">
        <v>26</v>
      </c>
      <c r="E48" s="454">
        <f t="shared" ref="E48:F57" si="7">INDEX($BA$6:$BJ$55,$C48,E$6)</f>
        <v>-0.28093805909156799</v>
      </c>
      <c r="F48" s="454">
        <f t="shared" si="7"/>
        <v>-0.35352408885955799</v>
      </c>
      <c r="G48" s="357">
        <f t="shared" ref="G48:H48" si="8">AVERAGE(E42:E48)</f>
        <v>-0.47192544277225273</v>
      </c>
      <c r="H48" s="460">
        <f t="shared" si="8"/>
        <v>0.75495485322816003</v>
      </c>
      <c r="I48" s="599">
        <f t="shared" si="1"/>
        <v>2.9812224209308701E-2</v>
      </c>
      <c r="J48" s="600">
        <f t="shared" si="2"/>
        <v>0.22809719294309649</v>
      </c>
      <c r="AO48" s="55" t="s">
        <v>16</v>
      </c>
      <c r="AP48" s="355">
        <v>8.6999998092651403</v>
      </c>
      <c r="AQ48" s="355">
        <v>14.3999996185303</v>
      </c>
      <c r="AR48" s="355">
        <v>10.699999809265099</v>
      </c>
      <c r="AS48" s="355">
        <v>16</v>
      </c>
      <c r="AT48" s="355">
        <v>14.800000190734901</v>
      </c>
      <c r="AU48" s="355">
        <v>16.5</v>
      </c>
      <c r="AV48" s="355">
        <v>2.7999999523162802</v>
      </c>
      <c r="AW48" s="355">
        <v>18.700000762939499</v>
      </c>
      <c r="AX48" s="355">
        <v>20</v>
      </c>
      <c r="AY48" s="355">
        <v>3.7000000476837198</v>
      </c>
      <c r="AZ48" s="356">
        <v>7</v>
      </c>
      <c r="BA48" s="365">
        <v>-3.1227107048034699</v>
      </c>
      <c r="BB48" s="355">
        <v>-1.7867842912673999</v>
      </c>
      <c r="BC48" s="355">
        <v>-0.221944704651833</v>
      </c>
      <c r="BD48" s="355">
        <v>-0.60796773433685303</v>
      </c>
      <c r="BE48" s="355">
        <v>-0.509932041168213</v>
      </c>
      <c r="BF48" s="355">
        <v>3.3275455236434902E-2</v>
      </c>
      <c r="BG48" s="355">
        <v>-0.51069867610931396</v>
      </c>
      <c r="BH48" s="355">
        <v>-0.17497347295284299</v>
      </c>
      <c r="BI48" s="355">
        <v>-0.42698827385902399</v>
      </c>
      <c r="BJ48" s="366">
        <v>0.105003401637077</v>
      </c>
      <c r="BK48" s="365">
        <v>4.7563047409057599</v>
      </c>
      <c r="BL48" s="355">
        <v>2.9750218391418501</v>
      </c>
      <c r="BM48" s="355">
        <v>7.4729181826114696E-2</v>
      </c>
      <c r="BN48" s="355">
        <v>1.0296391248703001</v>
      </c>
      <c r="BO48" s="355">
        <v>0.91142857074737504</v>
      </c>
      <c r="BP48" s="355">
        <v>6.0300463810563096E-3</v>
      </c>
      <c r="BQ48" s="355">
        <v>1.51184725761414</v>
      </c>
      <c r="BR48" s="355">
        <v>0.24635230004787401</v>
      </c>
      <c r="BS48" s="355">
        <v>2.9199702739715598</v>
      </c>
      <c r="BT48" s="366">
        <v>0.36306542158126798</v>
      </c>
      <c r="BU48" s="365">
        <v>0.69115579128265403</v>
      </c>
      <c r="BV48" s="355">
        <v>0.22628548741340601</v>
      </c>
      <c r="BW48" s="355">
        <v>3.4914193674921998E-3</v>
      </c>
      <c r="BX48" s="355">
        <v>2.6198323816060999E-2</v>
      </c>
      <c r="BY48" s="355">
        <v>1.8430497497320199E-2</v>
      </c>
      <c r="BZ48" s="355">
        <v>7.8480261436197907E-5</v>
      </c>
      <c r="CA48" s="355">
        <v>1.8485955893993399E-2</v>
      </c>
      <c r="CB48" s="355">
        <v>2.1699857898056498E-3</v>
      </c>
      <c r="CC48" s="355">
        <v>1.29224350675941E-2</v>
      </c>
      <c r="CD48" s="366">
        <v>7.8148237662389896E-4</v>
      </c>
    </row>
    <row r="49" spans="2:82" ht="15" thickBot="1">
      <c r="B49" s="147">
        <v>7</v>
      </c>
      <c r="C49" s="576">
        <v>42</v>
      </c>
      <c r="D49" s="269" t="s">
        <v>13</v>
      </c>
      <c r="E49" s="451">
        <f t="shared" si="7"/>
        <v>-4.3491473197937003</v>
      </c>
      <c r="F49" s="451">
        <f t="shared" si="7"/>
        <v>0.704728603363037</v>
      </c>
      <c r="G49" s="352"/>
      <c r="H49" s="458"/>
      <c r="I49" s="595">
        <f t="shared" si="1"/>
        <v>0.81664932146668423</v>
      </c>
      <c r="J49" s="596">
        <f t="shared" si="2"/>
        <v>9.979453504085539</v>
      </c>
      <c r="AO49" s="357" t="s">
        <v>17</v>
      </c>
      <c r="AP49" s="358">
        <v>6.8000001907348597</v>
      </c>
      <c r="AQ49" s="358">
        <v>14.199999809265099</v>
      </c>
      <c r="AR49" s="358">
        <v>15.5</v>
      </c>
      <c r="AS49" s="358">
        <v>14.800000190734901</v>
      </c>
      <c r="AT49" s="358">
        <v>19.5</v>
      </c>
      <c r="AU49" s="358">
        <v>16.700000762939499</v>
      </c>
      <c r="AV49" s="358">
        <v>0.40000000596046398</v>
      </c>
      <c r="AW49" s="358">
        <v>18.700000762939499</v>
      </c>
      <c r="AX49" s="358">
        <v>15.199999809265099</v>
      </c>
      <c r="AY49" s="358">
        <v>0.80000001192092896</v>
      </c>
      <c r="AZ49" s="359">
        <v>7</v>
      </c>
      <c r="BA49" s="365">
        <v>-3.5967772006988499</v>
      </c>
      <c r="BB49" s="355">
        <v>-2.4598679542541499</v>
      </c>
      <c r="BC49" s="355">
        <v>0.50793254375457797</v>
      </c>
      <c r="BD49" s="355">
        <v>4.8272926360368701E-2</v>
      </c>
      <c r="BE49" s="355">
        <v>-0.62604373693466198</v>
      </c>
      <c r="BF49" s="355">
        <v>-0.10501153022050901</v>
      </c>
      <c r="BG49" s="355">
        <v>0.83540421724319502</v>
      </c>
      <c r="BH49" s="355">
        <v>-0.104191087186337</v>
      </c>
      <c r="BI49" s="355">
        <v>0.42296284437179599</v>
      </c>
      <c r="BJ49" s="366">
        <v>-0.133530929684639</v>
      </c>
      <c r="BK49" s="365">
        <v>6.3100566864013699</v>
      </c>
      <c r="BL49" s="355">
        <v>5.6385765075683603</v>
      </c>
      <c r="BM49" s="355">
        <v>0.39139270782470698</v>
      </c>
      <c r="BN49" s="355">
        <v>6.4912936650216597E-3</v>
      </c>
      <c r="BO49" s="355">
        <v>1.3737490177154501</v>
      </c>
      <c r="BP49" s="355">
        <v>6.0054648667573901E-2</v>
      </c>
      <c r="BQ49" s="355">
        <v>4.0454959869384801</v>
      </c>
      <c r="BR49" s="355">
        <v>8.7352097034454304E-2</v>
      </c>
      <c r="BS49" s="355">
        <v>2.86517381668091</v>
      </c>
      <c r="BT49" s="366">
        <v>0.58714032173156705</v>
      </c>
      <c r="BU49" s="365">
        <v>0.62932842969894398</v>
      </c>
      <c r="BV49" s="355">
        <v>0.29435664415359503</v>
      </c>
      <c r="BW49" s="355">
        <v>1.2550538405776E-2</v>
      </c>
      <c r="BX49" s="355">
        <v>1.13359397801105E-4</v>
      </c>
      <c r="BY49" s="355">
        <v>1.90660022199154E-2</v>
      </c>
      <c r="BZ49" s="355">
        <v>5.3644384024664803E-4</v>
      </c>
      <c r="CA49" s="355">
        <v>3.3950299024581902E-2</v>
      </c>
      <c r="CB49" s="355">
        <v>5.2809424232691505E-4</v>
      </c>
      <c r="CC49" s="355">
        <v>8.7027139961719496E-3</v>
      </c>
      <c r="CD49" s="366">
        <v>8.6738920072093595E-4</v>
      </c>
    </row>
    <row r="50" spans="2:82">
      <c r="B50" s="148">
        <v>7</v>
      </c>
      <c r="C50" s="577">
        <v>43</v>
      </c>
      <c r="D50" s="270" t="s">
        <v>16</v>
      </c>
      <c r="E50" s="56">
        <f t="shared" si="7"/>
        <v>-3.1227107048034699</v>
      </c>
      <c r="F50" s="56">
        <f t="shared" si="7"/>
        <v>-0.221944704651833</v>
      </c>
      <c r="G50" s="55"/>
      <c r="H50" s="459"/>
      <c r="I50" s="597">
        <f t="shared" si="1"/>
        <v>0.69464721065014623</v>
      </c>
      <c r="J50" s="598">
        <f t="shared" si="2"/>
        <v>4.8310339227318746</v>
      </c>
      <c r="AO50" s="352" t="s">
        <v>8</v>
      </c>
      <c r="AP50" s="353">
        <v>14.3999996185303</v>
      </c>
      <c r="AQ50" s="353">
        <v>12.8999996185303</v>
      </c>
      <c r="AR50" s="353">
        <v>18.5</v>
      </c>
      <c r="AS50" s="353">
        <v>20</v>
      </c>
      <c r="AT50" s="353">
        <v>8.3000001907348597</v>
      </c>
      <c r="AU50" s="353">
        <v>19.799999237060501</v>
      </c>
      <c r="AV50" s="353">
        <v>3.2000000476837198</v>
      </c>
      <c r="AW50" s="353">
        <v>14.699999809265099</v>
      </c>
      <c r="AX50" s="353">
        <v>10.1000003814697</v>
      </c>
      <c r="AY50" s="353">
        <v>2.5999999046325701</v>
      </c>
      <c r="AZ50" s="354">
        <v>8</v>
      </c>
      <c r="BA50" s="365">
        <v>-3.4597468376159699</v>
      </c>
      <c r="BB50" s="355">
        <v>1.34876072406769</v>
      </c>
      <c r="BC50" s="355">
        <v>0.96555632352829002</v>
      </c>
      <c r="BD50" s="355">
        <v>-0.93539273738861095</v>
      </c>
      <c r="BE50" s="355">
        <v>0.11434020102024101</v>
      </c>
      <c r="BF50" s="355">
        <v>0.49423000216484098</v>
      </c>
      <c r="BG50" s="355">
        <v>0.76657313108444203</v>
      </c>
      <c r="BH50" s="355">
        <v>0.100908808410168</v>
      </c>
      <c r="BI50" s="355">
        <v>0.21544414758682301</v>
      </c>
      <c r="BJ50" s="366">
        <v>7.9168997704982799E-2</v>
      </c>
      <c r="BK50" s="365">
        <v>5.8384132385253897</v>
      </c>
      <c r="BL50" s="355">
        <v>1.69517958164215</v>
      </c>
      <c r="BM50" s="355">
        <v>1.41434669494629</v>
      </c>
      <c r="BN50" s="355">
        <v>2.43731665611267</v>
      </c>
      <c r="BO50" s="355">
        <v>4.5824311673641198E-2</v>
      </c>
      <c r="BP50" s="355">
        <v>1.3302426338195801</v>
      </c>
      <c r="BQ50" s="355">
        <v>3.40632152557373</v>
      </c>
      <c r="BR50" s="355">
        <v>8.1935167312622098E-2</v>
      </c>
      <c r="BS50" s="355">
        <v>0.743388652801514</v>
      </c>
      <c r="BT50" s="366">
        <v>0.20638990402221699</v>
      </c>
      <c r="BU50" s="365">
        <v>0.72526520490646396</v>
      </c>
      <c r="BV50" s="355">
        <v>0.11022446304559699</v>
      </c>
      <c r="BW50" s="355">
        <v>5.64889386296272E-2</v>
      </c>
      <c r="BX50" s="355">
        <v>5.3014684468507801E-2</v>
      </c>
      <c r="BY50" s="355">
        <v>7.9214753350243005E-4</v>
      </c>
      <c r="BZ50" s="355">
        <v>1.4800159260630601E-2</v>
      </c>
      <c r="CA50" s="355">
        <v>3.5605359822511701E-2</v>
      </c>
      <c r="CB50" s="355">
        <v>6.1697326600551605E-4</v>
      </c>
      <c r="CC50" s="355">
        <v>2.8124032542109498E-3</v>
      </c>
      <c r="CD50" s="366">
        <v>3.7976808380335602E-4</v>
      </c>
    </row>
    <row r="51" spans="2:82" ht="15" thickBot="1">
      <c r="B51" s="231">
        <v>7</v>
      </c>
      <c r="C51" s="578">
        <v>44</v>
      </c>
      <c r="D51" s="208" t="s">
        <v>17</v>
      </c>
      <c r="E51" s="454">
        <f t="shared" si="7"/>
        <v>-3.5967772006988499</v>
      </c>
      <c r="F51" s="454">
        <f t="shared" si="7"/>
        <v>0.50793254375457797</v>
      </c>
      <c r="G51" s="357">
        <f t="shared" ref="G51:H51" si="9">AVERAGE(E49:E51)</f>
        <v>-3.6895450750986734</v>
      </c>
      <c r="H51" s="460">
        <f t="shared" si="9"/>
        <v>0.33023881415526063</v>
      </c>
      <c r="I51" s="599">
        <f t="shared" si="1"/>
        <v>0.64187896810472</v>
      </c>
      <c r="J51" s="600">
        <f t="shared" si="2"/>
        <v>6.7014493942260769</v>
      </c>
      <c r="AO51" s="55" t="s">
        <v>10</v>
      </c>
      <c r="AP51" s="355">
        <v>13.8999996185303</v>
      </c>
      <c r="AQ51" s="355">
        <v>16.5</v>
      </c>
      <c r="AR51" s="355">
        <v>17.899999618530298</v>
      </c>
      <c r="AS51" s="355">
        <v>15</v>
      </c>
      <c r="AT51" s="355">
        <v>11.199999809265099</v>
      </c>
      <c r="AU51" s="355">
        <v>16.600000381469702</v>
      </c>
      <c r="AV51" s="355">
        <v>5.9000000953674299</v>
      </c>
      <c r="AW51" s="355">
        <v>7.5999999046325701</v>
      </c>
      <c r="AX51" s="355">
        <v>9.8000001907348597</v>
      </c>
      <c r="AY51" s="355">
        <v>9.8000001907348597</v>
      </c>
      <c r="AZ51" s="356">
        <v>8</v>
      </c>
      <c r="BA51" s="365">
        <v>-2.36976099014282</v>
      </c>
      <c r="BB51" s="355">
        <v>1.0271897315978999</v>
      </c>
      <c r="BC51" s="355">
        <v>0.85448533296585105</v>
      </c>
      <c r="BD51" s="355">
        <v>0.97694599628448497</v>
      </c>
      <c r="BE51" s="355">
        <v>1.0714311599731401</v>
      </c>
      <c r="BF51" s="355">
        <v>5.7299081236123997E-2</v>
      </c>
      <c r="BG51" s="355">
        <v>3.4760776907205602E-2</v>
      </c>
      <c r="BH51" s="355">
        <v>0.71117818355560303</v>
      </c>
      <c r="BI51" s="355">
        <v>0.216607466340065</v>
      </c>
      <c r="BJ51" s="366">
        <v>-0.44808629155159002</v>
      </c>
      <c r="BK51" s="365">
        <v>2.73914647102356</v>
      </c>
      <c r="BL51" s="355">
        <v>0.98321211338043202</v>
      </c>
      <c r="BM51" s="355">
        <v>1.1076687574386599</v>
      </c>
      <c r="BN51" s="355">
        <v>2.65867400169373</v>
      </c>
      <c r="BO51" s="355">
        <v>4.0237092971801802</v>
      </c>
      <c r="BP51" s="355">
        <v>1.78800188004971E-2</v>
      </c>
      <c r="BQ51" s="355">
        <v>7.00418138876557E-3</v>
      </c>
      <c r="BR51" s="355">
        <v>4.06976222991943</v>
      </c>
      <c r="BS51" s="355">
        <v>0.75143837928771995</v>
      </c>
      <c r="BT51" s="366">
        <v>6.6115221977233896</v>
      </c>
      <c r="BU51" s="365">
        <v>0.547271728515625</v>
      </c>
      <c r="BV51" s="355">
        <v>0.102824173867702</v>
      </c>
      <c r="BW51" s="355">
        <v>7.1154624223709106E-2</v>
      </c>
      <c r="BX51" s="355">
        <v>9.3011148273944896E-2</v>
      </c>
      <c r="BY51" s="355">
        <v>0.111872270703316</v>
      </c>
      <c r="BZ51" s="355">
        <v>3.1995523022487798E-4</v>
      </c>
      <c r="CA51" s="355">
        <v>1.17753232188988E-4</v>
      </c>
      <c r="CB51" s="355">
        <v>4.9289084970951101E-2</v>
      </c>
      <c r="CC51" s="355">
        <v>4.5723635703325298E-3</v>
      </c>
      <c r="CD51" s="366">
        <v>1.95666830986738E-2</v>
      </c>
    </row>
    <row r="52" spans="2:82">
      <c r="B52" s="147">
        <v>8</v>
      </c>
      <c r="C52" s="576">
        <v>45</v>
      </c>
      <c r="D52" s="269" t="s">
        <v>8</v>
      </c>
      <c r="E52" s="451">
        <f t="shared" si="7"/>
        <v>-3.4597468376159699</v>
      </c>
      <c r="F52" s="451">
        <f t="shared" si="7"/>
        <v>0.96555632352829002</v>
      </c>
      <c r="G52" s="352"/>
      <c r="H52" s="458"/>
      <c r="I52" s="595">
        <f t="shared" si="1"/>
        <v>0.78175414353609118</v>
      </c>
      <c r="J52" s="596">
        <f t="shared" si="2"/>
        <v>7.2527599334716797</v>
      </c>
      <c r="AO52" s="55" t="s">
        <v>11</v>
      </c>
      <c r="AP52" s="355">
        <v>13.199999809265099</v>
      </c>
      <c r="AQ52" s="355">
        <v>14.8999996185303</v>
      </c>
      <c r="AR52" s="355">
        <v>17.899999618530298</v>
      </c>
      <c r="AS52" s="355">
        <v>18.200000762939499</v>
      </c>
      <c r="AT52" s="355">
        <v>10.1000003814697</v>
      </c>
      <c r="AU52" s="355">
        <v>17.100000381469702</v>
      </c>
      <c r="AV52" s="355">
        <v>5.4000000953674299</v>
      </c>
      <c r="AW52" s="355">
        <v>6.8000001907348597</v>
      </c>
      <c r="AX52" s="355">
        <v>17.799999237060501</v>
      </c>
      <c r="AY52" s="355">
        <v>14.8999996185303</v>
      </c>
      <c r="AZ52" s="356">
        <v>8</v>
      </c>
      <c r="BA52" s="365">
        <v>-2.7210171222686799</v>
      </c>
      <c r="BB52" s="355">
        <v>1.4347167015075699</v>
      </c>
      <c r="BC52" s="355">
        <v>-0.81383854150772095</v>
      </c>
      <c r="BD52" s="355">
        <v>1.2369190454482999</v>
      </c>
      <c r="BE52" s="355">
        <v>0.63574564456939697</v>
      </c>
      <c r="BF52" s="355">
        <v>-0.20753169059753401</v>
      </c>
      <c r="BG52" s="355">
        <v>-0.63302767276763905</v>
      </c>
      <c r="BH52" s="355">
        <v>0.31019416451454201</v>
      </c>
      <c r="BI52" s="355">
        <v>1.13455690443516E-2</v>
      </c>
      <c r="BJ52" s="366">
        <v>-9.0819142758846297E-2</v>
      </c>
      <c r="BK52" s="365">
        <v>3.6113429069518999</v>
      </c>
      <c r="BL52" s="355">
        <v>1.9181307554245</v>
      </c>
      <c r="BM52" s="355">
        <v>1.00479435920715</v>
      </c>
      <c r="BN52" s="355">
        <v>4.2619323730468803</v>
      </c>
      <c r="BO52" s="355">
        <v>1.4166573286056501</v>
      </c>
      <c r="BP52" s="355">
        <v>0.234553277492523</v>
      </c>
      <c r="BQ52" s="355">
        <v>2.32286429405212</v>
      </c>
      <c r="BR52" s="355">
        <v>0.77424687147140503</v>
      </c>
      <c r="BS52" s="355">
        <v>2.0615747198462499E-3</v>
      </c>
      <c r="BT52" s="366">
        <v>0.27160200476646401</v>
      </c>
      <c r="BU52" s="365">
        <v>0.58727765083312999</v>
      </c>
      <c r="BV52" s="355">
        <v>0.163272574543953</v>
      </c>
      <c r="BW52" s="355">
        <v>5.2536055445671102E-2</v>
      </c>
      <c r="BX52" s="355">
        <v>0.121356628835201</v>
      </c>
      <c r="BY52" s="355">
        <v>3.2058835029602099E-2</v>
      </c>
      <c r="BZ52" s="355">
        <v>3.4162511583417702E-3</v>
      </c>
      <c r="CA52" s="355">
        <v>3.17853018641472E-2</v>
      </c>
      <c r="CB52" s="355">
        <v>7.6321726664900797E-3</v>
      </c>
      <c r="CC52" s="355">
        <v>1.0210182153969101E-5</v>
      </c>
      <c r="CD52" s="366">
        <v>6.5423798514530095E-4</v>
      </c>
    </row>
    <row r="53" spans="2:82">
      <c r="B53" s="148">
        <v>8</v>
      </c>
      <c r="C53" s="577">
        <v>46</v>
      </c>
      <c r="D53" s="270" t="s">
        <v>10</v>
      </c>
      <c r="E53" s="56">
        <f t="shared" si="7"/>
        <v>-2.36976099014282</v>
      </c>
      <c r="F53" s="56">
        <f t="shared" si="7"/>
        <v>0.85448533296585105</v>
      </c>
      <c r="G53" s="55"/>
      <c r="H53" s="459"/>
      <c r="I53" s="597">
        <f t="shared" si="1"/>
        <v>0.61842635273933411</v>
      </c>
      <c r="J53" s="598">
        <f t="shared" si="2"/>
        <v>3.8468152284622201</v>
      </c>
      <c r="AO53" s="55" t="s">
        <v>14</v>
      </c>
      <c r="AP53" s="355">
        <v>9.8999996185302699</v>
      </c>
      <c r="AQ53" s="355">
        <v>12.5</v>
      </c>
      <c r="AR53" s="355">
        <v>17.5</v>
      </c>
      <c r="AS53" s="355">
        <v>14.800000190734901</v>
      </c>
      <c r="AT53" s="355">
        <v>10.300000190734901</v>
      </c>
      <c r="AU53" s="355">
        <v>15.8999996185303</v>
      </c>
      <c r="AV53" s="355">
        <v>4.8000001907348597</v>
      </c>
      <c r="AW53" s="355">
        <v>15.8999996185303</v>
      </c>
      <c r="AX53" s="355">
        <v>15.800000190734901</v>
      </c>
      <c r="AY53" s="355">
        <v>9.1999998092651403</v>
      </c>
      <c r="AZ53" s="356">
        <v>8</v>
      </c>
      <c r="BA53" s="365">
        <v>-2.5094301700592001</v>
      </c>
      <c r="BB53" s="355">
        <v>-6.9717802107334102E-3</v>
      </c>
      <c r="BC53" s="355">
        <v>-0.81636804342269897</v>
      </c>
      <c r="BD53" s="355">
        <v>-0.237018182873726</v>
      </c>
      <c r="BE53" s="355">
        <v>2.9670666903257401E-2</v>
      </c>
      <c r="BF53" s="355">
        <v>0.43557009100914001</v>
      </c>
      <c r="BG53" s="355">
        <v>0.46743723750114402</v>
      </c>
      <c r="BH53" s="355">
        <v>0.17530731856823001</v>
      </c>
      <c r="BI53" s="355">
        <v>0.37476533651351901</v>
      </c>
      <c r="BJ53" s="366">
        <v>-0.27406325936317399</v>
      </c>
      <c r="BK53" s="365">
        <v>3.0715415477752699</v>
      </c>
      <c r="BL53" s="355">
        <v>4.5293229050002999E-5</v>
      </c>
      <c r="BM53" s="355">
        <v>1.0110501050949099</v>
      </c>
      <c r="BN53" s="355">
        <v>0.15649026632308999</v>
      </c>
      <c r="BO53" s="355">
        <v>3.08569264598191E-3</v>
      </c>
      <c r="BP53" s="355">
        <v>1.0332103967666599</v>
      </c>
      <c r="BQ53" s="355">
        <v>1.26655793190002</v>
      </c>
      <c r="BR53" s="355">
        <v>0.24729327857494399</v>
      </c>
      <c r="BS53" s="355">
        <v>2.2493929862976101</v>
      </c>
      <c r="BT53" s="366">
        <v>2.47331714630127</v>
      </c>
      <c r="BU53" s="365">
        <v>0.82045364379882801</v>
      </c>
      <c r="BV53" s="355">
        <v>6.3327333919005502E-6</v>
      </c>
      <c r="BW53" s="355">
        <v>8.6831204593181596E-2</v>
      </c>
      <c r="BX53" s="355">
        <v>7.31925945729017E-3</v>
      </c>
      <c r="BY53" s="355">
        <v>1.14698683319148E-4</v>
      </c>
      <c r="BZ53" s="355">
        <v>2.4718375876545899E-2</v>
      </c>
      <c r="CA53" s="355">
        <v>2.8467573225498199E-2</v>
      </c>
      <c r="CB53" s="355">
        <v>4.0040910243988002E-3</v>
      </c>
      <c r="CC53" s="355">
        <v>1.8298801034688901E-2</v>
      </c>
      <c r="CD53" s="366">
        <v>9.7860060632228903E-3</v>
      </c>
    </row>
    <row r="54" spans="2:82">
      <c r="B54" s="148">
        <v>8</v>
      </c>
      <c r="C54" s="577">
        <v>47</v>
      </c>
      <c r="D54" s="270" t="s">
        <v>11</v>
      </c>
      <c r="E54" s="56">
        <f t="shared" si="7"/>
        <v>-2.7210171222686799</v>
      </c>
      <c r="F54" s="56">
        <f t="shared" si="7"/>
        <v>-0.81383854150772095</v>
      </c>
      <c r="G54" s="55"/>
      <c r="H54" s="459"/>
      <c r="I54" s="597">
        <f t="shared" si="1"/>
        <v>0.63981370627880108</v>
      </c>
      <c r="J54" s="598">
        <f t="shared" si="2"/>
        <v>4.6161372661590496</v>
      </c>
      <c r="AO54" s="55" t="s">
        <v>15</v>
      </c>
      <c r="AP54" s="355">
        <v>9.5</v>
      </c>
      <c r="AQ54" s="355">
        <v>14.5</v>
      </c>
      <c r="AR54" s="355">
        <v>15.8999996185303</v>
      </c>
      <c r="AS54" s="355">
        <v>19.200000762939499</v>
      </c>
      <c r="AT54" s="355">
        <v>11</v>
      </c>
      <c r="AU54" s="355">
        <v>16.600000381469702</v>
      </c>
      <c r="AV54" s="355">
        <v>3.9000000953674299</v>
      </c>
      <c r="AW54" s="355">
        <v>11.300000190734901</v>
      </c>
      <c r="AX54" s="355">
        <v>18.100000381469702</v>
      </c>
      <c r="AY54" s="355">
        <v>7.4000000953674299</v>
      </c>
      <c r="AZ54" s="356">
        <v>8</v>
      </c>
      <c r="BA54" s="365">
        <v>-3.1337091922760001</v>
      </c>
      <c r="BB54" s="355">
        <v>4.0136113762855502E-2</v>
      </c>
      <c r="BC54" s="355">
        <v>-0.40987136960029602</v>
      </c>
      <c r="BD54" s="355">
        <v>0.38523632287979098</v>
      </c>
      <c r="BE54" s="355">
        <v>0.22486414015293099</v>
      </c>
      <c r="BF54" s="355">
        <v>0.29217076301574701</v>
      </c>
      <c r="BG54" s="355">
        <v>-0.36305984854698198</v>
      </c>
      <c r="BH54" s="355">
        <v>-0.57933145761489901</v>
      </c>
      <c r="BI54" s="355">
        <v>0.103111252188683</v>
      </c>
      <c r="BJ54" s="366">
        <v>0.13980348408222201</v>
      </c>
      <c r="BK54" s="365">
        <v>4.7898683547973597</v>
      </c>
      <c r="BL54" s="355">
        <v>1.50112388655543E-3</v>
      </c>
      <c r="BM54" s="355">
        <v>0.254856556653976</v>
      </c>
      <c r="BN54" s="355">
        <v>0.41340759396553001</v>
      </c>
      <c r="BO54" s="355">
        <v>0.17723049223423001</v>
      </c>
      <c r="BP54" s="355">
        <v>0.46488568186759899</v>
      </c>
      <c r="BQ54" s="355">
        <v>0.76407307386398304</v>
      </c>
      <c r="BR54" s="355">
        <v>2.7006382942199698</v>
      </c>
      <c r="BS54" s="355">
        <v>0.17027804255485501</v>
      </c>
      <c r="BT54" s="366">
        <v>0.64359718561172496</v>
      </c>
      <c r="BU54" s="365">
        <v>0.91166156530380205</v>
      </c>
      <c r="BV54" s="355">
        <v>1.49550163769163E-4</v>
      </c>
      <c r="BW54" s="355">
        <v>1.55959352850914E-2</v>
      </c>
      <c r="BX54" s="355">
        <v>1.37775093317032E-2</v>
      </c>
      <c r="BY54" s="355">
        <v>4.69414656981826E-3</v>
      </c>
      <c r="BZ54" s="355">
        <v>7.9248268157243694E-3</v>
      </c>
      <c r="CA54" s="355">
        <v>1.22369360178709E-2</v>
      </c>
      <c r="CB54" s="355">
        <v>3.1158065423369401E-2</v>
      </c>
      <c r="CC54" s="355">
        <v>9.8702555987983899E-4</v>
      </c>
      <c r="CD54" s="366">
        <v>1.8144802888855299E-3</v>
      </c>
    </row>
    <row r="55" spans="2:82" ht="15" thickBot="1">
      <c r="B55" s="148">
        <v>8</v>
      </c>
      <c r="C55" s="577">
        <v>48</v>
      </c>
      <c r="D55" s="270" t="s">
        <v>14</v>
      </c>
      <c r="E55" s="56">
        <f t="shared" si="7"/>
        <v>-2.5094301700592001</v>
      </c>
      <c r="F55" s="56">
        <f t="shared" si="7"/>
        <v>-0.81636804342269897</v>
      </c>
      <c r="G55" s="55"/>
      <c r="H55" s="459"/>
      <c r="I55" s="597">
        <f t="shared" si="1"/>
        <v>0.90728484839200962</v>
      </c>
      <c r="J55" s="598">
        <f t="shared" si="2"/>
        <v>4.08259165287018</v>
      </c>
      <c r="AO55" s="357" t="s">
        <v>18</v>
      </c>
      <c r="AP55" s="358">
        <v>6.5</v>
      </c>
      <c r="AQ55" s="358">
        <v>16.399999618530298</v>
      </c>
      <c r="AR55" s="358">
        <v>16.200000762939499</v>
      </c>
      <c r="AS55" s="358">
        <v>19.399999618530298</v>
      </c>
      <c r="AT55" s="358">
        <v>9.8000001907348597</v>
      </c>
      <c r="AU55" s="358">
        <v>18.600000381469702</v>
      </c>
      <c r="AV55" s="358">
        <v>5.3000001907348597</v>
      </c>
      <c r="AW55" s="358">
        <v>16</v>
      </c>
      <c r="AX55" s="358">
        <v>18.399999618530298</v>
      </c>
      <c r="AY55" s="358">
        <v>4.6999998092651403</v>
      </c>
      <c r="AZ55" s="359">
        <v>8</v>
      </c>
      <c r="BA55" s="367">
        <v>-3.6753914356231698</v>
      </c>
      <c r="BB55" s="358">
        <v>-0.79006886482238803</v>
      </c>
      <c r="BC55" s="358">
        <v>-0.58936262130737305</v>
      </c>
      <c r="BD55" s="358">
        <v>-0.29972386360168501</v>
      </c>
      <c r="BE55" s="358">
        <v>0.92690902948379505</v>
      </c>
      <c r="BF55" s="358">
        <v>0.83991223573684703</v>
      </c>
      <c r="BG55" s="358">
        <v>-9.8668776452541407E-2</v>
      </c>
      <c r="BH55" s="358">
        <v>-0.941367328166962</v>
      </c>
      <c r="BI55" s="358">
        <v>-7.5439810752868694E-2</v>
      </c>
      <c r="BJ55" s="368">
        <v>-7.9744353890419006E-2</v>
      </c>
      <c r="BK55" s="367">
        <v>6.58890676498413</v>
      </c>
      <c r="BL55" s="358">
        <v>0.58166879415512096</v>
      </c>
      <c r="BM55" s="358">
        <v>0.52694565057754505</v>
      </c>
      <c r="BN55" s="358">
        <v>0.25024572014808699</v>
      </c>
      <c r="BO55" s="358">
        <v>3.0114264488220202</v>
      </c>
      <c r="BP55" s="358">
        <v>3.8418505191803001</v>
      </c>
      <c r="BQ55" s="358">
        <v>5.6433621793985402E-2</v>
      </c>
      <c r="BR55" s="358">
        <v>7.1306719779968297</v>
      </c>
      <c r="BS55" s="358">
        <v>9.1148115694522899E-2</v>
      </c>
      <c r="BT55" s="368">
        <v>0.209400653839111</v>
      </c>
      <c r="BU55" s="367">
        <v>0.79263782501220703</v>
      </c>
      <c r="BV55" s="358">
        <v>3.6626674234867103E-2</v>
      </c>
      <c r="BW55" s="358">
        <v>2.0381340757012398E-2</v>
      </c>
      <c r="BX55" s="358">
        <v>5.2712089382112E-3</v>
      </c>
      <c r="BY55" s="358">
        <v>5.0412915647029898E-2</v>
      </c>
      <c r="BZ55" s="358">
        <v>4.1393809020519298E-2</v>
      </c>
      <c r="CA55" s="358">
        <v>5.7125114835798697E-4</v>
      </c>
      <c r="CB55" s="358">
        <v>5.19979037344456E-2</v>
      </c>
      <c r="CC55" s="358">
        <v>3.3394026104360803E-4</v>
      </c>
      <c r="CD55" s="368">
        <v>3.7313628126867099E-4</v>
      </c>
    </row>
    <row r="56" spans="2:82" ht="15" thickBot="1">
      <c r="B56" s="148">
        <v>8</v>
      </c>
      <c r="C56" s="577">
        <v>49</v>
      </c>
      <c r="D56" s="270" t="s">
        <v>15</v>
      </c>
      <c r="E56" s="56">
        <f t="shared" si="7"/>
        <v>-3.1337091922760001</v>
      </c>
      <c r="F56" s="56">
        <f t="shared" si="7"/>
        <v>-0.40987136960029602</v>
      </c>
      <c r="G56" s="55"/>
      <c r="H56" s="459"/>
      <c r="I56" s="597">
        <f t="shared" si="1"/>
        <v>0.92725750058889345</v>
      </c>
      <c r="J56" s="598">
        <f t="shared" si="2"/>
        <v>5.0447249114513362</v>
      </c>
      <c r="AO56" s="2"/>
      <c r="AP56" s="2"/>
      <c r="AQ56" s="2"/>
      <c r="AR56" s="2"/>
      <c r="AS56" s="2"/>
      <c r="AT56" s="2"/>
      <c r="AU56" s="2"/>
      <c r="AV56" s="2"/>
      <c r="AW56" s="2"/>
      <c r="AX56" s="2"/>
      <c r="AY56" s="2"/>
      <c r="BA56" s="2"/>
      <c r="BB56" s="2"/>
      <c r="BC56" s="2"/>
      <c r="BD56" s="2"/>
      <c r="BE56" s="2"/>
      <c r="BF56" s="2"/>
      <c r="BG56" s="2"/>
      <c r="BH56" s="2"/>
      <c r="BI56" s="2"/>
    </row>
    <row r="57" spans="2:82" ht="15" thickBot="1">
      <c r="B57" s="231">
        <v>8</v>
      </c>
      <c r="C57" s="578">
        <v>50</v>
      </c>
      <c r="D57" s="208" t="s">
        <v>18</v>
      </c>
      <c r="E57" s="454">
        <f t="shared" si="7"/>
        <v>-3.6753914356231698</v>
      </c>
      <c r="F57" s="454">
        <f t="shared" si="7"/>
        <v>-0.58936262130737305</v>
      </c>
      <c r="G57" s="357">
        <f t="shared" ref="G57" si="10">AVERAGE(E52:E57)</f>
        <v>-2.9781759579976401</v>
      </c>
      <c r="H57" s="460">
        <f>AVERAGE(F52:F57)</f>
        <v>-0.134899819890658</v>
      </c>
      <c r="I57" s="599">
        <f t="shared" si="1"/>
        <v>0.8130191657692194</v>
      </c>
      <c r="J57" s="600">
        <f t="shared" si="2"/>
        <v>7.1158524155616751</v>
      </c>
      <c r="AZ57" s="806" t="s">
        <v>508</v>
      </c>
      <c r="BA57" s="807"/>
      <c r="BB57" s="807"/>
      <c r="BC57" s="807"/>
      <c r="BD57" s="807"/>
      <c r="BE57" s="807"/>
      <c r="BF57" s="807"/>
      <c r="BG57" s="807"/>
      <c r="BH57" s="807"/>
      <c r="BI57" s="808"/>
    </row>
    <row r="58" spans="2:82" ht="16.2" thickBot="1">
      <c r="AO58" s="300" t="s">
        <v>509</v>
      </c>
      <c r="AZ58" s="48" t="s">
        <v>62</v>
      </c>
      <c r="BA58" s="49" t="s">
        <v>63</v>
      </c>
      <c r="BB58" s="49" t="s">
        <v>64</v>
      </c>
      <c r="BC58" s="49" t="s">
        <v>65</v>
      </c>
      <c r="BD58" s="49" t="s">
        <v>66</v>
      </c>
      <c r="BE58" s="49" t="s">
        <v>182</v>
      </c>
      <c r="BF58" s="49" t="s">
        <v>183</v>
      </c>
      <c r="BG58" s="49" t="s">
        <v>184</v>
      </c>
      <c r="BH58" s="49" t="s">
        <v>185</v>
      </c>
      <c r="BI58" s="50" t="s">
        <v>186</v>
      </c>
    </row>
    <row r="59" spans="2:82" ht="15" thickBot="1">
      <c r="D59" t="str">
        <f>"Projection des variables sur les axes "&amp;E6&amp;" et "&amp;F6</f>
        <v>Projection des variables sur les axes 1 et 3</v>
      </c>
      <c r="AO59" s="262" t="s">
        <v>57</v>
      </c>
      <c r="AZ59" s="126">
        <v>-0.11643000000000001</v>
      </c>
      <c r="BA59" s="125">
        <v>0.80625000000000002</v>
      </c>
      <c r="BB59" s="126">
        <v>0.35865000000000002</v>
      </c>
      <c r="BC59" s="126">
        <v>-0.20502999999999999</v>
      </c>
      <c r="BD59" s="126">
        <v>-0.12528</v>
      </c>
      <c r="BE59" s="126">
        <v>-0.21501999999999999</v>
      </c>
      <c r="BF59" s="126">
        <v>-0.18379000000000001</v>
      </c>
      <c r="BG59" s="126">
        <v>0.26390999999999998</v>
      </c>
      <c r="BH59" s="126">
        <v>3.98E-3</v>
      </c>
      <c r="BI59" s="127">
        <v>-1.9179999999999999E-2</v>
      </c>
    </row>
    <row r="60" spans="2:82" ht="27" thickBot="1">
      <c r="D60" s="73" t="s">
        <v>509</v>
      </c>
      <c r="E60" s="48" t="str">
        <f>"Coord "&amp;E6</f>
        <v>Coord 1</v>
      </c>
      <c r="F60" s="49" t="str">
        <f>"Coord "&amp;F6</f>
        <v>Coord 3</v>
      </c>
      <c r="AO60" s="262" t="s">
        <v>58</v>
      </c>
      <c r="AZ60" s="131">
        <v>-0.64849999999999997</v>
      </c>
      <c r="BA60" s="128">
        <v>-0.36828</v>
      </c>
      <c r="BB60" s="128">
        <v>0.27226</v>
      </c>
      <c r="BC60" s="128">
        <v>0.16733999999999999</v>
      </c>
      <c r="BD60" s="128">
        <v>0.49678</v>
      </c>
      <c r="BE60" s="128">
        <v>0.11938</v>
      </c>
      <c r="BF60" s="128">
        <v>-0.25441999999999998</v>
      </c>
      <c r="BG60" s="128">
        <v>0.11971</v>
      </c>
      <c r="BH60" s="128">
        <v>-2.1340000000000001E-2</v>
      </c>
      <c r="BI60" s="129">
        <v>-3.3790000000000001E-2</v>
      </c>
    </row>
    <row r="61" spans="2:82">
      <c r="C61" s="47">
        <v>1</v>
      </c>
      <c r="D61" s="262" t="s">
        <v>57</v>
      </c>
      <c r="E61" s="47">
        <f t="shared" ref="E61:F70" si="11">INDEX($AZ$59:$BI$68,$C61,E$6)</f>
        <v>-0.11643000000000001</v>
      </c>
      <c r="F61" s="47">
        <f t="shared" si="11"/>
        <v>0.35865000000000002</v>
      </c>
      <c r="AO61" s="262" t="s">
        <v>0</v>
      </c>
      <c r="AZ61" s="130">
        <v>-0.80417000000000005</v>
      </c>
      <c r="BA61" s="128">
        <v>0.41315000000000002</v>
      </c>
      <c r="BB61" s="128">
        <v>-0.20996000000000001</v>
      </c>
      <c r="BC61" s="128">
        <v>0.125</v>
      </c>
      <c r="BD61" s="128">
        <v>0.11638999999999999</v>
      </c>
      <c r="BE61" s="128">
        <v>4.0999999999999999E-4</v>
      </c>
      <c r="BF61" s="128">
        <v>0.22308</v>
      </c>
      <c r="BG61" s="128">
        <v>2.3189999999999999E-2</v>
      </c>
      <c r="BH61" s="128">
        <v>0.22683</v>
      </c>
      <c r="BI61" s="129">
        <v>-8.7279999999999996E-2</v>
      </c>
    </row>
    <row r="62" spans="2:82" ht="26.4">
      <c r="C62" s="47">
        <v>2</v>
      </c>
      <c r="D62" s="262" t="s">
        <v>58</v>
      </c>
      <c r="E62" s="47">
        <f t="shared" si="11"/>
        <v>-0.64849999999999997</v>
      </c>
      <c r="F62" s="47">
        <f t="shared" si="11"/>
        <v>0.27226</v>
      </c>
      <c r="G62" s="47"/>
      <c r="H62" s="47"/>
      <c r="I62" s="47"/>
      <c r="J62" s="47"/>
      <c r="AO62" s="262" t="s">
        <v>1</v>
      </c>
      <c r="AZ62" s="130">
        <v>-0.88836000000000004</v>
      </c>
      <c r="BA62" s="128">
        <v>0.34584999999999999</v>
      </c>
      <c r="BB62" s="128">
        <v>-9.7099999999999999E-3</v>
      </c>
      <c r="BC62" s="128">
        <v>-6.336E-2</v>
      </c>
      <c r="BD62" s="128">
        <v>0.13164999999999999</v>
      </c>
      <c r="BE62" s="128">
        <v>-9.0520000000000003E-2</v>
      </c>
      <c r="BF62" s="128">
        <v>-4.5609999999999998E-2</v>
      </c>
      <c r="BG62" s="128">
        <v>-0.15099000000000001</v>
      </c>
      <c r="BH62" s="128">
        <v>3.1390000000000001E-2</v>
      </c>
      <c r="BI62" s="129">
        <v>0.18895000000000001</v>
      </c>
    </row>
    <row r="63" spans="2:82">
      <c r="C63" s="47">
        <v>3</v>
      </c>
      <c r="D63" s="262" t="s">
        <v>0</v>
      </c>
      <c r="E63" s="47">
        <f t="shared" si="11"/>
        <v>-0.80417000000000005</v>
      </c>
      <c r="F63" s="47">
        <f t="shared" si="11"/>
        <v>-0.20996000000000001</v>
      </c>
      <c r="G63" s="47"/>
      <c r="H63" s="47"/>
      <c r="I63" s="47"/>
      <c r="J63" s="47"/>
      <c r="AO63" s="262" t="s">
        <v>2</v>
      </c>
      <c r="AZ63" s="128">
        <v>-0.29804999999999998</v>
      </c>
      <c r="BA63" s="130">
        <v>-0.76490000000000002</v>
      </c>
      <c r="BB63" s="128">
        <v>0.20335</v>
      </c>
      <c r="BC63" s="128">
        <v>0.28542000000000001</v>
      </c>
      <c r="BD63" s="128">
        <v>-0.12575</v>
      </c>
      <c r="BE63" s="128">
        <v>-0.41377000000000003</v>
      </c>
      <c r="BF63" s="128">
        <v>8.8249999999999995E-2</v>
      </c>
      <c r="BG63" s="128">
        <v>8.2629999999999995E-2</v>
      </c>
      <c r="BH63" s="128">
        <v>3.4729999999999997E-2</v>
      </c>
      <c r="BI63" s="129">
        <v>2.1059999999999999E-2</v>
      </c>
    </row>
    <row r="64" spans="2:82">
      <c r="C64" s="47">
        <v>4</v>
      </c>
      <c r="D64" s="262" t="s">
        <v>1</v>
      </c>
      <c r="E64" s="47">
        <f t="shared" si="11"/>
        <v>-0.88836000000000004</v>
      </c>
      <c r="F64" s="47">
        <f t="shared" si="11"/>
        <v>-9.7099999999999999E-3</v>
      </c>
      <c r="G64" s="47"/>
      <c r="H64" s="47"/>
      <c r="I64" s="47"/>
      <c r="J64" s="47"/>
      <c r="AO64" s="262" t="s">
        <v>3</v>
      </c>
      <c r="AZ64" s="130">
        <v>-0.89702999999999999</v>
      </c>
      <c r="BA64" s="128">
        <v>0.25125999999999998</v>
      </c>
      <c r="BB64" s="128">
        <v>-2.214E-2</v>
      </c>
      <c r="BC64" s="128">
        <v>-5.64E-3</v>
      </c>
      <c r="BD64" s="128">
        <v>4.5990000000000003E-2</v>
      </c>
      <c r="BE64" s="128">
        <v>-7.9339999999999994E-2</v>
      </c>
      <c r="BF64" s="128">
        <v>0.22600000000000001</v>
      </c>
      <c r="BG64" s="128">
        <v>-4.054E-2</v>
      </c>
      <c r="BH64" s="128">
        <v>-0.25807999999999998</v>
      </c>
      <c r="BI64" s="129">
        <v>-6.2850000000000003E-2</v>
      </c>
    </row>
    <row r="65" spans="2:61">
      <c r="C65" s="47">
        <v>5</v>
      </c>
      <c r="D65" s="262" t="s">
        <v>2</v>
      </c>
      <c r="E65" s="47">
        <f t="shared" si="11"/>
        <v>-0.29804999999999998</v>
      </c>
      <c r="F65" s="47">
        <f t="shared" si="11"/>
        <v>0.20335</v>
      </c>
      <c r="G65" s="47"/>
      <c r="H65" s="47"/>
      <c r="I65" s="47"/>
      <c r="J65" s="47"/>
      <c r="AO65" s="262" t="s">
        <v>4</v>
      </c>
      <c r="AZ65" s="252">
        <v>0.76615999999999995</v>
      </c>
      <c r="BA65" s="128">
        <v>7.0120000000000002E-2</v>
      </c>
      <c r="BB65" s="128">
        <v>-0.12293999999999999</v>
      </c>
      <c r="BC65" s="128">
        <v>-0.27456000000000003</v>
      </c>
      <c r="BD65" s="128">
        <v>0.43511</v>
      </c>
      <c r="BE65" s="128">
        <v>-0.32346999999999998</v>
      </c>
      <c r="BF65" s="128">
        <v>5.3800000000000002E-3</v>
      </c>
      <c r="BG65" s="128">
        <v>-0.14624999999999999</v>
      </c>
      <c r="BH65" s="128">
        <v>1.174E-2</v>
      </c>
      <c r="BI65" s="129">
        <v>-4.5530000000000001E-2</v>
      </c>
    </row>
    <row r="66" spans="2:61">
      <c r="C66" s="47">
        <v>6</v>
      </c>
      <c r="D66" s="262" t="s">
        <v>3</v>
      </c>
      <c r="E66" s="47">
        <f t="shared" si="11"/>
        <v>-0.89702999999999999</v>
      </c>
      <c r="F66" s="47">
        <f t="shared" si="11"/>
        <v>-2.214E-2</v>
      </c>
      <c r="G66" s="47"/>
      <c r="H66" s="47"/>
      <c r="I66" s="47"/>
      <c r="J66" s="47"/>
      <c r="AO66" s="262" t="s">
        <v>59</v>
      </c>
      <c r="AZ66" s="128">
        <v>-0.40334999999999999</v>
      </c>
      <c r="BA66" s="131">
        <v>-0.57384999999999997</v>
      </c>
      <c r="BB66" s="128">
        <v>-0.29409999999999997</v>
      </c>
      <c r="BC66" s="131">
        <v>-0.59958999999999996</v>
      </c>
      <c r="BD66" s="128">
        <v>3.1539999999999999E-2</v>
      </c>
      <c r="BE66" s="128">
        <v>5.1029999999999999E-2</v>
      </c>
      <c r="BF66" s="128">
        <v>0.11754000000000001</v>
      </c>
      <c r="BG66" s="128">
        <v>0.20838000000000001</v>
      </c>
      <c r="BH66" s="128">
        <v>1.6549999999999999E-2</v>
      </c>
      <c r="BI66" s="129">
        <v>2.998E-2</v>
      </c>
    </row>
    <row r="67" spans="2:61">
      <c r="C67" s="47">
        <v>7</v>
      </c>
      <c r="D67" s="262" t="s">
        <v>4</v>
      </c>
      <c r="E67" s="47">
        <f t="shared" si="11"/>
        <v>0.76615999999999995</v>
      </c>
      <c r="F67" s="47">
        <f t="shared" si="11"/>
        <v>-0.12293999999999999</v>
      </c>
      <c r="G67" s="47"/>
      <c r="H67" s="47"/>
      <c r="I67" s="47"/>
      <c r="J67" s="47"/>
      <c r="AO67" s="249" t="s">
        <v>5</v>
      </c>
      <c r="AZ67" s="131">
        <v>-0.60563999999999996</v>
      </c>
      <c r="BA67" s="128">
        <v>-0.13797999999999999</v>
      </c>
      <c r="BB67" s="131">
        <v>-0.64737</v>
      </c>
      <c r="BC67" s="128">
        <v>-3.5009999999999999E-2</v>
      </c>
      <c r="BD67" s="128">
        <v>-0.21085000000000001</v>
      </c>
      <c r="BE67" s="128">
        <v>-0.10951</v>
      </c>
      <c r="BF67" s="128">
        <v>-0.34794999999999998</v>
      </c>
      <c r="BG67" s="128">
        <v>-0.10911999999999999</v>
      </c>
      <c r="BH67" s="128">
        <v>-3.5100000000000001E-3</v>
      </c>
      <c r="BI67" s="129">
        <v>-6.6409999999999997E-2</v>
      </c>
    </row>
    <row r="68" spans="2:61" ht="15" thickBot="1">
      <c r="C68" s="47">
        <v>8</v>
      </c>
      <c r="D68" s="262" t="s">
        <v>59</v>
      </c>
      <c r="E68" s="47">
        <f t="shared" si="11"/>
        <v>-0.40334999999999999</v>
      </c>
      <c r="F68" s="47">
        <f t="shared" si="11"/>
        <v>-0.29409999999999997</v>
      </c>
      <c r="G68" s="47"/>
      <c r="H68" s="47"/>
      <c r="I68" s="47"/>
      <c r="J68" s="47"/>
      <c r="AO68" s="250" t="s">
        <v>60</v>
      </c>
      <c r="AZ68" s="132">
        <v>0.46949999999999997</v>
      </c>
      <c r="BA68" s="132">
        <v>0.26236999999999999</v>
      </c>
      <c r="BB68" s="133">
        <v>-0.71335000000000004</v>
      </c>
      <c r="BC68" s="132">
        <v>0.33268999999999999</v>
      </c>
      <c r="BD68" s="132">
        <v>0.15665000000000001</v>
      </c>
      <c r="BE68" s="132">
        <v>-4.2819999999999997E-2</v>
      </c>
      <c r="BF68" s="132">
        <v>2.998E-2</v>
      </c>
      <c r="BG68" s="132">
        <v>0.23674000000000001</v>
      </c>
      <c r="BH68" s="132">
        <v>-6.1089999999999998E-2</v>
      </c>
      <c r="BI68" s="134">
        <v>6.4280000000000004E-2</v>
      </c>
    </row>
    <row r="69" spans="2:61">
      <c r="C69" s="47">
        <v>9</v>
      </c>
      <c r="D69" s="249" t="s">
        <v>5</v>
      </c>
      <c r="E69" s="47">
        <f t="shared" si="11"/>
        <v>-0.60563999999999996</v>
      </c>
      <c r="F69" s="47">
        <f t="shared" si="11"/>
        <v>-0.64737</v>
      </c>
      <c r="G69" s="47"/>
      <c r="H69" s="47"/>
      <c r="I69" s="47"/>
      <c r="J69" s="47"/>
    </row>
    <row r="70" spans="2:61" ht="15" thickBot="1">
      <c r="C70" s="47">
        <v>10</v>
      </c>
      <c r="D70" s="250" t="s">
        <v>60</v>
      </c>
      <c r="E70" s="47">
        <f t="shared" si="11"/>
        <v>0.46949999999999997</v>
      </c>
      <c r="F70" s="47">
        <f t="shared" si="11"/>
        <v>-0.71335000000000004</v>
      </c>
      <c r="G70" s="47"/>
      <c r="H70" s="47"/>
      <c r="I70" s="47"/>
      <c r="J70" s="47"/>
    </row>
    <row r="72" spans="2:61">
      <c r="D72" t="s">
        <v>1125</v>
      </c>
      <c r="E72" s="2">
        <v>0</v>
      </c>
      <c r="F72" s="2">
        <v>0</v>
      </c>
      <c r="G72" s="2"/>
      <c r="H72" s="2"/>
      <c r="I72" s="2"/>
      <c r="J72" s="2"/>
    </row>
    <row r="78" spans="2:61" ht="15" thickBot="1"/>
    <row r="79" spans="2:61" ht="47.4" thickBot="1">
      <c r="B79" s="115" t="s">
        <v>521</v>
      </c>
      <c r="C79" s="576" t="s">
        <v>1299</v>
      </c>
      <c r="D79" s="115" t="s">
        <v>56</v>
      </c>
      <c r="E79" s="572" t="s">
        <v>62</v>
      </c>
      <c r="F79" s="572" t="s">
        <v>63</v>
      </c>
      <c r="G79" s="514" t="s">
        <v>1126</v>
      </c>
      <c r="H79" s="515" t="s">
        <v>1127</v>
      </c>
      <c r="I79" s="139" t="s">
        <v>1252</v>
      </c>
      <c r="J79" s="139" t="s">
        <v>1253</v>
      </c>
    </row>
    <row r="80" spans="2:61">
      <c r="B80" s="147">
        <v>1</v>
      </c>
      <c r="C80" s="576">
        <v>2</v>
      </c>
      <c r="D80" s="269" t="s">
        <v>27</v>
      </c>
      <c r="E80" s="451">
        <v>2.8966970443725599</v>
      </c>
      <c r="F80" s="451">
        <v>6.1231143772602102E-2</v>
      </c>
      <c r="G80" s="352"/>
      <c r="H80" s="458"/>
      <c r="I80" s="595">
        <v>0.65081999855465222</v>
      </c>
      <c r="J80" s="596">
        <v>4.0962166332174084</v>
      </c>
    </row>
    <row r="81" spans="2:10">
      <c r="B81" s="148">
        <v>1</v>
      </c>
      <c r="C81" s="577">
        <v>3</v>
      </c>
      <c r="D81" s="270" t="s">
        <v>30</v>
      </c>
      <c r="E81" s="56">
        <v>2.1035778522491499</v>
      </c>
      <c r="F81" s="56">
        <v>-0.72941625118255604</v>
      </c>
      <c r="G81" s="55"/>
      <c r="H81" s="459"/>
      <c r="I81" s="597">
        <v>0.41709993034601234</v>
      </c>
      <c r="J81" s="598">
        <v>2.6541462540626539</v>
      </c>
    </row>
    <row r="82" spans="2:10">
      <c r="B82" s="148">
        <v>1</v>
      </c>
      <c r="C82" s="577">
        <v>5</v>
      </c>
      <c r="D82" s="270" t="s">
        <v>34</v>
      </c>
      <c r="E82" s="56">
        <v>1.3289829492569001</v>
      </c>
      <c r="F82" s="56">
        <v>-0.37076240777969399</v>
      </c>
      <c r="G82" s="55">
        <v>1.5448178052902239</v>
      </c>
      <c r="H82" s="459">
        <v>-0.11319041103124619</v>
      </c>
      <c r="I82" s="597">
        <v>0.2325229011476036</v>
      </c>
      <c r="J82" s="598">
        <v>0.98957608640193906</v>
      </c>
    </row>
    <row r="83" spans="2:10">
      <c r="B83" s="148">
        <v>1</v>
      </c>
      <c r="C83" s="577">
        <v>1</v>
      </c>
      <c r="D83" s="270" t="s">
        <v>7</v>
      </c>
      <c r="E83" s="56">
        <v>0.64096421003341697</v>
      </c>
      <c r="F83" s="56">
        <v>0.88597929477691695</v>
      </c>
      <c r="G83" s="55"/>
      <c r="H83" s="459"/>
      <c r="I83" s="597">
        <v>0.14848398789763451</v>
      </c>
      <c r="J83" s="598">
        <v>0.93185308575630199</v>
      </c>
    </row>
    <row r="84" spans="2:10" ht="15" thickBot="1">
      <c r="B84" s="231">
        <v>1</v>
      </c>
      <c r="C84" s="578">
        <v>4</v>
      </c>
      <c r="D84" s="208" t="s">
        <v>32</v>
      </c>
      <c r="E84" s="454">
        <v>0.75386697053909302</v>
      </c>
      <c r="F84" s="454">
        <v>-0.41298383474349998</v>
      </c>
      <c r="G84" s="357"/>
      <c r="H84" s="460"/>
      <c r="I84" s="599">
        <v>5.7049177587032297E-2</v>
      </c>
      <c r="J84" s="600">
        <v>0.43613377213478099</v>
      </c>
    </row>
    <row r="85" spans="2:10" ht="16.2" thickBot="1">
      <c r="B85" s="115" t="s">
        <v>521</v>
      </c>
      <c r="C85" s="576" t="s">
        <v>1299</v>
      </c>
      <c r="D85" s="115" t="s">
        <v>56</v>
      </c>
      <c r="E85" s="572" t="s">
        <v>62</v>
      </c>
      <c r="F85" s="572" t="s">
        <v>63</v>
      </c>
      <c r="G85" s="572" t="s">
        <v>1126</v>
      </c>
      <c r="H85" s="139" t="s">
        <v>1127</v>
      </c>
      <c r="I85" s="139" t="s">
        <v>1252</v>
      </c>
      <c r="J85" s="139" t="s">
        <v>1253</v>
      </c>
    </row>
    <row r="86" spans="2:10">
      <c r="B86" s="147">
        <v>2</v>
      </c>
      <c r="C86" s="576">
        <v>10</v>
      </c>
      <c r="D86" s="269" t="s">
        <v>44</v>
      </c>
      <c r="E86" s="451">
        <v>3.5169532299041699</v>
      </c>
      <c r="F86" s="451">
        <v>0.75219416618347201</v>
      </c>
      <c r="G86" s="352"/>
      <c r="H86" s="458"/>
      <c r="I86" s="595">
        <v>0.8983215056359769</v>
      </c>
      <c r="J86" s="596">
        <v>6.5603208541870135</v>
      </c>
    </row>
    <row r="87" spans="2:10">
      <c r="B87" s="148">
        <v>2</v>
      </c>
      <c r="C87" s="577">
        <v>13</v>
      </c>
      <c r="D87" s="270" t="s">
        <v>54</v>
      </c>
      <c r="E87" s="56">
        <v>3.7205104827880899</v>
      </c>
      <c r="F87" s="56">
        <v>-0.71096229553222701</v>
      </c>
      <c r="G87" s="55">
        <v>2.7320087552070627</v>
      </c>
      <c r="H87" s="459">
        <v>0.19435659050941506</v>
      </c>
      <c r="I87" s="597">
        <v>0.81100307218730472</v>
      </c>
      <c r="J87" s="598">
        <v>7.2226900160312697</v>
      </c>
    </row>
    <row r="88" spans="2:10">
      <c r="B88" s="148">
        <v>2</v>
      </c>
      <c r="C88" s="577">
        <v>9</v>
      </c>
      <c r="D88" s="270" t="s">
        <v>43</v>
      </c>
      <c r="E88" s="56">
        <v>2.80573678016663</v>
      </c>
      <c r="F88" s="56">
        <v>0.69019371271133401</v>
      </c>
      <c r="G88" s="55"/>
      <c r="H88" s="459"/>
      <c r="I88" s="597">
        <v>0.79525921866297733</v>
      </c>
      <c r="J88" s="598">
        <v>4.2836268544197074</v>
      </c>
    </row>
    <row r="89" spans="2:10">
      <c r="B89" s="148">
        <v>2</v>
      </c>
      <c r="C89" s="577">
        <v>11</v>
      </c>
      <c r="D89" s="270" t="s">
        <v>45</v>
      </c>
      <c r="E89" s="56">
        <v>3.0571093559265101</v>
      </c>
      <c r="F89" s="56">
        <v>-0.50161445140838601</v>
      </c>
      <c r="G89" s="55"/>
      <c r="H89" s="459"/>
      <c r="I89" s="597">
        <v>0.78550168685615096</v>
      </c>
      <c r="J89" s="598">
        <v>4.7930339574813843</v>
      </c>
    </row>
    <row r="90" spans="2:10">
      <c r="B90" s="148">
        <v>2</v>
      </c>
      <c r="C90" s="577">
        <v>6</v>
      </c>
      <c r="D90" s="270" t="s">
        <v>22</v>
      </c>
      <c r="E90" s="56">
        <v>2.0293135643005402</v>
      </c>
      <c r="F90" s="56">
        <v>1.7185074090957599</v>
      </c>
      <c r="G90" s="55"/>
      <c r="H90" s="459"/>
      <c r="I90" s="597">
        <v>0.71025571227073603</v>
      </c>
      <c r="J90" s="598">
        <v>4.7606527805328405</v>
      </c>
    </row>
    <row r="91" spans="2:10">
      <c r="B91" s="148">
        <v>2</v>
      </c>
      <c r="C91" s="577">
        <v>7</v>
      </c>
      <c r="D91" s="270" t="s">
        <v>33</v>
      </c>
      <c r="E91" s="56">
        <v>2.6593682765960698</v>
      </c>
      <c r="F91" s="56">
        <v>1.1525306701660201</v>
      </c>
      <c r="G91" s="55"/>
      <c r="H91" s="459"/>
      <c r="I91" s="597">
        <v>0.67998514324426595</v>
      </c>
      <c r="J91" s="598">
        <v>4.68735671043396</v>
      </c>
    </row>
    <row r="92" spans="2:10">
      <c r="B92" s="148">
        <v>2</v>
      </c>
      <c r="C92" s="577">
        <v>8</v>
      </c>
      <c r="D92" s="270" t="s">
        <v>39</v>
      </c>
      <c r="E92" s="56">
        <v>2.2181477546691899</v>
      </c>
      <c r="F92" s="56">
        <v>-0.48269873857498202</v>
      </c>
      <c r="G92" s="55"/>
      <c r="H92" s="459"/>
      <c r="I92" s="597">
        <v>0.53800716809928428</v>
      </c>
      <c r="J92" s="598">
        <v>2.616985782980914</v>
      </c>
    </row>
    <row r="93" spans="2:10" ht="15" thickBot="1">
      <c r="B93" s="231">
        <v>2</v>
      </c>
      <c r="C93" s="578">
        <v>12</v>
      </c>
      <c r="D93" s="208" t="s">
        <v>46</v>
      </c>
      <c r="E93" s="454">
        <v>1.8489305973053001</v>
      </c>
      <c r="F93" s="454">
        <v>-1.0632977485656701</v>
      </c>
      <c r="G93" s="357"/>
      <c r="H93" s="460"/>
      <c r="I93" s="599">
        <v>0.52568876743316695</v>
      </c>
      <c r="J93" s="600">
        <v>2.7209805250167802</v>
      </c>
    </row>
    <row r="94" spans="2:10" ht="16.2" thickBot="1">
      <c r="B94" s="115" t="s">
        <v>521</v>
      </c>
      <c r="C94" s="576" t="s">
        <v>1299</v>
      </c>
      <c r="D94" s="115" t="s">
        <v>56</v>
      </c>
      <c r="E94" s="572" t="s">
        <v>62</v>
      </c>
      <c r="F94" s="572" t="s">
        <v>63</v>
      </c>
      <c r="G94" s="572" t="s">
        <v>1126</v>
      </c>
      <c r="H94" s="139" t="s">
        <v>1127</v>
      </c>
      <c r="I94" s="139" t="s">
        <v>1252</v>
      </c>
      <c r="J94" s="139" t="s">
        <v>1253</v>
      </c>
    </row>
    <row r="95" spans="2:10">
      <c r="B95" s="147">
        <v>3</v>
      </c>
      <c r="C95" s="576">
        <v>17</v>
      </c>
      <c r="D95" s="269" t="s">
        <v>41</v>
      </c>
      <c r="E95" s="451">
        <v>9.1068163514137296E-2</v>
      </c>
      <c r="F95" s="451">
        <v>-3.1420974731445299</v>
      </c>
      <c r="G95" s="352"/>
      <c r="H95" s="458"/>
      <c r="I95" s="595">
        <v>0.83659795270068549</v>
      </c>
      <c r="J95" s="596">
        <v>9.2039896901696974</v>
      </c>
    </row>
    <row r="96" spans="2:10">
      <c r="B96" s="148">
        <v>3</v>
      </c>
      <c r="C96" s="577">
        <v>14</v>
      </c>
      <c r="D96" s="270" t="s">
        <v>19</v>
      </c>
      <c r="E96" s="56">
        <v>-1.7001595497131301</v>
      </c>
      <c r="F96" s="56">
        <v>-2.5632891654968302</v>
      </c>
      <c r="G96" s="55"/>
      <c r="H96" s="459"/>
      <c r="I96" s="597">
        <v>0.83246767520904608</v>
      </c>
      <c r="J96" s="598">
        <v>7.53256452083588</v>
      </c>
    </row>
    <row r="97" spans="2:10">
      <c r="B97" s="148">
        <v>3</v>
      </c>
      <c r="C97" s="577">
        <v>19</v>
      </c>
      <c r="D97" s="270" t="s">
        <v>50</v>
      </c>
      <c r="E97" s="56">
        <v>1.4265787601470901</v>
      </c>
      <c r="F97" s="56">
        <v>-2.1324050426483199</v>
      </c>
      <c r="G97" s="55">
        <v>-8.0118713279565254E-2</v>
      </c>
      <c r="H97" s="459">
        <v>-2.1277981301148734</v>
      </c>
      <c r="I97" s="597">
        <v>0.68069355189800196</v>
      </c>
      <c r="J97" s="598">
        <v>5.2299152612686139</v>
      </c>
    </row>
    <row r="98" spans="2:10">
      <c r="B98" s="148">
        <v>3</v>
      </c>
      <c r="C98" s="577">
        <v>18</v>
      </c>
      <c r="D98" s="270" t="s">
        <v>49</v>
      </c>
      <c r="E98" s="56">
        <v>0.18910861015319799</v>
      </c>
      <c r="F98" s="56">
        <v>-2.84732961654663</v>
      </c>
      <c r="G98" s="55"/>
      <c r="H98" s="459"/>
      <c r="I98" s="597">
        <v>0.58584275725297585</v>
      </c>
      <c r="J98" s="598">
        <v>7.5722156818956137</v>
      </c>
    </row>
    <row r="99" spans="2:10">
      <c r="B99" s="148">
        <v>3</v>
      </c>
      <c r="C99" s="577">
        <v>15</v>
      </c>
      <c r="D99" s="270" t="s">
        <v>35</v>
      </c>
      <c r="E99" s="56">
        <v>-0.90803337097168002</v>
      </c>
      <c r="F99" s="56">
        <v>-1.5296379327773999</v>
      </c>
      <c r="G99" s="55"/>
      <c r="H99" s="459"/>
      <c r="I99" s="597">
        <v>0.50231628119945604</v>
      </c>
      <c r="J99" s="598">
        <v>2.5825049281120287</v>
      </c>
    </row>
    <row r="100" spans="2:10" ht="15" thickBot="1">
      <c r="B100" s="231">
        <v>3</v>
      </c>
      <c r="C100" s="578">
        <v>16</v>
      </c>
      <c r="D100" s="208" t="s">
        <v>38</v>
      </c>
      <c r="E100" s="454">
        <v>0.420725107192993</v>
      </c>
      <c r="F100" s="454">
        <v>-0.55202955007553101</v>
      </c>
      <c r="G100" s="357"/>
      <c r="H100" s="460"/>
      <c r="I100" s="599">
        <v>0.1002814881503582</v>
      </c>
      <c r="J100" s="600">
        <v>0.37030695378780382</v>
      </c>
    </row>
    <row r="101" spans="2:10" ht="16.2" thickBot="1">
      <c r="B101" s="115" t="s">
        <v>521</v>
      </c>
      <c r="C101" s="576" t="s">
        <v>1299</v>
      </c>
      <c r="D101" s="115" t="s">
        <v>56</v>
      </c>
      <c r="E101" s="572" t="s">
        <v>62</v>
      </c>
      <c r="F101" s="572" t="s">
        <v>63</v>
      </c>
      <c r="G101" s="572" t="s">
        <v>1126</v>
      </c>
      <c r="H101" s="139" t="s">
        <v>1127</v>
      </c>
      <c r="I101" s="139" t="s">
        <v>1252</v>
      </c>
      <c r="J101" s="139" t="s">
        <v>1253</v>
      </c>
    </row>
    <row r="102" spans="2:10">
      <c r="B102" s="147">
        <v>4</v>
      </c>
      <c r="C102" s="576">
        <v>23</v>
      </c>
      <c r="D102" s="269" t="s">
        <v>52</v>
      </c>
      <c r="E102" s="451">
        <v>2.6580355167388898</v>
      </c>
      <c r="F102" s="451">
        <v>-1.2660895586013801</v>
      </c>
      <c r="G102" s="352"/>
      <c r="H102" s="458"/>
      <c r="I102" s="595">
        <v>0.71350479125976596</v>
      </c>
      <c r="J102" s="596">
        <v>4.9398379325866699</v>
      </c>
    </row>
    <row r="103" spans="2:10">
      <c r="B103" s="148">
        <v>4</v>
      </c>
      <c r="C103" s="577">
        <v>21</v>
      </c>
      <c r="D103" s="270" t="s">
        <v>48</v>
      </c>
      <c r="E103" s="56">
        <v>0.106091246008873</v>
      </c>
      <c r="F103" s="56">
        <v>-1.99948334693909</v>
      </c>
      <c r="G103" s="55"/>
      <c r="H103" s="459"/>
      <c r="I103" s="597">
        <v>0.4653964788885791</v>
      </c>
      <c r="J103" s="598">
        <v>3.7309633144177456</v>
      </c>
    </row>
    <row r="104" spans="2:10">
      <c r="B104" s="148">
        <v>4</v>
      </c>
      <c r="C104" s="577">
        <v>25</v>
      </c>
      <c r="D104" s="270" t="s">
        <v>55</v>
      </c>
      <c r="E104" s="56">
        <v>1.0237889289855999</v>
      </c>
      <c r="F104" s="56">
        <v>-1.07000148296356</v>
      </c>
      <c r="G104" s="55">
        <v>1.0857394362489388</v>
      </c>
      <c r="H104" s="459">
        <v>-1.2200741147001581</v>
      </c>
      <c r="I104" s="597">
        <v>0.41256517171859797</v>
      </c>
      <c r="J104" s="598">
        <v>1.578120291233059</v>
      </c>
    </row>
    <row r="105" spans="2:10">
      <c r="B105" s="148">
        <v>4</v>
      </c>
      <c r="C105" s="577">
        <v>22</v>
      </c>
      <c r="D105" s="270" t="s">
        <v>51</v>
      </c>
      <c r="E105" s="56">
        <v>0.39818605780601501</v>
      </c>
      <c r="F105" s="56">
        <v>-2.04673051834106</v>
      </c>
      <c r="G105" s="55"/>
      <c r="H105" s="459"/>
      <c r="I105" s="597">
        <v>0.38800175860524155</v>
      </c>
      <c r="J105" s="598">
        <v>3.9809525310993181</v>
      </c>
    </row>
    <row r="106" spans="2:10">
      <c r="B106" s="148">
        <v>4</v>
      </c>
      <c r="C106" s="577">
        <v>20</v>
      </c>
      <c r="D106" s="270" t="s">
        <v>40</v>
      </c>
      <c r="E106" s="56">
        <v>1.8999208211898799</v>
      </c>
      <c r="F106" s="56">
        <v>-0.155922040343285</v>
      </c>
      <c r="G106" s="55"/>
      <c r="H106" s="459"/>
      <c r="I106" s="597">
        <v>0.31169373309239784</v>
      </c>
      <c r="J106" s="598">
        <v>1.7833216823637446</v>
      </c>
    </row>
    <row r="107" spans="2:10" ht="15" thickBot="1">
      <c r="B107" s="231">
        <v>4</v>
      </c>
      <c r="C107" s="578">
        <v>24</v>
      </c>
      <c r="D107" s="208" t="s">
        <v>53</v>
      </c>
      <c r="E107" s="454">
        <v>0.428414046764374</v>
      </c>
      <c r="F107" s="454">
        <v>-0.78221774101257302</v>
      </c>
      <c r="G107" s="357"/>
      <c r="H107" s="460"/>
      <c r="I107" s="599">
        <v>0.105094026774168</v>
      </c>
      <c r="J107" s="600">
        <v>0.6596886590123181</v>
      </c>
    </row>
    <row r="108" spans="2:10" ht="16.2" thickBot="1">
      <c r="B108" s="115" t="s">
        <v>521</v>
      </c>
      <c r="C108" s="576" t="s">
        <v>1299</v>
      </c>
      <c r="D108" s="115" t="s">
        <v>56</v>
      </c>
      <c r="E108" s="572" t="s">
        <v>62</v>
      </c>
      <c r="F108" s="572" t="s">
        <v>63</v>
      </c>
      <c r="G108" s="572" t="s">
        <v>1126</v>
      </c>
      <c r="H108" s="139" t="s">
        <v>1127</v>
      </c>
      <c r="I108" s="139" t="s">
        <v>1252</v>
      </c>
      <c r="J108" s="139" t="s">
        <v>1253</v>
      </c>
    </row>
    <row r="109" spans="2:10">
      <c r="B109" s="147">
        <v>5</v>
      </c>
      <c r="C109" s="576">
        <v>26</v>
      </c>
      <c r="D109" s="269" t="s">
        <v>12</v>
      </c>
      <c r="E109" s="451">
        <v>-1.6869417428970299</v>
      </c>
      <c r="F109" s="451">
        <v>1.67537677288055</v>
      </c>
      <c r="G109" s="352"/>
      <c r="H109" s="458"/>
      <c r="I109" s="595">
        <v>0.80935791134834301</v>
      </c>
      <c r="J109" s="596">
        <v>4.0036511421203596</v>
      </c>
    </row>
    <row r="110" spans="2:10">
      <c r="B110" s="148">
        <v>5</v>
      </c>
      <c r="C110" s="577">
        <v>29</v>
      </c>
      <c r="D110" s="270" t="s">
        <v>29</v>
      </c>
      <c r="E110" s="56">
        <v>-0.51488000154495195</v>
      </c>
      <c r="F110" s="56">
        <v>1.6231061220169101</v>
      </c>
      <c r="G110" s="55"/>
      <c r="H110" s="459"/>
      <c r="I110" s="597">
        <v>0.55353245139121965</v>
      </c>
      <c r="J110" s="598">
        <v>2.5842392742633868</v>
      </c>
    </row>
    <row r="111" spans="2:10">
      <c r="B111" s="148">
        <v>5</v>
      </c>
      <c r="C111" s="577">
        <v>27</v>
      </c>
      <c r="D111" s="270" t="s">
        <v>20</v>
      </c>
      <c r="E111" s="56">
        <v>-0.727528035640717</v>
      </c>
      <c r="F111" s="56">
        <v>1.5462024211883501</v>
      </c>
      <c r="G111" s="55"/>
      <c r="H111" s="459"/>
      <c r="I111" s="597">
        <v>0.54138975590467442</v>
      </c>
      <c r="J111" s="598">
        <v>2.485982209444046</v>
      </c>
    </row>
    <row r="112" spans="2:10">
      <c r="B112" s="148">
        <v>5</v>
      </c>
      <c r="C112" s="577">
        <v>30</v>
      </c>
      <c r="D112" s="270" t="s">
        <v>31</v>
      </c>
      <c r="E112" s="56">
        <v>-1.18989777565002</v>
      </c>
      <c r="F112" s="56">
        <v>0.66039425134658802</v>
      </c>
      <c r="G112" s="55"/>
      <c r="H112" s="459"/>
      <c r="I112" s="597">
        <v>0.40471155196428271</v>
      </c>
      <c r="J112" s="598">
        <v>1.096997082233429</v>
      </c>
    </row>
    <row r="113" spans="2:10">
      <c r="B113" s="148">
        <v>5</v>
      </c>
      <c r="C113" s="577">
        <v>32</v>
      </c>
      <c r="D113" s="270" t="s">
        <v>37</v>
      </c>
      <c r="E113" s="56">
        <v>0.83920681476592995</v>
      </c>
      <c r="F113" s="56">
        <v>0.70057553052902199</v>
      </c>
      <c r="G113" s="55"/>
      <c r="H113" s="459"/>
      <c r="I113" s="597">
        <v>0.23817569762468341</v>
      </c>
      <c r="J113" s="598">
        <v>0.80087131261825495</v>
      </c>
    </row>
    <row r="114" spans="2:10">
      <c r="B114" s="148">
        <v>5</v>
      </c>
      <c r="C114" s="577">
        <v>28</v>
      </c>
      <c r="D114" s="270" t="s">
        <v>28</v>
      </c>
      <c r="E114" s="56">
        <v>-8.4367707371711703E-2</v>
      </c>
      <c r="F114" s="56">
        <v>0.91071718931198098</v>
      </c>
      <c r="G114" s="55"/>
      <c r="H114" s="459"/>
      <c r="I114" s="597">
        <v>0.19938537140842499</v>
      </c>
      <c r="J114" s="598">
        <v>0.77635339926928293</v>
      </c>
    </row>
    <row r="115" spans="2:10">
      <c r="B115" s="148">
        <v>5</v>
      </c>
      <c r="C115" s="577">
        <v>33</v>
      </c>
      <c r="D115" s="270" t="s">
        <v>42</v>
      </c>
      <c r="E115" s="56">
        <v>0.220748111605644</v>
      </c>
      <c r="F115" s="56">
        <v>0.81358069181442305</v>
      </c>
      <c r="G115" s="55"/>
      <c r="H115" s="459"/>
      <c r="I115" s="597">
        <v>0.14214552938938105</v>
      </c>
      <c r="J115" s="598">
        <v>0.64057235606014695</v>
      </c>
    </row>
    <row r="116" spans="2:10">
      <c r="B116" s="148">
        <v>5</v>
      </c>
      <c r="C116" s="577">
        <v>31</v>
      </c>
      <c r="D116" s="270" t="s">
        <v>36</v>
      </c>
      <c r="E116" s="56">
        <v>-0.54559993743896495</v>
      </c>
      <c r="F116" s="56">
        <v>0.47402071952819802</v>
      </c>
      <c r="G116" s="55"/>
      <c r="H116" s="459"/>
      <c r="I116" s="597">
        <v>7.9358659684657995E-2</v>
      </c>
      <c r="J116" s="598">
        <v>0.35457862913608496</v>
      </c>
    </row>
    <row r="117" spans="2:10" ht="15" thickBot="1">
      <c r="B117" s="231">
        <v>5</v>
      </c>
      <c r="C117" s="578">
        <v>34</v>
      </c>
      <c r="D117" s="208" t="s">
        <v>47</v>
      </c>
      <c r="E117" s="454">
        <v>0.31654617190361001</v>
      </c>
      <c r="F117" s="454">
        <v>0.48384103178978</v>
      </c>
      <c r="G117" s="357">
        <v>-0.37474601136313446</v>
      </c>
      <c r="H117" s="460">
        <v>0.98753497004508917</v>
      </c>
      <c r="I117" s="599">
        <v>6.2458202242851202E-2</v>
      </c>
      <c r="J117" s="600">
        <v>0.26702229678630829</v>
      </c>
    </row>
    <row r="118" spans="2:10" ht="16.2" thickBot="1">
      <c r="B118" s="115" t="s">
        <v>521</v>
      </c>
      <c r="C118" s="576" t="s">
        <v>1299</v>
      </c>
      <c r="D118" s="115" t="s">
        <v>56</v>
      </c>
      <c r="E118" s="572" t="s">
        <v>62</v>
      </c>
      <c r="F118" s="572" t="s">
        <v>63</v>
      </c>
      <c r="G118" s="572" t="s">
        <v>1126</v>
      </c>
      <c r="H118" s="139" t="s">
        <v>1127</v>
      </c>
      <c r="I118" s="139" t="s">
        <v>1252</v>
      </c>
      <c r="J118" s="139" t="s">
        <v>1253</v>
      </c>
    </row>
    <row r="119" spans="2:10">
      <c r="B119" s="147">
        <v>6</v>
      </c>
      <c r="C119" s="576">
        <v>39</v>
      </c>
      <c r="D119" s="269" t="s">
        <v>24</v>
      </c>
      <c r="E119" s="451">
        <v>0.35468572378158603</v>
      </c>
      <c r="F119" s="451">
        <v>2.4802083969116202</v>
      </c>
      <c r="G119" s="352"/>
      <c r="H119" s="458"/>
      <c r="I119" s="595">
        <v>0.84552140533924081</v>
      </c>
      <c r="J119" s="596">
        <v>5.7935732305049887</v>
      </c>
    </row>
    <row r="120" spans="2:10">
      <c r="B120" s="148">
        <v>6</v>
      </c>
      <c r="C120" s="577">
        <v>41</v>
      </c>
      <c r="D120" s="270" t="s">
        <v>26</v>
      </c>
      <c r="E120" s="56">
        <v>-0.28093805909156799</v>
      </c>
      <c r="F120" s="56">
        <v>2.3027551174163801</v>
      </c>
      <c r="G120" s="55">
        <v>-0.47192544277225273</v>
      </c>
      <c r="H120" s="459">
        <v>1.8756621054240632</v>
      </c>
      <c r="I120" s="597">
        <v>0.7868237812072042</v>
      </c>
      <c r="J120" s="598">
        <v>4.9797993376851064</v>
      </c>
    </row>
    <row r="121" spans="2:10">
      <c r="B121" s="148">
        <v>6</v>
      </c>
      <c r="C121" s="577">
        <v>38</v>
      </c>
      <c r="D121" s="270" t="s">
        <v>23</v>
      </c>
      <c r="E121" s="56">
        <v>-0.42371088266372697</v>
      </c>
      <c r="F121" s="56">
        <v>2.0079116821289098</v>
      </c>
      <c r="G121" s="55"/>
      <c r="H121" s="459"/>
      <c r="I121" s="597">
        <v>0.78084032610058818</v>
      </c>
      <c r="J121" s="598">
        <v>3.844515278935432</v>
      </c>
    </row>
    <row r="122" spans="2:10">
      <c r="B122" s="148">
        <v>6</v>
      </c>
      <c r="C122" s="577">
        <v>36</v>
      </c>
      <c r="D122" s="270" t="s">
        <v>9</v>
      </c>
      <c r="E122" s="56">
        <v>-1.5112284421920801</v>
      </c>
      <c r="F122" s="56">
        <v>1.6296843290328999</v>
      </c>
      <c r="G122" s="55"/>
      <c r="H122" s="459"/>
      <c r="I122" s="597">
        <v>0.54959154129028298</v>
      </c>
      <c r="J122" s="598">
        <v>3.5888246297836299</v>
      </c>
    </row>
    <row r="123" spans="2:10">
      <c r="B123" s="148">
        <v>6</v>
      </c>
      <c r="C123" s="577">
        <v>35</v>
      </c>
      <c r="D123" s="270" t="s">
        <v>6</v>
      </c>
      <c r="E123" s="56">
        <v>-1.8039183616638199</v>
      </c>
      <c r="F123" s="56">
        <v>2.14127516746521</v>
      </c>
      <c r="G123" s="55"/>
      <c r="H123" s="459"/>
      <c r="I123" s="597">
        <v>0.52747415006160703</v>
      </c>
      <c r="J123" s="598">
        <v>5.8598165512084996</v>
      </c>
    </row>
    <row r="124" spans="2:10">
      <c r="B124" s="148">
        <v>6</v>
      </c>
      <c r="C124" s="577">
        <v>37</v>
      </c>
      <c r="D124" s="270" t="s">
        <v>21</v>
      </c>
      <c r="E124" s="56">
        <v>5.5381648242473602E-2</v>
      </c>
      <c r="F124" s="56">
        <v>1.7379115819930999</v>
      </c>
      <c r="G124" s="55"/>
      <c r="H124" s="459"/>
      <c r="I124" s="597">
        <v>0.41511444339994308</v>
      </c>
      <c r="J124" s="598">
        <v>2.815995876910161</v>
      </c>
    </row>
    <row r="125" spans="2:10" ht="15" thickBot="1">
      <c r="B125" s="231">
        <v>6</v>
      </c>
      <c r="C125" s="578">
        <v>40</v>
      </c>
      <c r="D125" s="208" t="s">
        <v>25</v>
      </c>
      <c r="E125" s="454">
        <v>0.30625027418136602</v>
      </c>
      <c r="F125" s="454">
        <v>0.82988846302032504</v>
      </c>
      <c r="G125" s="357"/>
      <c r="H125" s="460"/>
      <c r="I125" s="599">
        <v>0.20119814015924942</v>
      </c>
      <c r="J125" s="600">
        <v>0.68752540275454499</v>
      </c>
    </row>
    <row r="126" spans="2:10" ht="16.2" thickBot="1">
      <c r="B126" s="115" t="s">
        <v>521</v>
      </c>
      <c r="C126" s="576" t="s">
        <v>1299</v>
      </c>
      <c r="D126" s="115" t="s">
        <v>56</v>
      </c>
      <c r="E126" s="572" t="s">
        <v>62</v>
      </c>
      <c r="F126" s="572" t="s">
        <v>63</v>
      </c>
      <c r="G126" s="572" t="s">
        <v>1126</v>
      </c>
      <c r="H126" s="139" t="s">
        <v>1127</v>
      </c>
      <c r="I126" s="139" t="s">
        <v>1252</v>
      </c>
      <c r="J126" s="139" t="s">
        <v>1253</v>
      </c>
    </row>
    <row r="127" spans="2:10">
      <c r="B127" s="147">
        <v>7</v>
      </c>
      <c r="C127" s="576">
        <v>44</v>
      </c>
      <c r="D127" s="269" t="s">
        <v>17</v>
      </c>
      <c r="E127" s="451">
        <v>-3.5967772006988499</v>
      </c>
      <c r="F127" s="451">
        <v>-2.4598679542541499</v>
      </c>
      <c r="G127" s="352">
        <v>-3.6895450750986734</v>
      </c>
      <c r="H127" s="458">
        <v>-1.9909600019454967</v>
      </c>
      <c r="I127" s="595">
        <v>0.92368507385253906</v>
      </c>
      <c r="J127" s="596">
        <v>11.94863319396973</v>
      </c>
    </row>
    <row r="128" spans="2:10">
      <c r="B128" s="148">
        <v>7</v>
      </c>
      <c r="C128" s="577">
        <v>42</v>
      </c>
      <c r="D128" s="270" t="s">
        <v>13</v>
      </c>
      <c r="E128" s="56">
        <v>-4.3491473197937003</v>
      </c>
      <c r="F128" s="56">
        <v>-1.7262277603149401</v>
      </c>
      <c r="G128" s="55"/>
      <c r="H128" s="459"/>
      <c r="I128" s="597">
        <v>0.92111812531948112</v>
      </c>
      <c r="J128" s="598">
        <v>12.002804756164549</v>
      </c>
    </row>
    <row r="129" spans="2:10" ht="15" thickBot="1">
      <c r="B129" s="231">
        <v>7</v>
      </c>
      <c r="C129" s="578">
        <v>43</v>
      </c>
      <c r="D129" s="208" t="s">
        <v>16</v>
      </c>
      <c r="E129" s="454">
        <v>-3.1227107048034699</v>
      </c>
      <c r="F129" s="454">
        <v>-1.7867842912673999</v>
      </c>
      <c r="G129" s="357"/>
      <c r="H129" s="460"/>
      <c r="I129" s="599">
        <v>0.91744127869606007</v>
      </c>
      <c r="J129" s="600">
        <v>7.7313265800476101</v>
      </c>
    </row>
    <row r="130" spans="2:10" ht="16.2" thickBot="1">
      <c r="B130" s="115" t="s">
        <v>521</v>
      </c>
      <c r="C130" s="576" t="s">
        <v>1299</v>
      </c>
      <c r="D130" s="115" t="s">
        <v>56</v>
      </c>
      <c r="E130" s="572" t="s">
        <v>62</v>
      </c>
      <c r="F130" s="572" t="s">
        <v>63</v>
      </c>
      <c r="G130" s="572" t="s">
        <v>1126</v>
      </c>
      <c r="H130" s="139" t="s">
        <v>1127</v>
      </c>
      <c r="I130" s="139" t="s">
        <v>1252</v>
      </c>
      <c r="J130" s="139" t="s">
        <v>1253</v>
      </c>
    </row>
    <row r="131" spans="2:10">
      <c r="B131" s="147">
        <v>8</v>
      </c>
      <c r="C131" s="576">
        <v>49</v>
      </c>
      <c r="D131" s="269" t="s">
        <v>15</v>
      </c>
      <c r="E131" s="451">
        <v>-3.1337091922760001</v>
      </c>
      <c r="F131" s="451">
        <v>4.0136113762855502E-2</v>
      </c>
      <c r="G131" s="352"/>
      <c r="H131" s="458"/>
      <c r="I131" s="595">
        <v>0.91181111546757121</v>
      </c>
      <c r="J131" s="596">
        <v>4.7913694786839152</v>
      </c>
    </row>
    <row r="132" spans="2:10">
      <c r="B132" s="148">
        <v>8</v>
      </c>
      <c r="C132" s="577">
        <v>45</v>
      </c>
      <c r="D132" s="270" t="s">
        <v>8</v>
      </c>
      <c r="E132" s="56">
        <v>-3.4597468376159699</v>
      </c>
      <c r="F132" s="56">
        <v>1.34876072406769</v>
      </c>
      <c r="G132" s="55"/>
      <c r="H132" s="459"/>
      <c r="I132" s="597">
        <v>0.83548966795206092</v>
      </c>
      <c r="J132" s="598">
        <v>7.5335928201675397</v>
      </c>
    </row>
    <row r="133" spans="2:10">
      <c r="B133" s="148">
        <v>8</v>
      </c>
      <c r="C133" s="577">
        <v>50</v>
      </c>
      <c r="D133" s="270" t="s">
        <v>18</v>
      </c>
      <c r="E133" s="56">
        <v>-3.6753914356231698</v>
      </c>
      <c r="F133" s="56">
        <v>-0.79006886482238803</v>
      </c>
      <c r="G133" s="55">
        <v>-2.9781759579976401</v>
      </c>
      <c r="H133" s="459">
        <v>0.50896043765048238</v>
      </c>
      <c r="I133" s="597">
        <v>0.82926449924707413</v>
      </c>
      <c r="J133" s="598">
        <v>7.1705755591392508</v>
      </c>
    </row>
    <row r="134" spans="2:10">
      <c r="B134" s="148">
        <v>8</v>
      </c>
      <c r="C134" s="577">
        <v>48</v>
      </c>
      <c r="D134" s="270" t="s">
        <v>14</v>
      </c>
      <c r="E134" s="56">
        <v>-2.5094301700592001</v>
      </c>
      <c r="F134" s="56">
        <v>-6.9717802107334102E-3</v>
      </c>
      <c r="G134" s="55"/>
      <c r="H134" s="459"/>
      <c r="I134" s="597">
        <v>0.82045997653221991</v>
      </c>
      <c r="J134" s="598">
        <v>3.0715868410043199</v>
      </c>
    </row>
    <row r="135" spans="2:10">
      <c r="B135" s="148">
        <v>8</v>
      </c>
      <c r="C135" s="577">
        <v>47</v>
      </c>
      <c r="D135" s="270" t="s">
        <v>11</v>
      </c>
      <c r="E135" s="56">
        <v>-2.7210171222686799</v>
      </c>
      <c r="F135" s="56">
        <v>1.4347167015075699</v>
      </c>
      <c r="G135" s="55"/>
      <c r="H135" s="459"/>
      <c r="I135" s="597">
        <v>0.75055022537708305</v>
      </c>
      <c r="J135" s="598">
        <v>5.5294736623764003</v>
      </c>
    </row>
    <row r="136" spans="2:10" ht="15" thickBot="1">
      <c r="B136" s="231">
        <v>8</v>
      </c>
      <c r="C136" s="578">
        <v>46</v>
      </c>
      <c r="D136" s="208" t="s">
        <v>10</v>
      </c>
      <c r="E136" s="454">
        <v>-2.36976099014282</v>
      </c>
      <c r="F136" s="454">
        <v>1.0271897315978999</v>
      </c>
      <c r="G136" s="357"/>
      <c r="H136" s="460"/>
      <c r="I136" s="599">
        <v>0.65009590238332704</v>
      </c>
      <c r="J136" s="600">
        <v>3.7223585844039921</v>
      </c>
    </row>
  </sheetData>
  <autoFilter ref="B130:J130">
    <sortState ref="B131:J136">
      <sortCondition descending="1" ref="I130"/>
    </sortState>
  </autoFilter>
  <mergeCells count="6">
    <mergeCell ref="BU4:CD4"/>
    <mergeCell ref="AZ57:BI57"/>
    <mergeCell ref="G6:H6"/>
    <mergeCell ref="I2:J2"/>
    <mergeCell ref="BA4:BJ4"/>
    <mergeCell ref="BK4:BT4"/>
  </mergeCells>
  <conditionalFormatting sqref="I8:I57">
    <cfRule type="cellIs" dxfId="52" priority="5" operator="lessThanOrEqual">
      <formula>$I$4</formula>
    </cfRule>
    <cfRule type="cellIs" dxfId="51" priority="6" operator="greaterThanOrEqual">
      <formula>$I$5</formula>
    </cfRule>
  </conditionalFormatting>
  <conditionalFormatting sqref="J8:J57">
    <cfRule type="cellIs" dxfId="50" priority="4" operator="greaterThanOrEqual">
      <formula>$J$4</formula>
    </cfRule>
  </conditionalFormatting>
  <conditionalFormatting sqref="I80:I84 I86:I93 I95:I100 I102:I107 I109:I117 I119:I125 I127:I129 I131:I136">
    <cfRule type="cellIs" dxfId="49" priority="2" operator="lessThanOrEqual">
      <formula>$I$4</formula>
    </cfRule>
    <cfRule type="cellIs" dxfId="48" priority="3" operator="greaterThanOrEqual">
      <formula>$I$5</formula>
    </cfRule>
  </conditionalFormatting>
  <conditionalFormatting sqref="J80:J84 J86:J93 J95:J100 J102:J107 J109:J117 J119:J125 J127:J129 J131:J136">
    <cfRule type="cellIs" dxfId="47" priority="1" operator="greaterThanOrEqual">
      <formula>$J$4</formula>
    </cfRule>
  </conditionalFormatting>
  <dataValidations disablePrompts="1" count="1">
    <dataValidation type="list" allowBlank="1" showInputMessage="1" showErrorMessage="1" sqref="E6:F6">
      <formula1>"1,2,3,4,5,6,7,8,9,10"</formula1>
    </dataValidation>
  </dataValidations>
  <hyperlinks>
    <hyperlink ref="A1" location="Sommaire!A1" display="Sommaire"/>
  </hyperlink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sheetPr codeName="Sheet15">
    <tabColor theme="5" tint="0.79998168889431442"/>
    <outlinePr summaryBelow="0"/>
  </sheetPr>
  <dimension ref="A1:S194"/>
  <sheetViews>
    <sheetView showGridLines="0" zoomScale="90" zoomScaleNormal="90" workbookViewId="0">
      <pane ySplit="1" topLeftCell="A2" activePane="bottomLeft" state="frozen"/>
      <selection activeCell="A2" sqref="A2"/>
      <selection pane="bottomLeft" activeCell="C67" sqref="C67"/>
    </sheetView>
  </sheetViews>
  <sheetFormatPr baseColWidth="10" defaultColWidth="9.109375" defaultRowHeight="14.4" outlineLevelRow="1"/>
  <cols>
    <col min="1" max="2" width="2.5546875" customWidth="1"/>
    <col min="3" max="10" width="13.33203125" customWidth="1"/>
    <col min="11" max="11" width="10.88671875" bestFit="1" customWidth="1"/>
    <col min="12" max="12" width="10.6640625" bestFit="1" customWidth="1"/>
    <col min="13" max="13" width="13.109375" customWidth="1"/>
    <col min="14" max="14" width="10.6640625" bestFit="1" customWidth="1"/>
    <col min="15" max="15" width="11.6640625" bestFit="1" customWidth="1"/>
    <col min="16" max="16" width="13.6640625" bestFit="1" customWidth="1"/>
    <col min="17" max="18" width="10.6640625" bestFit="1" customWidth="1"/>
    <col min="19" max="19" width="2.33203125" customWidth="1"/>
  </cols>
  <sheetData>
    <row r="1" spans="1:19">
      <c r="A1" s="155" t="s">
        <v>524</v>
      </c>
      <c r="B1" s="155"/>
    </row>
    <row r="3" spans="1:19" ht="8.25" customHeight="1">
      <c r="B3" s="333"/>
      <c r="C3" s="334"/>
      <c r="D3" s="334"/>
      <c r="E3" s="334"/>
      <c r="F3" s="334"/>
      <c r="G3" s="334"/>
      <c r="H3" s="334"/>
      <c r="I3" s="334"/>
      <c r="J3" s="334"/>
      <c r="K3" s="334"/>
      <c r="L3" s="334"/>
      <c r="M3" s="334"/>
      <c r="N3" s="334"/>
      <c r="O3" s="334"/>
      <c r="P3" s="334"/>
      <c r="Q3" s="334"/>
      <c r="R3" s="334"/>
      <c r="S3" s="335"/>
    </row>
    <row r="4" spans="1:19" ht="21">
      <c r="B4" s="163"/>
      <c r="C4" s="336" t="s">
        <v>1130</v>
      </c>
      <c r="D4" s="56"/>
      <c r="E4" s="56"/>
      <c r="F4" s="56"/>
      <c r="G4" s="56"/>
      <c r="H4" s="56"/>
      <c r="I4" s="56"/>
      <c r="J4" s="56"/>
      <c r="K4" s="56"/>
      <c r="L4" s="56"/>
      <c r="M4" s="56"/>
      <c r="N4" s="56"/>
      <c r="O4" s="56"/>
      <c r="P4" s="56"/>
      <c r="Q4" s="56"/>
      <c r="R4" s="56"/>
      <c r="S4" s="164"/>
    </row>
    <row r="5" spans="1:19" outlineLevel="1">
      <c r="B5" s="163"/>
      <c r="C5" s="56"/>
      <c r="D5" s="908" t="s">
        <v>702</v>
      </c>
      <c r="E5" s="909"/>
      <c r="F5" s="56"/>
      <c r="G5" s="56"/>
      <c r="H5" s="56"/>
      <c r="I5" s="908" t="s">
        <v>704</v>
      </c>
      <c r="J5" s="909"/>
      <c r="K5" s="56"/>
      <c r="L5" s="56"/>
      <c r="M5" s="56"/>
      <c r="O5" s="908" t="s">
        <v>703</v>
      </c>
      <c r="P5" s="909"/>
      <c r="Q5" s="56"/>
      <c r="R5" s="56"/>
      <c r="S5" s="164"/>
    </row>
    <row r="6" spans="1:19" outlineLevel="1">
      <c r="B6" s="163"/>
      <c r="C6" s="56"/>
      <c r="D6" s="56"/>
      <c r="E6" s="56"/>
      <c r="F6" s="56"/>
      <c r="G6" s="56"/>
      <c r="H6" s="56"/>
      <c r="I6" s="56"/>
      <c r="J6" s="56"/>
      <c r="K6" s="56"/>
      <c r="L6" s="56"/>
      <c r="M6" s="56"/>
      <c r="N6" s="56"/>
      <c r="O6" s="56"/>
      <c r="P6" s="56"/>
      <c r="Q6" s="56"/>
      <c r="R6" s="56"/>
      <c r="S6" s="164"/>
    </row>
    <row r="7" spans="1:19" outlineLevel="1">
      <c r="B7" s="163"/>
      <c r="C7" s="56"/>
      <c r="D7" s="56"/>
      <c r="E7" s="56"/>
      <c r="F7" s="56"/>
      <c r="G7" s="56"/>
      <c r="H7" s="56"/>
      <c r="I7" s="56"/>
      <c r="J7" s="56"/>
      <c r="K7" s="56"/>
      <c r="L7" s="56"/>
      <c r="M7" s="56"/>
      <c r="N7" s="56"/>
      <c r="O7" s="56"/>
      <c r="P7" s="56"/>
      <c r="Q7" s="56"/>
      <c r="R7" s="56"/>
      <c r="S7" s="164"/>
    </row>
    <row r="8" spans="1:19" outlineLevel="1">
      <c r="B8" s="163"/>
      <c r="C8" s="56"/>
      <c r="D8" s="56"/>
      <c r="E8" s="56"/>
      <c r="F8" s="56"/>
      <c r="G8" s="56"/>
      <c r="H8" s="56"/>
      <c r="I8" s="56"/>
      <c r="J8" s="56"/>
      <c r="K8" s="56"/>
      <c r="L8" s="56"/>
      <c r="M8" s="56"/>
      <c r="N8" s="56"/>
      <c r="O8" s="56"/>
      <c r="P8" s="56"/>
      <c r="Q8" s="56"/>
      <c r="R8" s="56"/>
      <c r="S8" s="164"/>
    </row>
    <row r="9" spans="1:19" outlineLevel="1">
      <c r="B9" s="163"/>
      <c r="C9" s="56"/>
      <c r="D9" s="56"/>
      <c r="E9" s="56"/>
      <c r="F9" s="56"/>
      <c r="G9" s="56"/>
      <c r="H9" s="56"/>
      <c r="I9" s="56"/>
      <c r="J9" s="56"/>
      <c r="K9" s="56"/>
      <c r="L9" s="56"/>
      <c r="M9" s="56"/>
      <c r="N9" s="56"/>
      <c r="O9" s="56"/>
      <c r="P9" s="56"/>
      <c r="Q9" s="56"/>
      <c r="R9" s="56"/>
      <c r="S9" s="164"/>
    </row>
    <row r="10" spans="1:19" outlineLevel="1">
      <c r="B10" s="163"/>
      <c r="C10" s="56"/>
      <c r="D10" s="56"/>
      <c r="E10" s="56"/>
      <c r="F10" s="56"/>
      <c r="G10" s="56"/>
      <c r="H10" s="56"/>
      <c r="I10" s="56"/>
      <c r="J10" s="56"/>
      <c r="K10" s="56"/>
      <c r="L10" s="56"/>
      <c r="M10" s="56"/>
      <c r="N10" s="56"/>
      <c r="O10" s="56"/>
      <c r="P10" s="56"/>
      <c r="Q10" s="56"/>
      <c r="R10" s="56"/>
      <c r="S10" s="164"/>
    </row>
    <row r="11" spans="1:19" outlineLevel="1">
      <c r="B11" s="163"/>
      <c r="C11" s="56"/>
      <c r="D11" s="56"/>
      <c r="E11" s="56"/>
      <c r="F11" s="56"/>
      <c r="G11" s="56"/>
      <c r="H11" s="56"/>
      <c r="I11" s="56"/>
      <c r="J11" s="56"/>
      <c r="K11" s="56"/>
      <c r="L11" s="56"/>
      <c r="M11" s="56"/>
      <c r="N11" s="56"/>
      <c r="O11" s="56"/>
      <c r="P11" s="56"/>
      <c r="Q11" s="56"/>
      <c r="R11" s="56"/>
      <c r="S11" s="164"/>
    </row>
    <row r="12" spans="1:19" outlineLevel="1">
      <c r="B12" s="163"/>
      <c r="C12" s="56"/>
      <c r="D12" s="56"/>
      <c r="E12" s="56"/>
      <c r="F12" s="56"/>
      <c r="G12" s="56"/>
      <c r="H12" s="56"/>
      <c r="I12" s="56"/>
      <c r="J12" s="56"/>
      <c r="K12" s="56"/>
      <c r="L12" s="56"/>
      <c r="M12" s="56"/>
      <c r="N12" s="56"/>
      <c r="O12" s="56"/>
      <c r="P12" s="56"/>
      <c r="Q12" s="56"/>
      <c r="R12" s="56"/>
      <c r="S12" s="164"/>
    </row>
    <row r="13" spans="1:19" outlineLevel="1">
      <c r="B13" s="163"/>
      <c r="C13" s="56"/>
      <c r="D13" s="56"/>
      <c r="E13" s="56"/>
      <c r="F13" s="56"/>
      <c r="G13" s="56"/>
      <c r="H13" s="56"/>
      <c r="I13" s="56"/>
      <c r="J13" s="56"/>
      <c r="K13" s="56"/>
      <c r="L13" s="56"/>
      <c r="M13" s="56"/>
      <c r="N13" s="56"/>
      <c r="O13" s="56"/>
      <c r="P13" s="56"/>
      <c r="Q13" s="56"/>
      <c r="R13" s="56"/>
      <c r="S13" s="164"/>
    </row>
    <row r="14" spans="1:19" outlineLevel="1">
      <c r="B14" s="163"/>
      <c r="C14" s="56"/>
      <c r="D14" s="56"/>
      <c r="E14" s="56"/>
      <c r="F14" s="56"/>
      <c r="G14" s="56"/>
      <c r="H14" s="56"/>
      <c r="I14" s="56"/>
      <c r="J14" s="56"/>
      <c r="K14" s="56"/>
      <c r="L14" s="56"/>
      <c r="M14" s="56"/>
      <c r="N14" s="56"/>
      <c r="O14" s="56"/>
      <c r="P14" s="56"/>
      <c r="Q14" s="56"/>
      <c r="R14" s="56"/>
      <c r="S14" s="164"/>
    </row>
    <row r="15" spans="1:19" outlineLevel="1">
      <c r="B15" s="163"/>
      <c r="C15" s="56"/>
      <c r="D15" s="56"/>
      <c r="E15" s="56"/>
      <c r="F15" s="56"/>
      <c r="G15" s="56"/>
      <c r="H15" s="56"/>
      <c r="I15" s="56"/>
      <c r="J15" s="56"/>
      <c r="K15" s="56"/>
      <c r="L15" s="56"/>
      <c r="M15" s="56"/>
      <c r="N15" s="56"/>
      <c r="O15" s="56"/>
      <c r="P15" s="56"/>
      <c r="Q15" s="56"/>
      <c r="R15" s="56"/>
      <c r="S15" s="164"/>
    </row>
    <row r="16" spans="1:19" outlineLevel="1">
      <c r="B16" s="163"/>
      <c r="C16" s="56"/>
      <c r="D16" s="56"/>
      <c r="E16" s="56"/>
      <c r="F16" s="56"/>
      <c r="G16" s="56"/>
      <c r="H16" s="56"/>
      <c r="I16" s="56"/>
      <c r="J16" s="56"/>
      <c r="K16" s="56"/>
      <c r="L16" s="56"/>
      <c r="M16" s="56"/>
      <c r="N16" s="56"/>
      <c r="O16" s="56"/>
      <c r="P16" s="56"/>
      <c r="Q16" s="56"/>
      <c r="R16" s="56"/>
      <c r="S16" s="164"/>
    </row>
    <row r="17" spans="2:19" outlineLevel="1">
      <c r="B17" s="163"/>
      <c r="C17" s="56"/>
      <c r="D17" s="56"/>
      <c r="E17" s="56"/>
      <c r="F17" s="56"/>
      <c r="G17" s="56"/>
      <c r="H17" s="56"/>
      <c r="I17" s="56"/>
      <c r="J17" s="56"/>
      <c r="K17" s="56"/>
      <c r="L17" s="56"/>
      <c r="M17" s="56"/>
      <c r="N17" s="56"/>
      <c r="O17" s="56"/>
      <c r="P17" s="56"/>
      <c r="Q17" s="56"/>
      <c r="R17" s="56"/>
      <c r="S17" s="164"/>
    </row>
    <row r="18" spans="2:19" outlineLevel="1">
      <c r="B18" s="163"/>
      <c r="C18" s="56"/>
      <c r="D18" s="56"/>
      <c r="E18" s="56"/>
      <c r="F18" s="56"/>
      <c r="G18" s="56"/>
      <c r="H18" s="56"/>
      <c r="I18" s="56"/>
      <c r="J18" s="56"/>
      <c r="K18" s="56"/>
      <c r="L18" s="56"/>
      <c r="M18" s="56"/>
      <c r="N18" s="56"/>
      <c r="O18" s="56"/>
      <c r="P18" s="56"/>
      <c r="Q18" s="56"/>
      <c r="R18" s="56"/>
      <c r="S18" s="164"/>
    </row>
    <row r="19" spans="2:19" outlineLevel="1">
      <c r="B19" s="163"/>
      <c r="C19" s="56"/>
      <c r="D19" s="56"/>
      <c r="E19" s="56"/>
      <c r="F19" s="56"/>
      <c r="G19" s="56"/>
      <c r="H19" s="56"/>
      <c r="I19" s="56"/>
      <c r="J19" s="56"/>
      <c r="K19" s="56"/>
      <c r="L19" s="56"/>
      <c r="M19" s="56"/>
      <c r="N19" s="56"/>
      <c r="O19" s="56"/>
      <c r="P19" s="56"/>
      <c r="Q19" s="56"/>
      <c r="R19" s="56"/>
      <c r="S19" s="164"/>
    </row>
    <row r="20" spans="2:19" ht="15" outlineLevel="1" thickBot="1">
      <c r="B20" s="163"/>
      <c r="C20" s="56"/>
      <c r="D20" s="56"/>
      <c r="E20" s="56"/>
      <c r="F20" s="56"/>
      <c r="G20" s="56"/>
      <c r="H20" s="56"/>
      <c r="I20" s="56"/>
      <c r="J20" s="56"/>
      <c r="K20" s="56"/>
      <c r="L20" s="56"/>
      <c r="M20" s="56"/>
      <c r="N20" s="56"/>
      <c r="O20" s="56"/>
      <c r="P20" s="56"/>
      <c r="Q20" s="56"/>
      <c r="R20" s="56"/>
      <c r="S20" s="164"/>
    </row>
    <row r="21" spans="2:19" outlineLevel="1">
      <c r="B21" s="163"/>
      <c r="C21" s="899" t="s">
        <v>1131</v>
      </c>
      <c r="D21" s="900"/>
      <c r="E21" s="900"/>
      <c r="F21" s="900"/>
      <c r="G21" s="900"/>
      <c r="H21" s="900"/>
      <c r="I21" s="900"/>
      <c r="J21" s="901"/>
      <c r="K21" s="528"/>
      <c r="M21" s="890" t="s">
        <v>702</v>
      </c>
      <c r="N21" s="890"/>
      <c r="O21" s="890" t="s">
        <v>704</v>
      </c>
      <c r="P21" s="890"/>
      <c r="Q21" s="890" t="s">
        <v>703</v>
      </c>
      <c r="R21" s="890"/>
      <c r="S21" s="164"/>
    </row>
    <row r="22" spans="2:19" outlineLevel="1">
      <c r="B22" s="163"/>
      <c r="C22" s="902"/>
      <c r="D22" s="903"/>
      <c r="E22" s="903"/>
      <c r="F22" s="903"/>
      <c r="G22" s="903"/>
      <c r="H22" s="903"/>
      <c r="I22" s="903"/>
      <c r="J22" s="904"/>
      <c r="K22" s="528"/>
      <c r="M22" s="487" t="s">
        <v>510</v>
      </c>
      <c r="N22" s="487" t="s">
        <v>511</v>
      </c>
      <c r="O22" s="487" t="s">
        <v>510</v>
      </c>
      <c r="P22" s="487" t="s">
        <v>511</v>
      </c>
      <c r="Q22" s="487" t="s">
        <v>510</v>
      </c>
      <c r="R22" s="487" t="s">
        <v>511</v>
      </c>
      <c r="S22" s="164"/>
    </row>
    <row r="23" spans="2:19" outlineLevel="1">
      <c r="B23" s="163"/>
      <c r="C23" s="902"/>
      <c r="D23" s="903"/>
      <c r="E23" s="903"/>
      <c r="F23" s="903"/>
      <c r="G23" s="903"/>
      <c r="H23" s="903"/>
      <c r="I23" s="903"/>
      <c r="J23" s="904"/>
      <c r="K23" s="528"/>
      <c r="L23" s="529" t="s">
        <v>547</v>
      </c>
      <c r="M23" s="532">
        <v>-3.2152989970313177</v>
      </c>
      <c r="N23" s="530">
        <v>-0.3243463755481773</v>
      </c>
      <c r="O23" s="530">
        <v>-3.2152989970313177</v>
      </c>
      <c r="P23" s="530">
        <v>-0.3243463755481773</v>
      </c>
      <c r="Q23" s="530">
        <v>1.5448178052902239</v>
      </c>
      <c r="R23" s="530">
        <v>-0.11319041103124619</v>
      </c>
      <c r="S23" s="164"/>
    </row>
    <row r="24" spans="2:19" outlineLevel="1">
      <c r="B24" s="163"/>
      <c r="C24" s="902"/>
      <c r="D24" s="903"/>
      <c r="E24" s="903"/>
      <c r="F24" s="903"/>
      <c r="G24" s="903"/>
      <c r="H24" s="903"/>
      <c r="I24" s="903"/>
      <c r="J24" s="904"/>
      <c r="K24" s="528"/>
      <c r="L24" s="529" t="s">
        <v>548</v>
      </c>
      <c r="M24" s="532">
        <v>-0.41726201260462381</v>
      </c>
      <c r="N24" s="530">
        <v>1.3760905917733905</v>
      </c>
      <c r="O24" s="530">
        <v>-0.41726201260462381</v>
      </c>
      <c r="P24" s="530">
        <v>1.3760905917733905</v>
      </c>
      <c r="Q24" s="530">
        <v>2.7320087552070627</v>
      </c>
      <c r="R24" s="530">
        <v>0.19435659050941506</v>
      </c>
      <c r="S24" s="164"/>
    </row>
    <row r="25" spans="2:19" outlineLevel="1">
      <c r="B25" s="163"/>
      <c r="C25" s="902"/>
      <c r="D25" s="903"/>
      <c r="E25" s="903"/>
      <c r="F25" s="903"/>
      <c r="G25" s="903"/>
      <c r="H25" s="903"/>
      <c r="I25" s="903"/>
      <c r="J25" s="904"/>
      <c r="K25" s="528"/>
      <c r="L25" s="529" t="s">
        <v>549</v>
      </c>
      <c r="M25" s="532">
        <v>0.50281036148468672</v>
      </c>
      <c r="N25" s="530">
        <v>-1.6739361224075155</v>
      </c>
      <c r="O25" s="530">
        <v>0.50281036148468672</v>
      </c>
      <c r="P25" s="530">
        <v>-1.6739361224075155</v>
      </c>
      <c r="Q25" s="530">
        <v>-8.0118713279565254E-2</v>
      </c>
      <c r="R25" s="530">
        <v>-2.1277981301148734</v>
      </c>
      <c r="S25" s="164"/>
    </row>
    <row r="26" spans="2:19" outlineLevel="1">
      <c r="B26" s="163"/>
      <c r="C26" s="902"/>
      <c r="D26" s="903"/>
      <c r="E26" s="903"/>
      <c r="F26" s="903"/>
      <c r="G26" s="903"/>
      <c r="H26" s="903"/>
      <c r="I26" s="903"/>
      <c r="J26" s="904"/>
      <c r="K26" s="528"/>
      <c r="L26" s="529" t="s">
        <v>550</v>
      </c>
      <c r="M26" s="532">
        <v>2.2753968513928942</v>
      </c>
      <c r="N26" s="530">
        <v>7.606928222454544E-2</v>
      </c>
      <c r="O26" s="530">
        <v>1.5448178052902239</v>
      </c>
      <c r="P26" s="530">
        <v>-0.11319041103124619</v>
      </c>
      <c r="Q26" s="530">
        <v>1.0857394362489388</v>
      </c>
      <c r="R26" s="530">
        <v>-1.2200741147001581</v>
      </c>
      <c r="S26" s="164"/>
    </row>
    <row r="27" spans="2:19" outlineLevel="1">
      <c r="B27" s="163"/>
      <c r="C27" s="902"/>
      <c r="D27" s="903"/>
      <c r="E27" s="903"/>
      <c r="F27" s="903"/>
      <c r="G27" s="903"/>
      <c r="H27" s="903"/>
      <c r="I27" s="903"/>
      <c r="J27" s="904"/>
      <c r="K27" s="528"/>
      <c r="L27" s="529" t="s">
        <v>625</v>
      </c>
      <c r="M27" s="531"/>
      <c r="N27" s="531"/>
      <c r="O27" s="530">
        <v>2.7320087552070627</v>
      </c>
      <c r="P27" s="530">
        <v>0.19435659050941506</v>
      </c>
      <c r="Q27" s="530">
        <v>-0.37474601136313446</v>
      </c>
      <c r="R27" s="530">
        <v>0.98753497004508917</v>
      </c>
      <c r="S27" s="164"/>
    </row>
    <row r="28" spans="2:19" outlineLevel="1">
      <c r="B28" s="163"/>
      <c r="C28" s="902"/>
      <c r="D28" s="903"/>
      <c r="E28" s="903"/>
      <c r="F28" s="903"/>
      <c r="G28" s="903"/>
      <c r="H28" s="903"/>
      <c r="I28" s="903"/>
      <c r="J28" s="904"/>
      <c r="K28" s="528"/>
      <c r="L28" s="529" t="s">
        <v>708</v>
      </c>
      <c r="M28" s="531"/>
      <c r="N28" s="531"/>
      <c r="O28" s="531"/>
      <c r="P28" s="531"/>
      <c r="Q28" s="530">
        <v>-0.47192544277225273</v>
      </c>
      <c r="R28" s="530">
        <v>1.8756621054240632</v>
      </c>
      <c r="S28" s="164"/>
    </row>
    <row r="29" spans="2:19" outlineLevel="1">
      <c r="B29" s="163"/>
      <c r="C29" s="902"/>
      <c r="D29" s="903"/>
      <c r="E29" s="903"/>
      <c r="F29" s="903"/>
      <c r="G29" s="903"/>
      <c r="H29" s="903"/>
      <c r="I29" s="903"/>
      <c r="J29" s="904"/>
      <c r="K29" s="528"/>
      <c r="L29" s="529" t="s">
        <v>709</v>
      </c>
      <c r="M29" s="531"/>
      <c r="N29" s="531"/>
      <c r="O29" s="531"/>
      <c r="P29" s="531"/>
      <c r="Q29" s="530">
        <v>-3.6895450750986734</v>
      </c>
      <c r="R29" s="530">
        <v>-1.9909600019454967</v>
      </c>
      <c r="S29" s="164"/>
    </row>
    <row r="30" spans="2:19" ht="15" outlineLevel="1" thickBot="1">
      <c r="B30" s="163"/>
      <c r="C30" s="905"/>
      <c r="D30" s="906"/>
      <c r="E30" s="906"/>
      <c r="F30" s="906"/>
      <c r="G30" s="906"/>
      <c r="H30" s="906"/>
      <c r="I30" s="906"/>
      <c r="J30" s="907"/>
      <c r="K30" s="528"/>
      <c r="L30" s="529" t="s">
        <v>710</v>
      </c>
      <c r="M30" s="531"/>
      <c r="N30" s="531"/>
      <c r="O30" s="531"/>
      <c r="P30" s="531"/>
      <c r="Q30" s="530">
        <v>-2.9781759579976401</v>
      </c>
      <c r="R30" s="530">
        <v>0.50896043765048238</v>
      </c>
      <c r="S30" s="164"/>
    </row>
    <row r="31" spans="2:19" ht="8.25" customHeight="1">
      <c r="B31" s="165"/>
      <c r="C31" s="166"/>
      <c r="D31" s="166"/>
      <c r="E31" s="166"/>
      <c r="F31" s="166"/>
      <c r="G31" s="166"/>
      <c r="H31" s="166"/>
      <c r="I31" s="166"/>
      <c r="J31" s="166"/>
      <c r="K31" s="166"/>
      <c r="L31" s="166"/>
      <c r="M31" s="166"/>
      <c r="N31" s="166"/>
      <c r="O31" s="166"/>
      <c r="P31" s="166"/>
      <c r="Q31" s="166"/>
      <c r="R31" s="166"/>
      <c r="S31" s="167"/>
    </row>
    <row r="33" spans="2:19" ht="8.25" customHeight="1">
      <c r="B33" s="333"/>
      <c r="C33" s="334"/>
      <c r="D33" s="334"/>
      <c r="E33" s="334"/>
      <c r="F33" s="334"/>
      <c r="G33" s="334"/>
      <c r="H33" s="334"/>
      <c r="I33" s="334"/>
      <c r="J33" s="334"/>
      <c r="K33" s="334"/>
      <c r="L33" s="334"/>
      <c r="M33" s="334"/>
      <c r="N33" s="334"/>
      <c r="O33" s="334"/>
      <c r="P33" s="334"/>
      <c r="Q33" s="334"/>
      <c r="R33" s="334"/>
      <c r="S33" s="335"/>
    </row>
    <row r="34" spans="2:19" ht="21.6" thickBot="1">
      <c r="B34" s="163"/>
      <c r="C34" s="336" t="s">
        <v>713</v>
      </c>
      <c r="D34" s="56"/>
      <c r="E34" s="56"/>
      <c r="F34" s="56"/>
      <c r="G34" s="56"/>
      <c r="H34" s="56"/>
      <c r="I34" s="56"/>
      <c r="J34" s="56"/>
      <c r="K34" s="56"/>
      <c r="L34" s="56"/>
      <c r="M34" s="56"/>
      <c r="N34" s="56"/>
      <c r="O34" s="56"/>
      <c r="P34" s="56"/>
      <c r="Q34" s="56"/>
      <c r="R34" s="56"/>
      <c r="S34" s="164"/>
    </row>
    <row r="35" spans="2:19" ht="15" outlineLevel="1" thickBot="1">
      <c r="B35" s="163"/>
      <c r="C35" s="56"/>
      <c r="D35" s="56"/>
      <c r="E35" s="56"/>
      <c r="F35" s="56"/>
      <c r="G35" s="56"/>
      <c r="H35" s="56"/>
      <c r="I35" s="56"/>
      <c r="J35" s="56"/>
      <c r="K35" s="847" t="s">
        <v>702</v>
      </c>
      <c r="L35" s="848"/>
      <c r="M35" s="912" t="s">
        <v>704</v>
      </c>
      <c r="N35" s="913"/>
      <c r="O35" s="56"/>
      <c r="P35" s="56"/>
      <c r="Q35" s="56"/>
      <c r="R35" s="56"/>
      <c r="S35" s="164"/>
    </row>
    <row r="36" spans="2:19" ht="15" customHeight="1" outlineLevel="1" thickBot="1">
      <c r="B36" s="163"/>
      <c r="C36" s="832" t="s">
        <v>735</v>
      </c>
      <c r="D36" s="833"/>
      <c r="E36" s="833"/>
      <c r="F36" s="833"/>
      <c r="G36" s="833"/>
      <c r="H36" s="833"/>
      <c r="I36" s="834"/>
      <c r="J36" s="337"/>
      <c r="K36" s="282" t="s">
        <v>521</v>
      </c>
      <c r="L36" s="283" t="s">
        <v>551</v>
      </c>
      <c r="M36" s="282" t="s">
        <v>521</v>
      </c>
      <c r="N36" s="283" t="s">
        <v>551</v>
      </c>
      <c r="O36" s="56"/>
      <c r="P36" s="56"/>
      <c r="Q36" s="56"/>
      <c r="R36" s="56"/>
      <c r="S36" s="164"/>
    </row>
    <row r="37" spans="2:19" ht="15" outlineLevel="1" thickBot="1">
      <c r="B37" s="163"/>
      <c r="C37" s="838"/>
      <c r="D37" s="839"/>
      <c r="E37" s="839"/>
      <c r="F37" s="839"/>
      <c r="G37" s="839"/>
      <c r="H37" s="839"/>
      <c r="I37" s="840"/>
      <c r="J37" s="337"/>
      <c r="K37" s="843">
        <v>4</v>
      </c>
      <c r="L37" s="841">
        <v>13</v>
      </c>
      <c r="M37" s="305">
        <v>4</v>
      </c>
      <c r="N37" s="278">
        <v>5</v>
      </c>
      <c r="O37" s="56"/>
      <c r="P37" s="56"/>
      <c r="Q37" s="56"/>
      <c r="R37" s="56"/>
      <c r="S37" s="164"/>
    </row>
    <row r="38" spans="2:19" ht="15" outlineLevel="1" thickBot="1">
      <c r="B38" s="163"/>
      <c r="C38" s="56"/>
      <c r="D38" s="56"/>
      <c r="E38" s="56"/>
      <c r="F38" s="56"/>
      <c r="G38" s="56"/>
      <c r="H38" s="56"/>
      <c r="I38" s="56"/>
      <c r="J38" s="56"/>
      <c r="K38" s="844"/>
      <c r="L38" s="842"/>
      <c r="M38" s="285">
        <v>5</v>
      </c>
      <c r="N38" s="279">
        <v>8</v>
      </c>
      <c r="O38" s="56"/>
      <c r="P38" s="56"/>
      <c r="Q38" s="56"/>
      <c r="R38" s="56"/>
      <c r="S38" s="164"/>
    </row>
    <row r="39" spans="2:19" ht="15" outlineLevel="1" thickBot="1">
      <c r="B39" s="163"/>
      <c r="C39" s="56"/>
      <c r="D39" s="56"/>
      <c r="E39" s="56"/>
      <c r="F39" s="56"/>
      <c r="G39" s="56"/>
      <c r="H39" s="56"/>
      <c r="I39" s="56"/>
      <c r="J39" s="56"/>
      <c r="K39" s="56"/>
      <c r="L39" s="56"/>
      <c r="M39" s="56"/>
      <c r="N39" s="56"/>
      <c r="O39" s="56"/>
      <c r="P39" s="56"/>
      <c r="Q39" s="56"/>
      <c r="R39" s="56"/>
      <c r="S39" s="164"/>
    </row>
    <row r="40" spans="2:19" ht="28.8" outlineLevel="1">
      <c r="B40" s="163"/>
      <c r="C40" s="292" t="s">
        <v>701</v>
      </c>
      <c r="D40" s="292" t="s">
        <v>521</v>
      </c>
      <c r="E40" s="292" t="s">
        <v>57</v>
      </c>
      <c r="F40" s="292" t="s">
        <v>58</v>
      </c>
      <c r="G40" s="292" t="s">
        <v>0</v>
      </c>
      <c r="H40" s="292" t="s">
        <v>1</v>
      </c>
      <c r="I40" s="292" t="s">
        <v>2</v>
      </c>
      <c r="J40" s="292" t="s">
        <v>3</v>
      </c>
      <c r="K40" s="292" t="s">
        <v>4</v>
      </c>
      <c r="L40" s="292" t="s">
        <v>59</v>
      </c>
      <c r="M40" s="292" t="s">
        <v>5</v>
      </c>
      <c r="N40" s="292" t="s">
        <v>60</v>
      </c>
      <c r="O40" s="56"/>
      <c r="P40" s="56"/>
      <c r="Q40" s="56"/>
      <c r="R40" s="56"/>
      <c r="S40" s="164"/>
    </row>
    <row r="41" spans="2:19" outlineLevel="1">
      <c r="B41" s="163"/>
      <c r="C41" s="309" t="s">
        <v>714</v>
      </c>
      <c r="D41" s="293" t="s">
        <v>550</v>
      </c>
      <c r="E41" s="294">
        <v>11.200000029343828</v>
      </c>
      <c r="F41" s="294">
        <v>8.8461538461538378</v>
      </c>
      <c r="G41" s="294">
        <v>5.8230769084050076</v>
      </c>
      <c r="H41" s="294">
        <v>5.9384615237896288</v>
      </c>
      <c r="I41" s="294">
        <v>8.7384614577660216</v>
      </c>
      <c r="J41" s="294">
        <v>5.1923077106475786</v>
      </c>
      <c r="K41" s="294">
        <v>14.776923216306246</v>
      </c>
      <c r="L41" s="294">
        <v>7.9999999816601211</v>
      </c>
      <c r="M41" s="294">
        <v>5.6769230915949924</v>
      </c>
      <c r="N41" s="295">
        <v>10.130769179417529</v>
      </c>
      <c r="O41" s="56"/>
      <c r="P41" s="56"/>
      <c r="Q41" s="56"/>
      <c r="R41" s="56"/>
      <c r="S41" s="164"/>
    </row>
    <row r="42" spans="2:19" outlineLevel="1">
      <c r="B42" s="163"/>
      <c r="C42" s="910" t="s">
        <v>715</v>
      </c>
      <c r="D42" s="296" t="s">
        <v>550</v>
      </c>
      <c r="E42" s="206">
        <v>12.4</v>
      </c>
      <c r="F42" s="206">
        <v>12.059999847412092</v>
      </c>
      <c r="G42" s="206">
        <v>6.1199999332427986</v>
      </c>
      <c r="H42" s="206">
        <v>7.7199999809265192</v>
      </c>
      <c r="I42" s="206">
        <v>11.9</v>
      </c>
      <c r="J42" s="206">
        <v>5.7800002098083443</v>
      </c>
      <c r="K42" s="206">
        <v>12.880000305175788</v>
      </c>
      <c r="L42" s="206">
        <v>4.0999998569488563</v>
      </c>
      <c r="M42" s="206">
        <v>2.7599999904632559</v>
      </c>
      <c r="N42" s="297">
        <v>5.1199999809265142</v>
      </c>
      <c r="O42" s="56"/>
      <c r="P42" s="56"/>
      <c r="Q42" s="56"/>
      <c r="R42" s="56"/>
      <c r="S42" s="164"/>
    </row>
    <row r="43" spans="2:19" outlineLevel="1">
      <c r="B43" s="163"/>
      <c r="C43" s="911"/>
      <c r="D43" s="296" t="s">
        <v>625</v>
      </c>
      <c r="E43" s="206">
        <v>10.450000047683718</v>
      </c>
      <c r="F43" s="206">
        <v>6.8375000953674272</v>
      </c>
      <c r="G43" s="206">
        <v>5.6375000178813881</v>
      </c>
      <c r="H43" s="206">
        <v>4.8249999880790728</v>
      </c>
      <c r="I43" s="206">
        <v>6.762499868869785</v>
      </c>
      <c r="J43" s="206">
        <v>4.8249998986720994</v>
      </c>
      <c r="K43" s="206">
        <v>15.962500035762783</v>
      </c>
      <c r="L43" s="206">
        <v>10.437500059604664</v>
      </c>
      <c r="M43" s="206">
        <v>7.5000000298023259</v>
      </c>
      <c r="N43" s="297">
        <v>13.262499928474412</v>
      </c>
      <c r="O43" s="56"/>
      <c r="P43" s="56"/>
      <c r="Q43" s="56"/>
      <c r="R43" s="56"/>
      <c r="S43" s="164"/>
    </row>
    <row r="44" spans="2:19" outlineLevel="1">
      <c r="B44" s="163"/>
      <c r="C44" s="56"/>
      <c r="D44" s="56"/>
      <c r="E44" s="56"/>
      <c r="F44" s="56"/>
      <c r="G44" s="56"/>
      <c r="H44" s="56"/>
      <c r="I44" s="56"/>
      <c r="J44" s="56"/>
      <c r="K44" s="56"/>
      <c r="L44" s="56"/>
      <c r="M44" s="56"/>
      <c r="N44" s="56"/>
      <c r="O44" s="56"/>
      <c r="P44" s="56"/>
      <c r="Q44" s="56"/>
      <c r="R44" s="56"/>
      <c r="S44" s="164"/>
    </row>
    <row r="45" spans="2:19" ht="15" outlineLevel="1" thickBot="1">
      <c r="B45" s="163"/>
      <c r="C45" s="56"/>
      <c r="D45" s="56"/>
      <c r="E45" s="56"/>
      <c r="F45" s="56"/>
      <c r="G45" s="56"/>
      <c r="H45" s="56"/>
      <c r="I45" s="56"/>
      <c r="J45" s="56"/>
      <c r="K45" s="56"/>
      <c r="L45" s="56"/>
      <c r="M45" s="56"/>
      <c r="S45" s="164"/>
    </row>
    <row r="46" spans="2:19" ht="15" outlineLevel="1" thickBot="1">
      <c r="B46" s="163"/>
      <c r="C46" s="56"/>
      <c r="D46" s="56"/>
      <c r="E46" s="56"/>
      <c r="F46" s="56"/>
      <c r="G46" s="56"/>
      <c r="H46" s="56"/>
      <c r="I46" s="56"/>
      <c r="J46" s="56"/>
      <c r="K46" s="56"/>
      <c r="L46" s="56"/>
      <c r="M46" s="56"/>
      <c r="N46" s="806" t="s">
        <v>732</v>
      </c>
      <c r="O46" s="808"/>
      <c r="S46" s="164"/>
    </row>
    <row r="47" spans="2:19" ht="15" outlineLevel="1" thickBot="1">
      <c r="B47" s="163"/>
      <c r="C47" s="56"/>
      <c r="D47" s="56"/>
      <c r="E47" s="56"/>
      <c r="F47" s="56"/>
      <c r="G47" s="56"/>
      <c r="H47" s="56"/>
      <c r="I47" s="56"/>
      <c r="J47" s="56"/>
      <c r="K47" s="56"/>
      <c r="L47" s="56"/>
      <c r="M47" s="315" t="s">
        <v>731</v>
      </c>
      <c r="N47" s="301" t="s">
        <v>733</v>
      </c>
      <c r="O47" s="302" t="s">
        <v>734</v>
      </c>
      <c r="S47" s="164"/>
    </row>
    <row r="48" spans="2:19" ht="15.6" outlineLevel="1">
      <c r="B48" s="163"/>
      <c r="C48" s="56"/>
      <c r="D48" s="56"/>
      <c r="E48" s="56"/>
      <c r="F48" s="56"/>
      <c r="G48" s="56"/>
      <c r="H48" s="56"/>
      <c r="I48" s="56"/>
      <c r="J48" s="56"/>
      <c r="K48" s="56"/>
      <c r="L48" s="56"/>
      <c r="M48" s="319" t="s">
        <v>7</v>
      </c>
      <c r="N48" s="325">
        <v>4</v>
      </c>
      <c r="O48" s="326">
        <v>4</v>
      </c>
      <c r="S48" s="164"/>
    </row>
    <row r="49" spans="2:19" ht="15.6" outlineLevel="1">
      <c r="B49" s="163"/>
      <c r="C49" s="56"/>
      <c r="D49" s="56"/>
      <c r="E49" s="56"/>
      <c r="F49" s="56"/>
      <c r="G49" s="56"/>
      <c r="H49" s="56"/>
      <c r="I49" s="56"/>
      <c r="J49" s="56"/>
      <c r="K49" s="56"/>
      <c r="L49" s="56"/>
      <c r="M49" s="320" t="s">
        <v>27</v>
      </c>
      <c r="N49" s="327">
        <v>4</v>
      </c>
      <c r="O49" s="328">
        <v>4</v>
      </c>
      <c r="S49" s="164"/>
    </row>
    <row r="50" spans="2:19" ht="15.6" outlineLevel="1">
      <c r="B50" s="163"/>
      <c r="C50" s="56"/>
      <c r="D50" s="56"/>
      <c r="E50" s="56"/>
      <c r="F50" s="56"/>
      <c r="G50" s="56"/>
      <c r="H50" s="56"/>
      <c r="I50" s="56"/>
      <c r="J50" s="56"/>
      <c r="K50" s="56"/>
      <c r="L50" s="56"/>
      <c r="M50" s="320" t="s">
        <v>30</v>
      </c>
      <c r="N50" s="327">
        <v>4</v>
      </c>
      <c r="O50" s="328">
        <v>4</v>
      </c>
      <c r="S50" s="164"/>
    </row>
    <row r="51" spans="2:19" ht="15.6" outlineLevel="1">
      <c r="B51" s="163"/>
      <c r="C51" s="56"/>
      <c r="D51" s="56"/>
      <c r="E51" s="56"/>
      <c r="F51" s="56"/>
      <c r="G51" s="56"/>
      <c r="H51" s="56"/>
      <c r="I51" s="56"/>
      <c r="J51" s="56"/>
      <c r="K51" s="56"/>
      <c r="L51" s="56"/>
      <c r="M51" s="320" t="s">
        <v>32</v>
      </c>
      <c r="N51" s="327">
        <v>4</v>
      </c>
      <c r="O51" s="328">
        <v>4</v>
      </c>
      <c r="S51" s="164"/>
    </row>
    <row r="52" spans="2:19" ht="16.2" outlineLevel="1" thickBot="1">
      <c r="B52" s="163"/>
      <c r="C52" s="56"/>
      <c r="D52" s="56"/>
      <c r="E52" s="56"/>
      <c r="F52" s="56"/>
      <c r="G52" s="56"/>
      <c r="H52" s="56"/>
      <c r="I52" s="56"/>
      <c r="J52" s="56"/>
      <c r="K52" s="56"/>
      <c r="L52" s="56"/>
      <c r="M52" s="321" t="s">
        <v>34</v>
      </c>
      <c r="N52" s="329">
        <v>4</v>
      </c>
      <c r="O52" s="330">
        <v>4</v>
      </c>
      <c r="S52" s="164"/>
    </row>
    <row r="53" spans="2:19" ht="15.6" outlineLevel="1">
      <c r="B53" s="163"/>
      <c r="C53" s="56"/>
      <c r="D53" s="56"/>
      <c r="E53" s="56"/>
      <c r="F53" s="56"/>
      <c r="G53" s="56"/>
      <c r="H53" s="56"/>
      <c r="I53" s="56"/>
      <c r="J53" s="56"/>
      <c r="K53" s="56"/>
      <c r="L53" s="56"/>
      <c r="M53" s="316" t="s">
        <v>22</v>
      </c>
      <c r="N53" s="325">
        <v>4</v>
      </c>
      <c r="O53" s="322">
        <v>5</v>
      </c>
      <c r="S53" s="164"/>
    </row>
    <row r="54" spans="2:19" ht="15.6" outlineLevel="1">
      <c r="B54" s="163"/>
      <c r="C54" s="56"/>
      <c r="D54" s="56"/>
      <c r="E54" s="56"/>
      <c r="F54" s="56"/>
      <c r="G54" s="56"/>
      <c r="H54" s="56"/>
      <c r="I54" s="56"/>
      <c r="J54" s="56"/>
      <c r="K54" s="56"/>
      <c r="L54" s="56"/>
      <c r="M54" s="317" t="s">
        <v>33</v>
      </c>
      <c r="N54" s="327">
        <v>4</v>
      </c>
      <c r="O54" s="323">
        <v>5</v>
      </c>
      <c r="S54" s="164"/>
    </row>
    <row r="55" spans="2:19" ht="15.6" outlineLevel="1">
      <c r="B55" s="163"/>
      <c r="C55" s="56"/>
      <c r="D55" s="56"/>
      <c r="E55" s="56"/>
      <c r="F55" s="56"/>
      <c r="G55" s="56"/>
      <c r="H55" s="56"/>
      <c r="I55" s="56"/>
      <c r="J55" s="56"/>
      <c r="K55" s="56"/>
      <c r="L55" s="56"/>
      <c r="M55" s="317" t="s">
        <v>39</v>
      </c>
      <c r="N55" s="327">
        <v>4</v>
      </c>
      <c r="O55" s="323">
        <v>5</v>
      </c>
      <c r="S55" s="164"/>
    </row>
    <row r="56" spans="2:19" ht="15.6" outlineLevel="1">
      <c r="B56" s="163"/>
      <c r="C56" s="56"/>
      <c r="D56" s="56"/>
      <c r="E56" s="56"/>
      <c r="F56" s="56"/>
      <c r="G56" s="56"/>
      <c r="H56" s="56"/>
      <c r="I56" s="56"/>
      <c r="J56" s="56"/>
      <c r="K56" s="56"/>
      <c r="L56" s="56"/>
      <c r="M56" s="317" t="s">
        <v>43</v>
      </c>
      <c r="N56" s="327">
        <v>4</v>
      </c>
      <c r="O56" s="323">
        <v>5</v>
      </c>
      <c r="S56" s="164"/>
    </row>
    <row r="57" spans="2:19" ht="15.6" outlineLevel="1">
      <c r="B57" s="163"/>
      <c r="C57" s="56"/>
      <c r="D57" s="56"/>
      <c r="E57" s="56"/>
      <c r="F57" s="56"/>
      <c r="G57" s="56"/>
      <c r="H57" s="56"/>
      <c r="I57" s="56"/>
      <c r="J57" s="56"/>
      <c r="K57" s="56"/>
      <c r="L57" s="56"/>
      <c r="M57" s="317" t="s">
        <v>44</v>
      </c>
      <c r="N57" s="327">
        <v>4</v>
      </c>
      <c r="O57" s="323">
        <v>5</v>
      </c>
      <c r="S57" s="164"/>
    </row>
    <row r="58" spans="2:19" ht="15.6" outlineLevel="1">
      <c r="B58" s="163"/>
      <c r="C58" s="56"/>
      <c r="D58" s="56"/>
      <c r="E58" s="56"/>
      <c r="F58" s="56"/>
      <c r="G58" s="56"/>
      <c r="H58" s="56"/>
      <c r="I58" s="56"/>
      <c r="J58" s="56"/>
      <c r="K58" s="56"/>
      <c r="L58" s="56"/>
      <c r="M58" s="317" t="s">
        <v>45</v>
      </c>
      <c r="N58" s="327">
        <v>4</v>
      </c>
      <c r="O58" s="323">
        <v>5</v>
      </c>
      <c r="S58" s="164"/>
    </row>
    <row r="59" spans="2:19" ht="15.6" outlineLevel="1">
      <c r="B59" s="163"/>
      <c r="C59" s="56"/>
      <c r="D59" s="56"/>
      <c r="E59" s="56"/>
      <c r="F59" s="56"/>
      <c r="G59" s="56"/>
      <c r="H59" s="56"/>
      <c r="I59" s="56"/>
      <c r="J59" s="56"/>
      <c r="K59" s="56"/>
      <c r="L59" s="56"/>
      <c r="M59" s="317" t="s">
        <v>46</v>
      </c>
      <c r="N59" s="327">
        <v>4</v>
      </c>
      <c r="O59" s="323">
        <v>5</v>
      </c>
      <c r="P59" s="56"/>
      <c r="Q59" s="56"/>
      <c r="R59" s="56"/>
      <c r="S59" s="164"/>
    </row>
    <row r="60" spans="2:19" ht="16.2" outlineLevel="1" thickBot="1">
      <c r="B60" s="163"/>
      <c r="C60" s="56"/>
      <c r="D60" s="56"/>
      <c r="E60" s="56"/>
      <c r="F60" s="56"/>
      <c r="G60" s="56"/>
      <c r="H60" s="56"/>
      <c r="I60" s="56"/>
      <c r="J60" s="56"/>
      <c r="K60" s="56"/>
      <c r="L60" s="56"/>
      <c r="M60" s="318" t="s">
        <v>54</v>
      </c>
      <c r="N60" s="329">
        <v>4</v>
      </c>
      <c r="O60" s="324">
        <v>5</v>
      </c>
      <c r="S60" s="164"/>
    </row>
    <row r="61" spans="2:19" outlineLevel="1">
      <c r="B61" s="163"/>
      <c r="C61" s="56"/>
      <c r="D61" s="56"/>
      <c r="E61" s="56"/>
      <c r="F61" s="56"/>
      <c r="G61" s="56"/>
      <c r="H61" s="56"/>
      <c r="I61" s="56"/>
      <c r="J61" s="56"/>
      <c r="K61" s="56"/>
      <c r="L61" s="56"/>
      <c r="S61" s="164"/>
    </row>
    <row r="62" spans="2:19" outlineLevel="1">
      <c r="B62" s="163"/>
      <c r="C62" s="56"/>
      <c r="D62" s="56"/>
      <c r="E62" s="56"/>
      <c r="F62" s="56"/>
      <c r="G62" s="56"/>
      <c r="H62" s="56"/>
      <c r="I62" s="56"/>
      <c r="J62" s="56"/>
      <c r="K62" s="56"/>
      <c r="L62" s="56"/>
      <c r="S62" s="164"/>
    </row>
    <row r="63" spans="2:19" outlineLevel="1">
      <c r="B63" s="163"/>
      <c r="C63" s="56"/>
      <c r="D63" s="56"/>
      <c r="E63" s="56"/>
      <c r="F63" s="56"/>
      <c r="G63" s="56"/>
      <c r="H63" s="56"/>
      <c r="I63" s="56"/>
      <c r="J63" s="56"/>
      <c r="K63" s="56"/>
      <c r="L63" s="56"/>
      <c r="S63" s="164"/>
    </row>
    <row r="64" spans="2:19" outlineLevel="1">
      <c r="B64" s="163"/>
      <c r="C64" s="56"/>
      <c r="D64" s="56"/>
      <c r="E64" s="56"/>
      <c r="F64" s="56"/>
      <c r="G64" s="56"/>
      <c r="H64" s="56"/>
      <c r="I64" s="56"/>
      <c r="J64" s="56"/>
      <c r="K64" s="56"/>
      <c r="L64" s="56"/>
      <c r="S64" s="164"/>
    </row>
    <row r="65" spans="2:19" outlineLevel="1">
      <c r="B65" s="163"/>
      <c r="C65" s="56"/>
      <c r="D65" s="56"/>
      <c r="E65" s="56"/>
      <c r="F65" s="56"/>
      <c r="G65" s="56"/>
      <c r="H65" s="56"/>
      <c r="I65" s="56"/>
      <c r="J65" s="56"/>
      <c r="K65" s="56"/>
      <c r="L65" s="56"/>
      <c r="S65" s="164"/>
    </row>
    <row r="66" spans="2:19" outlineLevel="1">
      <c r="B66" s="163"/>
      <c r="C66" s="56"/>
      <c r="D66" s="56"/>
      <c r="E66" s="56"/>
      <c r="F66" s="56"/>
      <c r="G66" s="56"/>
      <c r="H66" s="56"/>
      <c r="I66" s="56"/>
      <c r="J66" s="56"/>
      <c r="K66" s="56"/>
      <c r="L66" s="56"/>
      <c r="S66" s="164"/>
    </row>
    <row r="67" spans="2:19" outlineLevel="1">
      <c r="B67" s="163"/>
      <c r="C67" s="56"/>
      <c r="D67" s="56"/>
      <c r="E67" s="56"/>
      <c r="F67" s="56"/>
      <c r="G67" s="56"/>
      <c r="H67" s="56"/>
      <c r="I67" s="56"/>
      <c r="J67" s="56"/>
      <c r="K67" s="56"/>
      <c r="S67" s="164"/>
    </row>
    <row r="68" spans="2:19" ht="15" outlineLevel="1" thickBot="1">
      <c r="B68" s="163"/>
      <c r="C68" s="56"/>
      <c r="D68" s="56"/>
      <c r="E68" s="56"/>
      <c r="F68" s="56"/>
      <c r="G68" s="56"/>
      <c r="H68" s="56"/>
      <c r="I68" s="56"/>
      <c r="J68" s="56"/>
      <c r="K68" s="56"/>
      <c r="O68" s="56"/>
      <c r="S68" s="164"/>
    </row>
    <row r="69" spans="2:19" outlineLevel="1">
      <c r="B69" s="163"/>
      <c r="C69" s="891" t="s">
        <v>1129</v>
      </c>
      <c r="D69" s="892"/>
      <c r="E69" s="892"/>
      <c r="F69" s="892"/>
      <c r="G69" s="892"/>
      <c r="H69" s="892"/>
      <c r="I69" s="892"/>
      <c r="J69" s="892"/>
      <c r="K69" s="892"/>
      <c r="L69" s="893"/>
      <c r="M69" s="56"/>
      <c r="N69" s="56"/>
      <c r="O69" s="56"/>
      <c r="S69" s="164"/>
    </row>
    <row r="70" spans="2:19" outlineLevel="1">
      <c r="B70" s="163"/>
      <c r="C70" s="894"/>
      <c r="D70" s="796"/>
      <c r="E70" s="796"/>
      <c r="F70" s="796"/>
      <c r="G70" s="796"/>
      <c r="H70" s="796"/>
      <c r="I70" s="796"/>
      <c r="J70" s="796"/>
      <c r="K70" s="796"/>
      <c r="L70" s="895"/>
      <c r="M70" s="56"/>
      <c r="N70" s="56"/>
      <c r="O70" s="56"/>
      <c r="S70" s="164"/>
    </row>
    <row r="71" spans="2:19" ht="15.75" customHeight="1" outlineLevel="1">
      <c r="B71" s="163"/>
      <c r="C71" s="894"/>
      <c r="D71" s="796"/>
      <c r="E71" s="796"/>
      <c r="F71" s="796"/>
      <c r="G71" s="796"/>
      <c r="H71" s="796"/>
      <c r="I71" s="796"/>
      <c r="J71" s="796"/>
      <c r="K71" s="796"/>
      <c r="L71" s="895"/>
      <c r="M71" s="518"/>
      <c r="N71" s="56"/>
      <c r="O71" s="56"/>
      <c r="S71" s="164"/>
    </row>
    <row r="72" spans="2:19" outlineLevel="1">
      <c r="B72" s="163"/>
      <c r="C72" s="894"/>
      <c r="D72" s="796"/>
      <c r="E72" s="796"/>
      <c r="F72" s="796"/>
      <c r="G72" s="796"/>
      <c r="H72" s="796"/>
      <c r="I72" s="796"/>
      <c r="J72" s="796"/>
      <c r="K72" s="796"/>
      <c r="L72" s="895"/>
      <c r="M72" s="518"/>
      <c r="N72" s="56"/>
      <c r="S72" s="164"/>
    </row>
    <row r="73" spans="2:19" outlineLevel="1">
      <c r="B73" s="163"/>
      <c r="C73" s="894"/>
      <c r="D73" s="796"/>
      <c r="E73" s="796"/>
      <c r="F73" s="796"/>
      <c r="G73" s="796"/>
      <c r="H73" s="796"/>
      <c r="I73" s="796"/>
      <c r="J73" s="796"/>
      <c r="K73" s="796"/>
      <c r="L73" s="895"/>
      <c r="M73" s="518"/>
      <c r="N73" s="56"/>
      <c r="S73" s="164"/>
    </row>
    <row r="74" spans="2:19" outlineLevel="1">
      <c r="B74" s="163"/>
      <c r="C74" s="894"/>
      <c r="D74" s="796"/>
      <c r="E74" s="796"/>
      <c r="F74" s="796"/>
      <c r="G74" s="796"/>
      <c r="H74" s="796"/>
      <c r="I74" s="796"/>
      <c r="J74" s="796"/>
      <c r="K74" s="796"/>
      <c r="L74" s="895"/>
      <c r="M74" s="518"/>
      <c r="N74" s="56"/>
      <c r="S74" s="164"/>
    </row>
    <row r="75" spans="2:19" outlineLevel="1">
      <c r="B75" s="163"/>
      <c r="C75" s="894"/>
      <c r="D75" s="796"/>
      <c r="E75" s="796"/>
      <c r="F75" s="796"/>
      <c r="G75" s="796"/>
      <c r="H75" s="796"/>
      <c r="I75" s="796"/>
      <c r="J75" s="796"/>
      <c r="K75" s="796"/>
      <c r="L75" s="895"/>
      <c r="M75" s="518"/>
      <c r="N75" s="56"/>
      <c r="S75" s="164"/>
    </row>
    <row r="76" spans="2:19" ht="15" outlineLevel="1" thickBot="1">
      <c r="B76" s="163"/>
      <c r="C76" s="896"/>
      <c r="D76" s="897"/>
      <c r="E76" s="897"/>
      <c r="F76" s="897"/>
      <c r="G76" s="897"/>
      <c r="H76" s="897"/>
      <c r="I76" s="897"/>
      <c r="J76" s="897"/>
      <c r="K76" s="897"/>
      <c r="L76" s="898"/>
      <c r="M76" s="518"/>
      <c r="N76" s="56"/>
      <c r="O76" s="56"/>
      <c r="S76" s="164"/>
    </row>
    <row r="77" spans="2:19" ht="15" outlineLevel="1" thickBot="1">
      <c r="B77" s="163"/>
      <c r="M77" s="518"/>
      <c r="N77" s="56"/>
      <c r="O77" s="56"/>
      <c r="S77" s="164"/>
    </row>
    <row r="78" spans="2:19" outlineLevel="1">
      <c r="B78" s="163"/>
      <c r="C78" s="809" t="s">
        <v>1533</v>
      </c>
      <c r="D78" s="810"/>
      <c r="E78" s="810"/>
      <c r="F78" s="810"/>
      <c r="G78" s="810"/>
      <c r="H78" s="810"/>
      <c r="I78" s="810"/>
      <c r="J78" s="810"/>
      <c r="K78" s="810"/>
      <c r="L78" s="811"/>
      <c r="M78" s="518"/>
      <c r="N78" s="56"/>
      <c r="O78" s="56"/>
      <c r="S78" s="164"/>
    </row>
    <row r="79" spans="2:19" outlineLevel="1">
      <c r="B79" s="163"/>
      <c r="C79" s="812"/>
      <c r="D79" s="779"/>
      <c r="E79" s="779"/>
      <c r="F79" s="779"/>
      <c r="G79" s="779"/>
      <c r="H79" s="779"/>
      <c r="I79" s="779"/>
      <c r="J79" s="779"/>
      <c r="K79" s="779"/>
      <c r="L79" s="813"/>
      <c r="M79" s="56"/>
      <c r="N79" s="56"/>
      <c r="O79" s="56"/>
      <c r="S79" s="164"/>
    </row>
    <row r="80" spans="2:19" outlineLevel="1">
      <c r="B80" s="163"/>
      <c r="C80" s="812"/>
      <c r="D80" s="779"/>
      <c r="E80" s="779"/>
      <c r="F80" s="779"/>
      <c r="G80" s="779"/>
      <c r="H80" s="779"/>
      <c r="I80" s="779"/>
      <c r="J80" s="779"/>
      <c r="K80" s="779"/>
      <c r="L80" s="813"/>
      <c r="M80" s="56"/>
      <c r="N80" s="56"/>
      <c r="O80" s="56"/>
      <c r="S80" s="164"/>
    </row>
    <row r="81" spans="2:19" ht="15.75" customHeight="1" outlineLevel="1" thickBot="1">
      <c r="B81" s="163"/>
      <c r="C81" s="814"/>
      <c r="D81" s="815"/>
      <c r="E81" s="815"/>
      <c r="F81" s="815"/>
      <c r="G81" s="815"/>
      <c r="H81" s="815"/>
      <c r="I81" s="815"/>
      <c r="J81" s="815"/>
      <c r="K81" s="815"/>
      <c r="L81" s="816"/>
      <c r="M81" s="517"/>
      <c r="N81" s="56"/>
      <c r="O81" s="56"/>
      <c r="S81" s="164"/>
    </row>
    <row r="82" spans="2:19" outlineLevel="1">
      <c r="B82" s="163"/>
      <c r="M82" s="517"/>
      <c r="N82" s="56"/>
      <c r="O82" s="56"/>
      <c r="S82" s="164"/>
    </row>
    <row r="83" spans="2:19" ht="8.25" customHeight="1">
      <c r="B83" s="165"/>
      <c r="C83" s="166"/>
      <c r="D83" s="166"/>
      <c r="E83" s="166"/>
      <c r="F83" s="166"/>
      <c r="G83" s="166"/>
      <c r="H83" s="166"/>
      <c r="I83" s="166"/>
      <c r="J83" s="166"/>
      <c r="K83" s="166"/>
      <c r="L83" s="166"/>
      <c r="M83" s="166"/>
      <c r="N83" s="166"/>
      <c r="O83" s="166"/>
      <c r="P83" s="166"/>
      <c r="Q83" s="166"/>
      <c r="R83" s="166"/>
      <c r="S83" s="167"/>
    </row>
    <row r="84" spans="2:19">
      <c r="B84" s="520"/>
      <c r="C84" s="520"/>
      <c r="D84" s="520"/>
      <c r="E84" s="520"/>
      <c r="F84" s="520"/>
      <c r="G84" s="520"/>
      <c r="H84" s="520"/>
      <c r="I84" s="520"/>
      <c r="J84" s="520"/>
      <c r="K84" s="520"/>
      <c r="L84" s="520"/>
      <c r="M84" s="520"/>
      <c r="N84" s="520"/>
      <c r="O84" s="520"/>
      <c r="P84" s="520"/>
      <c r="Q84" s="520"/>
      <c r="R84" s="520"/>
      <c r="S84" s="520"/>
    </row>
    <row r="85" spans="2:19" ht="8.25" customHeight="1">
      <c r="B85" s="333"/>
      <c r="C85" s="334"/>
      <c r="D85" s="334"/>
      <c r="E85" s="334"/>
      <c r="F85" s="334"/>
      <c r="G85" s="334"/>
      <c r="H85" s="334"/>
      <c r="I85" s="334"/>
      <c r="J85" s="334"/>
      <c r="K85" s="334"/>
      <c r="L85" s="334"/>
      <c r="M85" s="334"/>
      <c r="N85" s="334"/>
      <c r="O85" s="334"/>
      <c r="P85" s="334"/>
      <c r="Q85" s="334"/>
      <c r="R85" s="334"/>
      <c r="S85" s="335"/>
    </row>
    <row r="86" spans="2:19" ht="21">
      <c r="B86" s="163"/>
      <c r="C86" s="336" t="s">
        <v>716</v>
      </c>
      <c r="D86" s="56"/>
      <c r="E86" s="56"/>
      <c r="F86" s="56"/>
      <c r="G86" s="56"/>
      <c r="H86" s="56"/>
      <c r="I86" s="56"/>
      <c r="J86" s="56"/>
      <c r="K86" s="56"/>
      <c r="L86" s="56"/>
      <c r="M86" s="56"/>
      <c r="N86" s="56"/>
      <c r="O86" s="56"/>
      <c r="P86" s="56"/>
      <c r="Q86" s="56"/>
      <c r="R86" s="56"/>
      <c r="S86" s="164"/>
    </row>
    <row r="87" spans="2:19" ht="15" outlineLevel="1" thickBot="1">
      <c r="B87" s="163"/>
      <c r="C87" s="56"/>
      <c r="D87" s="56"/>
      <c r="E87" s="56"/>
      <c r="F87" s="56"/>
      <c r="G87" s="56"/>
      <c r="H87" s="56"/>
      <c r="I87" s="56"/>
      <c r="J87" s="56"/>
      <c r="K87" s="56"/>
      <c r="L87" s="56"/>
      <c r="M87" s="56"/>
      <c r="N87" s="56"/>
      <c r="O87" s="56"/>
      <c r="P87" s="56"/>
      <c r="Q87" s="56"/>
      <c r="R87" s="56"/>
      <c r="S87" s="164"/>
    </row>
    <row r="88" spans="2:19" outlineLevel="1">
      <c r="B88" s="163"/>
      <c r="C88" s="832" t="s">
        <v>717</v>
      </c>
      <c r="D88" s="833"/>
      <c r="E88" s="833"/>
      <c r="F88" s="833"/>
      <c r="G88" s="833"/>
      <c r="H88" s="833"/>
      <c r="I88" s="833"/>
      <c r="J88" s="833"/>
      <c r="K88" s="833"/>
      <c r="L88" s="834"/>
      <c r="M88" s="56"/>
      <c r="N88" s="847" t="s">
        <v>702</v>
      </c>
      <c r="O88" s="848"/>
      <c r="P88" s="847" t="s">
        <v>703</v>
      </c>
      <c r="Q88" s="848"/>
      <c r="R88" s="56"/>
      <c r="S88" s="164"/>
    </row>
    <row r="89" spans="2:19" ht="15" outlineLevel="1" thickBot="1">
      <c r="B89" s="163"/>
      <c r="C89" s="835"/>
      <c r="D89" s="836"/>
      <c r="E89" s="836"/>
      <c r="F89" s="836"/>
      <c r="G89" s="836"/>
      <c r="H89" s="836"/>
      <c r="I89" s="836"/>
      <c r="J89" s="836"/>
      <c r="K89" s="836"/>
      <c r="L89" s="837"/>
      <c r="M89" s="56"/>
      <c r="N89" s="282" t="s">
        <v>521</v>
      </c>
      <c r="O89" s="283" t="s">
        <v>551</v>
      </c>
      <c r="P89" s="282" t="s">
        <v>521</v>
      </c>
      <c r="Q89" s="283" t="s">
        <v>551</v>
      </c>
      <c r="R89" s="56"/>
      <c r="S89" s="164"/>
    </row>
    <row r="90" spans="2:19" outlineLevel="1">
      <c r="B90" s="163"/>
      <c r="C90" s="835"/>
      <c r="D90" s="836"/>
      <c r="E90" s="836"/>
      <c r="F90" s="836"/>
      <c r="G90" s="836"/>
      <c r="H90" s="836"/>
      <c r="I90" s="836"/>
      <c r="J90" s="836"/>
      <c r="K90" s="836"/>
      <c r="L90" s="837"/>
      <c r="M90" s="56"/>
      <c r="N90" s="843">
        <v>1</v>
      </c>
      <c r="O90" s="841">
        <v>9</v>
      </c>
      <c r="P90" s="305">
        <v>7</v>
      </c>
      <c r="Q90" s="303">
        <v>3</v>
      </c>
      <c r="R90" s="56"/>
      <c r="S90" s="164"/>
    </row>
    <row r="91" spans="2:19" ht="15" outlineLevel="1" thickBot="1">
      <c r="B91" s="163"/>
      <c r="C91" s="835"/>
      <c r="D91" s="836"/>
      <c r="E91" s="836"/>
      <c r="F91" s="836"/>
      <c r="G91" s="836"/>
      <c r="H91" s="836"/>
      <c r="I91" s="836"/>
      <c r="J91" s="836"/>
      <c r="K91" s="836"/>
      <c r="L91" s="837"/>
      <c r="M91" s="56"/>
      <c r="N91" s="844"/>
      <c r="O91" s="842"/>
      <c r="P91" s="306">
        <v>8</v>
      </c>
      <c r="Q91" s="304">
        <v>6</v>
      </c>
      <c r="R91" s="56"/>
      <c r="S91" s="164"/>
    </row>
    <row r="92" spans="2:19" outlineLevel="1">
      <c r="B92" s="163"/>
      <c r="C92" s="835"/>
      <c r="D92" s="836"/>
      <c r="E92" s="836"/>
      <c r="F92" s="836"/>
      <c r="G92" s="836"/>
      <c r="H92" s="836"/>
      <c r="I92" s="836"/>
      <c r="J92" s="836"/>
      <c r="K92" s="836"/>
      <c r="L92" s="837"/>
      <c r="M92" s="56"/>
      <c r="N92" s="843">
        <v>2</v>
      </c>
      <c r="O92" s="841">
        <v>16</v>
      </c>
      <c r="P92" s="305">
        <v>5</v>
      </c>
      <c r="Q92" s="303">
        <v>9</v>
      </c>
      <c r="R92" s="56"/>
      <c r="S92" s="164"/>
    </row>
    <row r="93" spans="2:19" ht="15" outlineLevel="1" thickBot="1">
      <c r="B93" s="163"/>
      <c r="C93" s="835"/>
      <c r="D93" s="836"/>
      <c r="E93" s="836"/>
      <c r="F93" s="836"/>
      <c r="G93" s="836"/>
      <c r="H93" s="836"/>
      <c r="I93" s="836"/>
      <c r="J93" s="836"/>
      <c r="K93" s="836"/>
      <c r="L93" s="837"/>
      <c r="M93" s="56"/>
      <c r="N93" s="844"/>
      <c r="O93" s="842"/>
      <c r="P93" s="306">
        <v>6</v>
      </c>
      <c r="Q93" s="304">
        <v>7</v>
      </c>
      <c r="R93" s="56"/>
      <c r="S93" s="164"/>
    </row>
    <row r="94" spans="2:19" ht="15" outlineLevel="1" thickBot="1">
      <c r="B94" s="163"/>
      <c r="C94" s="838"/>
      <c r="D94" s="839"/>
      <c r="E94" s="839"/>
      <c r="F94" s="839"/>
      <c r="G94" s="839"/>
      <c r="H94" s="839"/>
      <c r="I94" s="839"/>
      <c r="J94" s="839"/>
      <c r="K94" s="839"/>
      <c r="L94" s="840"/>
      <c r="M94" s="56"/>
      <c r="N94" s="843">
        <v>3</v>
      </c>
      <c r="O94" s="841">
        <v>12</v>
      </c>
      <c r="P94" s="305">
        <v>3</v>
      </c>
      <c r="Q94" s="303">
        <v>6</v>
      </c>
      <c r="R94" s="56"/>
      <c r="S94" s="164"/>
    </row>
    <row r="95" spans="2:19" ht="15" outlineLevel="1" thickBot="1">
      <c r="B95" s="163"/>
      <c r="C95" s="56"/>
      <c r="D95" s="56"/>
      <c r="E95" s="56"/>
      <c r="F95" s="56"/>
      <c r="G95" s="56"/>
      <c r="H95" s="56"/>
      <c r="I95" s="56"/>
      <c r="J95" s="56"/>
      <c r="K95" s="56"/>
      <c r="L95" s="56"/>
      <c r="M95" s="56"/>
      <c r="N95" s="844"/>
      <c r="O95" s="842"/>
      <c r="P95" s="306">
        <v>4</v>
      </c>
      <c r="Q95" s="304">
        <v>6</v>
      </c>
      <c r="R95" s="56"/>
      <c r="S95" s="164"/>
    </row>
    <row r="96" spans="2:19" outlineLevel="1">
      <c r="B96" s="163"/>
      <c r="C96" s="56"/>
      <c r="D96" s="56"/>
      <c r="E96" s="56"/>
      <c r="F96" s="56"/>
      <c r="G96" s="56"/>
      <c r="H96" s="56"/>
      <c r="I96" s="56"/>
      <c r="J96" s="56"/>
      <c r="K96" s="56"/>
      <c r="L96" s="56"/>
      <c r="M96" s="56"/>
      <c r="N96" s="846">
        <v>4</v>
      </c>
      <c r="O96" s="845">
        <v>13</v>
      </c>
      <c r="P96" s="308">
        <v>1</v>
      </c>
      <c r="Q96" s="307">
        <v>5</v>
      </c>
      <c r="R96" s="56"/>
      <c r="S96" s="164"/>
    </row>
    <row r="97" spans="2:19" ht="15" outlineLevel="1" thickBot="1">
      <c r="B97" s="163"/>
      <c r="C97" s="56"/>
      <c r="D97" s="56"/>
      <c r="E97" s="56"/>
      <c r="F97" s="56"/>
      <c r="G97" s="56"/>
      <c r="H97" s="56"/>
      <c r="I97" s="56"/>
      <c r="J97" s="56"/>
      <c r="K97" s="56"/>
      <c r="L97" s="56"/>
      <c r="M97" s="56"/>
      <c r="N97" s="844"/>
      <c r="O97" s="842"/>
      <c r="P97" s="306">
        <v>2</v>
      </c>
      <c r="Q97" s="304">
        <v>8</v>
      </c>
      <c r="R97" s="56"/>
      <c r="S97" s="164"/>
    </row>
    <row r="98" spans="2:19" ht="15" outlineLevel="1" thickBot="1">
      <c r="B98" s="163"/>
      <c r="C98" s="56"/>
      <c r="D98" s="56"/>
      <c r="E98" s="56"/>
      <c r="F98" s="56"/>
      <c r="G98" s="56"/>
      <c r="H98" s="56"/>
      <c r="I98" s="56"/>
      <c r="J98" s="56"/>
      <c r="K98" s="56"/>
      <c r="L98" s="56"/>
      <c r="M98" s="56"/>
      <c r="N98" s="56"/>
      <c r="O98" s="56"/>
      <c r="P98" s="56"/>
      <c r="Q98" s="56"/>
      <c r="R98" s="56"/>
      <c r="S98" s="164"/>
    </row>
    <row r="99" spans="2:19" ht="29.4" outlineLevel="1" thickBot="1">
      <c r="B99" s="163"/>
      <c r="C99" s="292" t="s">
        <v>701</v>
      </c>
      <c r="D99" s="292" t="s">
        <v>521</v>
      </c>
      <c r="E99" s="205" t="s">
        <v>57</v>
      </c>
      <c r="F99" s="205" t="s">
        <v>58</v>
      </c>
      <c r="G99" s="205" t="s">
        <v>0</v>
      </c>
      <c r="H99" s="205" t="s">
        <v>1</v>
      </c>
      <c r="I99" s="205" t="s">
        <v>2</v>
      </c>
      <c r="J99" s="205" t="s">
        <v>3</v>
      </c>
      <c r="K99" s="205" t="s">
        <v>4</v>
      </c>
      <c r="L99" s="205" t="s">
        <v>59</v>
      </c>
      <c r="M99" s="205" t="s">
        <v>5</v>
      </c>
      <c r="N99" s="205" t="s">
        <v>60</v>
      </c>
      <c r="O99" s="56"/>
      <c r="P99" s="56"/>
      <c r="Q99" s="56"/>
      <c r="R99" s="56"/>
      <c r="S99" s="164"/>
    </row>
    <row r="100" spans="2:19" outlineLevel="1">
      <c r="B100" s="163"/>
      <c r="C100" s="309" t="s">
        <v>714</v>
      </c>
      <c r="D100" s="212" t="s">
        <v>547</v>
      </c>
      <c r="E100" s="209">
        <v>10.399999830457896</v>
      </c>
      <c r="F100" s="209">
        <v>14.599999851650665</v>
      </c>
      <c r="G100" s="209">
        <v>15.988888846503379</v>
      </c>
      <c r="H100" s="209">
        <v>17.466666751437732</v>
      </c>
      <c r="I100" s="209">
        <v>12.655555619133848</v>
      </c>
      <c r="J100" s="209">
        <v>17.500000211927624</v>
      </c>
      <c r="K100" s="209">
        <v>3.7444445192813856</v>
      </c>
      <c r="L100" s="209">
        <v>14.411111248864081</v>
      </c>
      <c r="M100" s="209">
        <v>15.811111132303861</v>
      </c>
      <c r="N100" s="209">
        <v>5.9444443881511733</v>
      </c>
      <c r="O100" s="56"/>
      <c r="P100" s="56"/>
      <c r="Q100" s="56"/>
      <c r="R100" s="56"/>
      <c r="S100" s="164"/>
    </row>
    <row r="101" spans="2:19" outlineLevel="1">
      <c r="B101" s="163"/>
      <c r="C101" s="890" t="s">
        <v>718</v>
      </c>
      <c r="D101" s="213" t="s">
        <v>709</v>
      </c>
      <c r="E101" s="206">
        <v>8.7333332697550325</v>
      </c>
      <c r="F101" s="206">
        <v>14.566666603088366</v>
      </c>
      <c r="G101" s="206">
        <v>13.333333333333334</v>
      </c>
      <c r="H101" s="206">
        <v>16.866666475931801</v>
      </c>
      <c r="I101" s="206">
        <v>17.733333269755068</v>
      </c>
      <c r="J101" s="206">
        <v>17.633333841959665</v>
      </c>
      <c r="K101" s="206">
        <v>1.7333333194255813</v>
      </c>
      <c r="L101" s="206">
        <v>19.133333841959665</v>
      </c>
      <c r="M101" s="206">
        <v>17.4333333969116</v>
      </c>
      <c r="N101" s="206">
        <v>1.6333333551883709</v>
      </c>
      <c r="O101" s="56"/>
      <c r="P101" s="56"/>
      <c r="Q101" s="56"/>
      <c r="R101" s="56"/>
      <c r="S101" s="164"/>
    </row>
    <row r="102" spans="2:19" outlineLevel="1">
      <c r="B102" s="163"/>
      <c r="C102" s="890"/>
      <c r="D102" s="213" t="s">
        <v>710</v>
      </c>
      <c r="E102" s="206">
        <v>11.233333110809328</v>
      </c>
      <c r="F102" s="206">
        <v>14.616666475931817</v>
      </c>
      <c r="G102" s="206">
        <v>17.3166666030884</v>
      </c>
      <c r="H102" s="206">
        <v>17.766666889190699</v>
      </c>
      <c r="I102" s="206">
        <v>10.116666793823235</v>
      </c>
      <c r="J102" s="206">
        <v>17.4333333969116</v>
      </c>
      <c r="K102" s="206">
        <v>4.7500001192092878</v>
      </c>
      <c r="L102" s="206">
        <v>12.04999995231629</v>
      </c>
      <c r="M102" s="206">
        <v>14.999999999999995</v>
      </c>
      <c r="N102" s="206">
        <v>8.0999999046325737</v>
      </c>
      <c r="O102" s="56"/>
      <c r="P102" s="56"/>
      <c r="Q102" s="56"/>
      <c r="R102" s="56"/>
      <c r="S102" s="164"/>
    </row>
    <row r="103" spans="2:19" ht="7.5" customHeight="1" outlineLevel="1">
      <c r="B103" s="163"/>
      <c r="C103" s="56"/>
      <c r="D103" s="56"/>
      <c r="E103" s="56"/>
      <c r="F103" s="56"/>
      <c r="G103" s="56"/>
      <c r="H103" s="56"/>
      <c r="I103" s="56"/>
      <c r="J103" s="56"/>
      <c r="K103" s="56"/>
      <c r="L103" s="56"/>
      <c r="M103" s="56"/>
      <c r="N103" s="56"/>
      <c r="O103" s="56"/>
      <c r="P103" s="56"/>
      <c r="Q103" s="56"/>
      <c r="R103" s="56"/>
      <c r="S103" s="164"/>
    </row>
    <row r="104" spans="2:19" outlineLevel="1">
      <c r="B104" s="163"/>
      <c r="C104" s="309" t="s">
        <v>714</v>
      </c>
      <c r="D104" s="213" t="s">
        <v>548</v>
      </c>
      <c r="E104" s="206">
        <v>13.337499916553501</v>
      </c>
      <c r="F104" s="206">
        <v>9.8000000417232584</v>
      </c>
      <c r="G104" s="206">
        <v>12.40624994039535</v>
      </c>
      <c r="H104" s="206">
        <v>13.56250017881392</v>
      </c>
      <c r="I104" s="206">
        <v>7.8812501132488295</v>
      </c>
      <c r="J104" s="206">
        <v>12.725000023841856</v>
      </c>
      <c r="K104" s="206">
        <v>9.8250000178813899</v>
      </c>
      <c r="L104" s="206">
        <v>8.1687500029802358</v>
      </c>
      <c r="M104" s="206">
        <v>12.981249839067454</v>
      </c>
      <c r="N104" s="206">
        <v>12.325000047683696</v>
      </c>
      <c r="O104" s="56"/>
      <c r="P104" s="56"/>
      <c r="Q104" s="56"/>
      <c r="R104" s="56"/>
      <c r="S104" s="164"/>
    </row>
    <row r="105" spans="2:19" outlineLevel="1">
      <c r="B105" s="163"/>
      <c r="C105" s="890" t="s">
        <v>718</v>
      </c>
      <c r="D105" s="213" t="s">
        <v>625</v>
      </c>
      <c r="E105" s="206">
        <v>11.82222207387289</v>
      </c>
      <c r="F105" s="206">
        <v>10.600000010596393</v>
      </c>
      <c r="G105" s="206">
        <v>12.699999915228952</v>
      </c>
      <c r="H105" s="206">
        <v>12.955555703904865</v>
      </c>
      <c r="I105" s="206">
        <v>7.7222223281860387</v>
      </c>
      <c r="J105" s="206">
        <v>12.000000000000004</v>
      </c>
      <c r="K105" s="206">
        <v>10.777777724795863</v>
      </c>
      <c r="L105" s="206">
        <v>10.077777809566925</v>
      </c>
      <c r="M105" s="206">
        <v>15.344444168938525</v>
      </c>
      <c r="N105" s="206">
        <v>15.744444423251657</v>
      </c>
      <c r="O105" s="56"/>
      <c r="P105" s="56"/>
      <c r="Q105" s="56"/>
      <c r="R105" s="56"/>
      <c r="S105" s="164"/>
    </row>
    <row r="106" spans="2:19" outlineLevel="1">
      <c r="B106" s="163"/>
      <c r="C106" s="890"/>
      <c r="D106" s="213" t="s">
        <v>708</v>
      </c>
      <c r="E106" s="206">
        <v>15.285714285714288</v>
      </c>
      <c r="F106" s="206">
        <v>8.7714286531720891</v>
      </c>
      <c r="G106" s="206">
        <v>12.028571401323576</v>
      </c>
      <c r="H106" s="206">
        <v>14.342857360839844</v>
      </c>
      <c r="I106" s="206">
        <v>8.0857144083295598</v>
      </c>
      <c r="J106" s="206">
        <v>13.657142911638525</v>
      </c>
      <c r="K106" s="206">
        <v>8.6000001089913525</v>
      </c>
      <c r="L106" s="206">
        <v>5.7142856802259185</v>
      </c>
      <c r="M106" s="206">
        <v>9.9428571292332268</v>
      </c>
      <c r="N106" s="206">
        <v>7.9285715648106088</v>
      </c>
      <c r="O106" s="56"/>
      <c r="P106" s="56"/>
      <c r="Q106" s="56"/>
      <c r="R106" s="56"/>
      <c r="S106" s="164"/>
    </row>
    <row r="107" spans="2:19" ht="7.5" customHeight="1" outlineLevel="1">
      <c r="B107" s="163"/>
      <c r="C107" s="56"/>
      <c r="D107" s="56"/>
      <c r="E107" s="56"/>
      <c r="F107" s="56"/>
      <c r="G107" s="56"/>
      <c r="H107" s="56"/>
      <c r="I107" s="56"/>
      <c r="J107" s="56"/>
      <c r="K107" s="56"/>
      <c r="L107" s="56"/>
      <c r="M107" s="56"/>
      <c r="N107" s="56"/>
      <c r="O107" s="56"/>
      <c r="P107" s="56"/>
      <c r="Q107" s="56"/>
      <c r="R107" s="56"/>
      <c r="S107" s="164"/>
    </row>
    <row r="108" spans="2:19" outlineLevel="1">
      <c r="B108" s="163"/>
      <c r="C108" s="309" t="s">
        <v>714</v>
      </c>
      <c r="D108" s="213" t="s">
        <v>549</v>
      </c>
      <c r="E108" s="206">
        <v>6.9833334287007647</v>
      </c>
      <c r="F108" s="206">
        <v>11.708333333333329</v>
      </c>
      <c r="G108" s="206">
        <v>7.9916666746139589</v>
      </c>
      <c r="H108" s="206">
        <v>7.3666667342185974</v>
      </c>
      <c r="I108" s="206">
        <v>14.1416666507721</v>
      </c>
      <c r="J108" s="206">
        <v>8.6666666269302315</v>
      </c>
      <c r="K108" s="206">
        <v>10.908333500226354</v>
      </c>
      <c r="L108" s="206">
        <v>12.783333333830038</v>
      </c>
      <c r="M108" s="206">
        <v>11.458333293596906</v>
      </c>
      <c r="N108" s="206">
        <v>11.383333126703894</v>
      </c>
      <c r="O108" s="56"/>
      <c r="P108" s="56"/>
      <c r="Q108" s="56"/>
      <c r="R108" s="56"/>
      <c r="S108" s="164"/>
    </row>
    <row r="109" spans="2:19" outlineLevel="1">
      <c r="B109" s="163"/>
      <c r="C109" s="890" t="s">
        <v>718</v>
      </c>
      <c r="D109" s="213" t="s">
        <v>549</v>
      </c>
      <c r="E109" s="206">
        <v>7.7833335399627712</v>
      </c>
      <c r="F109" s="206">
        <v>13.883333206176749</v>
      </c>
      <c r="G109" s="206">
        <v>7.3333334128062049</v>
      </c>
      <c r="H109" s="206">
        <v>8.8333335320154838</v>
      </c>
      <c r="I109" s="206">
        <v>14.200000127156578</v>
      </c>
      <c r="J109" s="206">
        <v>9.3833332856496057</v>
      </c>
      <c r="K109" s="206">
        <v>12.750000317891448</v>
      </c>
      <c r="L109" s="206">
        <v>17.066666603088382</v>
      </c>
      <c r="M109" s="206">
        <v>11.049999952316297</v>
      </c>
      <c r="N109" s="206">
        <v>6.9166666666666687</v>
      </c>
      <c r="O109" s="56"/>
      <c r="P109" s="56"/>
      <c r="Q109" s="56"/>
      <c r="R109" s="56"/>
      <c r="S109" s="164"/>
    </row>
    <row r="110" spans="2:19" outlineLevel="1">
      <c r="B110" s="163"/>
      <c r="C110" s="890"/>
      <c r="D110" s="213" t="s">
        <v>550</v>
      </c>
      <c r="E110" s="206">
        <v>6.1833333174387617</v>
      </c>
      <c r="F110" s="206">
        <v>9.53333346048991</v>
      </c>
      <c r="G110" s="206">
        <v>8.6499999364217128</v>
      </c>
      <c r="H110" s="206">
        <v>5.8999999364217137</v>
      </c>
      <c r="I110" s="206">
        <v>14.08333317438762</v>
      </c>
      <c r="J110" s="206">
        <v>7.9499999682108564</v>
      </c>
      <c r="K110" s="206">
        <v>9.066666682561257</v>
      </c>
      <c r="L110" s="206">
        <v>8.500000064571692</v>
      </c>
      <c r="M110" s="206">
        <v>11.866666634877518</v>
      </c>
      <c r="N110" s="206">
        <v>15.849999586741115</v>
      </c>
      <c r="O110" s="56"/>
      <c r="P110" s="56"/>
      <c r="Q110" s="56"/>
      <c r="R110" s="56"/>
      <c r="S110" s="164"/>
    </row>
    <row r="111" spans="2:19" ht="7.5" customHeight="1" outlineLevel="1">
      <c r="B111" s="163"/>
      <c r="C111" s="56"/>
      <c r="D111" s="56"/>
      <c r="E111" s="56"/>
      <c r="F111" s="56"/>
      <c r="G111" s="56"/>
      <c r="H111" s="56"/>
      <c r="I111" s="56"/>
      <c r="J111" s="56"/>
      <c r="K111" s="56"/>
      <c r="L111" s="56"/>
      <c r="M111" s="56"/>
      <c r="N111" s="56"/>
      <c r="O111" s="56"/>
      <c r="P111" s="56"/>
      <c r="Q111" s="56"/>
      <c r="R111" s="56"/>
      <c r="S111" s="164"/>
    </row>
    <row r="112" spans="2:19" outlineLevel="1">
      <c r="B112" s="163"/>
      <c r="C112" s="309" t="s">
        <v>714</v>
      </c>
      <c r="D112" s="331" t="s">
        <v>550</v>
      </c>
      <c r="E112" s="332">
        <v>11.200000029343828</v>
      </c>
      <c r="F112" s="332">
        <v>8.8461538461538378</v>
      </c>
      <c r="G112" s="332">
        <v>5.8230769084050076</v>
      </c>
      <c r="H112" s="332">
        <v>5.9384615237896288</v>
      </c>
      <c r="I112" s="332">
        <v>8.7384614577660216</v>
      </c>
      <c r="J112" s="332">
        <v>5.1923077106475786</v>
      </c>
      <c r="K112" s="332">
        <v>14.776923216306246</v>
      </c>
      <c r="L112" s="332">
        <v>7.9999999816601211</v>
      </c>
      <c r="M112" s="332">
        <v>5.6769230915949924</v>
      </c>
      <c r="N112" s="332">
        <v>10.130769179417529</v>
      </c>
      <c r="O112" s="56"/>
      <c r="P112" s="56"/>
      <c r="Q112" s="56"/>
      <c r="R112" s="56"/>
      <c r="S112" s="164"/>
    </row>
    <row r="113" spans="2:19" outlineLevel="1">
      <c r="B113" s="163"/>
      <c r="C113" s="890" t="s">
        <v>718</v>
      </c>
      <c r="D113" s="213" t="s">
        <v>547</v>
      </c>
      <c r="E113" s="206">
        <v>12.4</v>
      </c>
      <c r="F113" s="206">
        <v>12.059999847412092</v>
      </c>
      <c r="G113" s="206">
        <v>6.1199999332427986</v>
      </c>
      <c r="H113" s="206">
        <v>7.7199999809265192</v>
      </c>
      <c r="I113" s="206">
        <v>11.9</v>
      </c>
      <c r="J113" s="206">
        <v>5.7800002098083443</v>
      </c>
      <c r="K113" s="206">
        <v>12.880000305175788</v>
      </c>
      <c r="L113" s="206">
        <v>4.0999998569488563</v>
      </c>
      <c r="M113" s="206">
        <v>2.7599999904632559</v>
      </c>
      <c r="N113" s="206">
        <v>5.1199999809265142</v>
      </c>
      <c r="O113" s="56"/>
      <c r="P113" s="56"/>
      <c r="Q113" s="56"/>
      <c r="R113" s="56"/>
      <c r="S113" s="164"/>
    </row>
    <row r="114" spans="2:19" outlineLevel="1">
      <c r="B114" s="163"/>
      <c r="C114" s="890"/>
      <c r="D114" s="213" t="s">
        <v>548</v>
      </c>
      <c r="E114" s="206">
        <v>10.450000047683718</v>
      </c>
      <c r="F114" s="206">
        <v>6.8375000953674272</v>
      </c>
      <c r="G114" s="206">
        <v>5.6375000178813881</v>
      </c>
      <c r="H114" s="206">
        <v>4.8249999880790728</v>
      </c>
      <c r="I114" s="206">
        <v>6.762499868869785</v>
      </c>
      <c r="J114" s="206">
        <v>4.8249998986720994</v>
      </c>
      <c r="K114" s="206">
        <v>15.962500035762783</v>
      </c>
      <c r="L114" s="206">
        <v>10.437500059604664</v>
      </c>
      <c r="M114" s="206">
        <v>7.5000000298023259</v>
      </c>
      <c r="N114" s="206">
        <v>13.262499928474412</v>
      </c>
      <c r="O114" s="56"/>
      <c r="P114" s="56"/>
      <c r="Q114" s="56"/>
      <c r="R114" s="56"/>
      <c r="S114" s="164"/>
    </row>
    <row r="115" spans="2:19" outlineLevel="1">
      <c r="B115" s="163"/>
      <c r="C115" s="56"/>
      <c r="D115" s="56"/>
      <c r="E115" s="56"/>
      <c r="F115" s="56"/>
      <c r="G115" s="56"/>
      <c r="H115" s="56"/>
      <c r="I115" s="56"/>
      <c r="J115" s="56"/>
      <c r="K115" s="56"/>
      <c r="L115" s="56"/>
      <c r="M115" s="56"/>
      <c r="N115" s="56"/>
      <c r="O115" s="56"/>
      <c r="P115" s="56"/>
      <c r="Q115" s="56"/>
      <c r="R115" s="56"/>
      <c r="S115" s="164"/>
    </row>
    <row r="116" spans="2:19" outlineLevel="1">
      <c r="B116" s="163"/>
      <c r="C116" s="56"/>
      <c r="D116" s="56"/>
      <c r="E116" s="56"/>
      <c r="F116" s="56"/>
      <c r="G116" s="56"/>
      <c r="H116" s="56"/>
      <c r="I116" s="56"/>
      <c r="J116" s="56"/>
      <c r="K116" s="56"/>
      <c r="L116" s="56"/>
      <c r="M116" s="56"/>
      <c r="N116" s="56"/>
      <c r="O116" s="56"/>
      <c r="P116" s="56"/>
      <c r="Q116" s="56"/>
      <c r="R116" s="56"/>
      <c r="S116" s="164"/>
    </row>
    <row r="117" spans="2:19" outlineLevel="1">
      <c r="B117" s="163"/>
      <c r="C117" s="56"/>
      <c r="D117" s="56"/>
      <c r="E117" s="56"/>
      <c r="F117" s="56"/>
      <c r="G117" s="56"/>
      <c r="H117" s="56"/>
      <c r="I117" s="56"/>
      <c r="J117" s="56"/>
      <c r="K117" s="56"/>
      <c r="L117" s="56"/>
      <c r="M117" s="56"/>
      <c r="N117" s="56"/>
      <c r="O117" s="56"/>
      <c r="P117" s="56"/>
      <c r="Q117" s="56"/>
      <c r="R117" s="56"/>
      <c r="S117" s="164"/>
    </row>
    <row r="118" spans="2:19" outlineLevel="1">
      <c r="B118" s="163"/>
      <c r="C118" s="56"/>
      <c r="D118" s="56"/>
      <c r="E118" s="56"/>
      <c r="F118" s="56"/>
      <c r="G118" s="56"/>
      <c r="H118" s="56"/>
      <c r="I118" s="56"/>
      <c r="J118" s="56"/>
      <c r="K118" s="56"/>
      <c r="L118" s="56"/>
      <c r="M118" s="56"/>
      <c r="N118" s="56"/>
      <c r="O118" s="56"/>
      <c r="P118" s="56"/>
      <c r="Q118" s="56"/>
      <c r="R118" s="56"/>
      <c r="S118" s="164"/>
    </row>
    <row r="119" spans="2:19" outlineLevel="1">
      <c r="B119" s="163"/>
      <c r="C119" s="56"/>
      <c r="D119" s="56"/>
      <c r="E119" s="56"/>
      <c r="F119" s="56"/>
      <c r="G119" s="56"/>
      <c r="H119" s="56"/>
      <c r="I119" s="56"/>
      <c r="J119" s="56"/>
      <c r="K119" s="56"/>
      <c r="L119" s="56"/>
      <c r="M119" s="56"/>
      <c r="N119" s="56"/>
      <c r="O119" s="56"/>
      <c r="P119" s="56"/>
      <c r="Q119" s="56"/>
      <c r="R119" s="56"/>
      <c r="S119" s="164"/>
    </row>
    <row r="120" spans="2:19" outlineLevel="1">
      <c r="B120" s="163"/>
      <c r="C120" s="56"/>
      <c r="D120" s="56"/>
      <c r="E120" s="56"/>
      <c r="F120" s="56"/>
      <c r="G120" s="56"/>
      <c r="H120" s="56"/>
      <c r="I120" s="56"/>
      <c r="J120" s="56"/>
      <c r="K120" s="56"/>
      <c r="L120" s="56"/>
      <c r="M120" s="56"/>
      <c r="N120" s="56"/>
      <c r="O120" s="56"/>
      <c r="P120" s="56"/>
      <c r="Q120" s="56"/>
      <c r="R120" s="56"/>
      <c r="S120" s="164"/>
    </row>
    <row r="121" spans="2:19" outlineLevel="1">
      <c r="B121" s="163"/>
      <c r="C121" s="56"/>
      <c r="D121" s="56"/>
      <c r="E121" s="56"/>
      <c r="F121" s="56"/>
      <c r="G121" s="56"/>
      <c r="H121" s="56"/>
      <c r="I121" s="56"/>
      <c r="J121" s="56"/>
      <c r="K121" s="56"/>
      <c r="L121" s="56"/>
      <c r="M121" s="56"/>
      <c r="N121" s="56"/>
      <c r="O121" s="56"/>
      <c r="P121" s="56"/>
      <c r="Q121" s="56"/>
      <c r="R121" s="56"/>
      <c r="S121" s="164"/>
    </row>
    <row r="122" spans="2:19" outlineLevel="1">
      <c r="B122" s="163"/>
      <c r="C122" s="56"/>
      <c r="D122" s="56"/>
      <c r="E122" s="56"/>
      <c r="F122" s="56"/>
      <c r="G122" s="56"/>
      <c r="H122" s="56"/>
      <c r="I122" s="56"/>
      <c r="J122" s="56"/>
      <c r="K122" s="56"/>
      <c r="L122" s="56"/>
      <c r="M122" s="56"/>
      <c r="N122" s="56"/>
      <c r="O122" s="56"/>
      <c r="P122" s="56"/>
      <c r="Q122" s="56"/>
      <c r="R122" s="56"/>
      <c r="S122" s="164"/>
    </row>
    <row r="123" spans="2:19" outlineLevel="1">
      <c r="B123" s="163"/>
      <c r="C123" s="56"/>
      <c r="D123" s="56"/>
      <c r="E123" s="56"/>
      <c r="F123" s="56"/>
      <c r="G123" s="56"/>
      <c r="H123" s="56"/>
      <c r="I123" s="56"/>
      <c r="J123" s="56"/>
      <c r="K123" s="56"/>
      <c r="L123" s="56"/>
      <c r="M123" s="56"/>
      <c r="N123" s="56"/>
      <c r="O123" s="56"/>
      <c r="P123" s="56"/>
      <c r="Q123" s="56"/>
      <c r="R123" s="56"/>
      <c r="S123" s="164"/>
    </row>
    <row r="124" spans="2:19" outlineLevel="1">
      <c r="B124" s="163"/>
      <c r="C124" s="56"/>
      <c r="D124" s="56"/>
      <c r="E124" s="56"/>
      <c r="F124" s="56"/>
      <c r="G124" s="56"/>
      <c r="H124" s="56"/>
      <c r="I124" s="56"/>
      <c r="J124" s="56"/>
      <c r="K124" s="56"/>
      <c r="L124" s="56"/>
      <c r="M124" s="56"/>
      <c r="N124" s="56"/>
      <c r="O124" s="56"/>
      <c r="P124" s="56"/>
      <c r="Q124" s="56"/>
      <c r="R124" s="56"/>
      <c r="S124" s="164"/>
    </row>
    <row r="125" spans="2:19" outlineLevel="1">
      <c r="B125" s="163"/>
      <c r="C125" s="56"/>
      <c r="D125" s="56"/>
      <c r="E125" s="56"/>
      <c r="F125" s="56"/>
      <c r="G125" s="56"/>
      <c r="H125" s="56"/>
      <c r="I125" s="56"/>
      <c r="J125" s="56"/>
      <c r="K125" s="56"/>
      <c r="L125" s="56"/>
      <c r="M125" s="56"/>
      <c r="N125" s="56"/>
      <c r="O125" s="56"/>
      <c r="P125" s="56"/>
      <c r="Q125" s="56"/>
      <c r="R125" s="56"/>
      <c r="S125" s="164"/>
    </row>
    <row r="126" spans="2:19" outlineLevel="1">
      <c r="B126" s="163"/>
      <c r="C126" s="56"/>
      <c r="D126" s="56"/>
      <c r="E126" s="56"/>
      <c r="F126" s="56"/>
      <c r="G126" s="56"/>
      <c r="H126" s="56"/>
      <c r="I126" s="56"/>
      <c r="J126" s="56"/>
      <c r="K126" s="56"/>
      <c r="L126" s="56"/>
      <c r="M126" s="56"/>
      <c r="N126" s="56"/>
      <c r="O126" s="56"/>
      <c r="P126" s="56"/>
      <c r="Q126" s="56"/>
      <c r="R126" s="56"/>
      <c r="S126" s="164"/>
    </row>
    <row r="127" spans="2:19" outlineLevel="1">
      <c r="B127" s="163"/>
      <c r="C127" s="56"/>
      <c r="D127" s="56"/>
      <c r="E127" s="56"/>
      <c r="F127" s="56"/>
      <c r="G127" s="56"/>
      <c r="H127" s="56"/>
      <c r="I127" s="56"/>
      <c r="J127" s="56"/>
      <c r="K127" s="56"/>
      <c r="L127" s="56"/>
      <c r="M127" s="56"/>
      <c r="N127" s="56"/>
      <c r="O127" s="56"/>
      <c r="P127" s="56"/>
      <c r="Q127" s="56"/>
      <c r="R127" s="56"/>
      <c r="S127" s="164"/>
    </row>
    <row r="128" spans="2:19" outlineLevel="1">
      <c r="B128" s="163"/>
      <c r="C128" s="56"/>
      <c r="D128" s="56"/>
      <c r="E128" s="56"/>
      <c r="F128" s="56"/>
      <c r="G128" s="56"/>
      <c r="H128" s="56"/>
      <c r="I128" s="56"/>
      <c r="J128" s="56"/>
      <c r="K128" s="56"/>
      <c r="L128" s="56"/>
      <c r="M128" s="56"/>
      <c r="N128" s="56"/>
      <c r="O128" s="56"/>
      <c r="P128" s="56"/>
      <c r="Q128" s="56"/>
      <c r="R128" s="56"/>
      <c r="S128" s="164"/>
    </row>
    <row r="129" spans="2:19" outlineLevel="1">
      <c r="B129" s="163"/>
      <c r="C129" s="56"/>
      <c r="D129" s="56"/>
      <c r="E129" s="56"/>
      <c r="F129" s="56"/>
      <c r="G129" s="56"/>
      <c r="H129" s="56"/>
      <c r="I129" s="56"/>
      <c r="J129" s="56"/>
      <c r="K129" s="56"/>
      <c r="L129" s="56"/>
      <c r="M129" s="56"/>
      <c r="N129" s="56"/>
      <c r="O129" s="56"/>
      <c r="P129" s="56"/>
      <c r="Q129" s="56"/>
      <c r="R129" s="56"/>
      <c r="S129" s="164"/>
    </row>
    <row r="130" spans="2:19" outlineLevel="1">
      <c r="B130" s="163"/>
      <c r="C130" s="56"/>
      <c r="D130" s="56"/>
      <c r="E130" s="56"/>
      <c r="F130" s="56"/>
      <c r="G130" s="56"/>
      <c r="H130" s="56"/>
      <c r="I130" s="56"/>
      <c r="J130" s="56"/>
      <c r="K130" s="56"/>
      <c r="L130" s="56"/>
      <c r="M130" s="56"/>
      <c r="N130" s="56"/>
      <c r="O130" s="56"/>
      <c r="P130" s="56"/>
      <c r="Q130" s="56"/>
      <c r="R130" s="56"/>
      <c r="S130" s="164"/>
    </row>
    <row r="131" spans="2:19" outlineLevel="1">
      <c r="B131" s="163"/>
      <c r="C131" s="56"/>
      <c r="D131" s="56"/>
      <c r="E131" s="56"/>
      <c r="F131" s="56"/>
      <c r="G131" s="56"/>
      <c r="H131" s="56"/>
      <c r="I131" s="56"/>
      <c r="J131" s="56"/>
      <c r="K131" s="56"/>
      <c r="L131" s="56"/>
      <c r="M131" s="56"/>
      <c r="N131" s="56"/>
      <c r="O131" s="56"/>
      <c r="P131" s="56"/>
      <c r="Q131" s="56"/>
      <c r="R131" s="56"/>
      <c r="S131" s="164"/>
    </row>
    <row r="132" spans="2:19" outlineLevel="1">
      <c r="B132" s="163"/>
      <c r="C132" s="56"/>
      <c r="D132" s="56"/>
      <c r="E132" s="56"/>
      <c r="F132" s="56"/>
      <c r="G132" s="56"/>
      <c r="H132" s="56"/>
      <c r="I132" s="56"/>
      <c r="J132" s="56"/>
      <c r="K132" s="56"/>
      <c r="L132" s="56"/>
      <c r="M132" s="56"/>
      <c r="N132" s="56"/>
      <c r="O132" s="56"/>
      <c r="P132" s="56"/>
      <c r="Q132" s="56"/>
      <c r="R132" s="56"/>
      <c r="S132" s="164"/>
    </row>
    <row r="133" spans="2:19" outlineLevel="1">
      <c r="B133" s="163"/>
      <c r="C133" s="56"/>
      <c r="D133" s="56"/>
      <c r="E133" s="56"/>
      <c r="F133" s="56"/>
      <c r="G133" s="56"/>
      <c r="H133" s="56"/>
      <c r="I133" s="56"/>
      <c r="J133" s="56"/>
      <c r="K133" s="56"/>
      <c r="L133" s="56"/>
      <c r="M133" s="56"/>
      <c r="N133" s="56"/>
      <c r="O133" s="56"/>
      <c r="P133" s="56"/>
      <c r="Q133" s="56"/>
      <c r="R133" s="56"/>
      <c r="S133" s="164"/>
    </row>
    <row r="134" spans="2:19" outlineLevel="1">
      <c r="B134" s="163"/>
      <c r="C134" s="56"/>
      <c r="D134" s="56"/>
      <c r="E134" s="56"/>
      <c r="F134" s="56"/>
      <c r="G134" s="56"/>
      <c r="H134" s="56"/>
      <c r="I134" s="56"/>
      <c r="J134" s="56"/>
      <c r="K134" s="56"/>
      <c r="L134" s="56"/>
      <c r="M134" s="56"/>
      <c r="N134" s="56"/>
      <c r="O134" s="56"/>
      <c r="P134" s="56"/>
      <c r="Q134" s="56"/>
      <c r="R134" s="56"/>
      <c r="S134" s="164"/>
    </row>
    <row r="135" spans="2:19" outlineLevel="1">
      <c r="B135" s="163"/>
      <c r="C135" s="56"/>
      <c r="D135" s="56"/>
      <c r="E135" s="56"/>
      <c r="F135" s="56"/>
      <c r="G135" s="56"/>
      <c r="H135" s="56"/>
      <c r="I135" s="56"/>
      <c r="J135" s="56"/>
      <c r="K135" s="56"/>
      <c r="L135" s="56"/>
      <c r="M135" s="56"/>
      <c r="N135" s="56"/>
      <c r="O135" s="56"/>
      <c r="P135" s="56"/>
      <c r="Q135" s="56"/>
      <c r="R135" s="56"/>
      <c r="S135" s="164"/>
    </row>
    <row r="136" spans="2:19" outlineLevel="1">
      <c r="B136" s="163"/>
      <c r="C136" s="56"/>
      <c r="D136" s="56"/>
      <c r="E136" s="56"/>
      <c r="F136" s="56"/>
      <c r="G136" s="56"/>
      <c r="H136" s="56"/>
      <c r="I136" s="56"/>
      <c r="J136" s="56"/>
      <c r="K136" s="56"/>
      <c r="L136" s="56"/>
      <c r="M136" s="56"/>
      <c r="N136" s="56"/>
      <c r="O136" s="56"/>
      <c r="P136" s="56"/>
      <c r="Q136" s="56"/>
      <c r="R136" s="56"/>
      <c r="S136" s="164"/>
    </row>
    <row r="137" spans="2:19" outlineLevel="1">
      <c r="B137" s="163"/>
      <c r="C137" s="56"/>
      <c r="D137" s="56"/>
      <c r="E137" s="56"/>
      <c r="F137" s="56"/>
      <c r="G137" s="56"/>
      <c r="H137" s="56"/>
      <c r="I137" s="56"/>
      <c r="J137" s="56"/>
      <c r="K137" s="56"/>
      <c r="L137" s="56"/>
      <c r="M137" s="56"/>
      <c r="N137" s="56"/>
      <c r="O137" s="56"/>
      <c r="P137" s="56"/>
      <c r="Q137" s="56"/>
      <c r="R137" s="56"/>
      <c r="S137" s="164"/>
    </row>
    <row r="138" spans="2:19" outlineLevel="1">
      <c r="B138" s="163"/>
      <c r="C138" s="56"/>
      <c r="D138" s="56"/>
      <c r="E138" s="56"/>
      <c r="F138" s="56"/>
      <c r="G138" s="56"/>
      <c r="H138" s="56"/>
      <c r="I138" s="56"/>
      <c r="J138" s="56"/>
      <c r="K138" s="56"/>
      <c r="L138" s="56"/>
      <c r="M138" s="56"/>
      <c r="N138" s="56"/>
      <c r="O138" s="56"/>
      <c r="P138" s="56"/>
      <c r="Q138" s="56"/>
      <c r="R138" s="56"/>
      <c r="S138" s="164"/>
    </row>
    <row r="139" spans="2:19" outlineLevel="1">
      <c r="B139" s="163"/>
      <c r="C139" s="56"/>
      <c r="D139" s="56"/>
      <c r="E139" s="56"/>
      <c r="F139" s="56"/>
      <c r="G139" s="56"/>
      <c r="H139" s="56"/>
      <c r="I139" s="56"/>
      <c r="J139" s="56"/>
      <c r="K139" s="56"/>
      <c r="L139" s="56"/>
      <c r="M139" s="56"/>
      <c r="N139" s="56"/>
      <c r="O139" s="56"/>
      <c r="P139" s="56"/>
      <c r="Q139" s="56"/>
      <c r="R139" s="56"/>
      <c r="S139" s="164"/>
    </row>
    <row r="140" spans="2:19" outlineLevel="1">
      <c r="B140" s="163"/>
      <c r="C140" s="56"/>
      <c r="D140" s="56"/>
      <c r="E140" s="56"/>
      <c r="F140" s="56"/>
      <c r="G140" s="56"/>
      <c r="H140" s="56"/>
      <c r="I140" s="56"/>
      <c r="J140" s="56"/>
      <c r="K140" s="56"/>
      <c r="L140" s="56"/>
      <c r="M140" s="56"/>
      <c r="N140" s="56"/>
      <c r="O140" s="56"/>
      <c r="P140" s="56"/>
      <c r="Q140" s="56"/>
      <c r="R140" s="56"/>
      <c r="S140" s="164"/>
    </row>
    <row r="141" spans="2:19" outlineLevel="1">
      <c r="B141" s="163"/>
      <c r="C141" s="56"/>
      <c r="D141" s="56"/>
      <c r="E141" s="56"/>
      <c r="F141" s="56"/>
      <c r="G141" s="56"/>
      <c r="H141" s="56"/>
      <c r="I141" s="56"/>
      <c r="J141" s="56"/>
      <c r="K141" s="56"/>
      <c r="L141" s="56"/>
      <c r="M141" s="56"/>
      <c r="N141" s="56"/>
      <c r="O141" s="56"/>
      <c r="P141" s="56"/>
      <c r="Q141" s="56"/>
      <c r="R141" s="56"/>
      <c r="S141" s="164"/>
    </row>
    <row r="142" spans="2:19" outlineLevel="1">
      <c r="B142" s="163"/>
      <c r="C142" s="56"/>
      <c r="D142" s="56"/>
      <c r="E142" s="56"/>
      <c r="F142" s="56"/>
      <c r="G142" s="56"/>
      <c r="H142" s="56"/>
      <c r="I142" s="56"/>
      <c r="J142" s="56"/>
      <c r="K142" s="56"/>
      <c r="L142" s="56"/>
      <c r="M142" s="56"/>
      <c r="N142" s="56"/>
      <c r="O142" s="56"/>
      <c r="P142" s="56"/>
      <c r="Q142" s="56"/>
      <c r="R142" s="56"/>
      <c r="S142" s="164"/>
    </row>
    <row r="143" spans="2:19" outlineLevel="1">
      <c r="B143" s="163"/>
      <c r="C143" s="56"/>
      <c r="D143" s="56"/>
      <c r="E143" s="56"/>
      <c r="F143" s="56"/>
      <c r="G143" s="56"/>
      <c r="H143" s="56"/>
      <c r="I143" s="56"/>
      <c r="J143" s="56"/>
      <c r="K143" s="56"/>
      <c r="L143" s="56"/>
      <c r="M143" s="56"/>
      <c r="N143" s="56"/>
      <c r="O143" s="56"/>
      <c r="P143" s="56"/>
      <c r="Q143" s="56"/>
      <c r="R143" s="56"/>
      <c r="S143" s="164"/>
    </row>
    <row r="144" spans="2:19" outlineLevel="1">
      <c r="B144" s="163"/>
      <c r="C144" s="56"/>
      <c r="D144" s="56"/>
      <c r="E144" s="56"/>
      <c r="F144" s="56"/>
      <c r="G144" s="56"/>
      <c r="H144" s="56"/>
      <c r="I144" s="56"/>
      <c r="J144" s="56"/>
      <c r="K144" s="56"/>
      <c r="L144" s="56"/>
      <c r="M144" s="56"/>
      <c r="N144" s="56"/>
      <c r="O144" s="56"/>
      <c r="P144" s="56"/>
      <c r="Q144" s="56"/>
      <c r="R144" s="56"/>
      <c r="S144" s="164"/>
    </row>
    <row r="145" spans="2:19" outlineLevel="1">
      <c r="B145" s="163"/>
      <c r="C145" s="56"/>
      <c r="D145" s="56"/>
      <c r="E145" s="56"/>
      <c r="F145" s="56"/>
      <c r="G145" s="56"/>
      <c r="H145" s="56"/>
      <c r="I145" s="56"/>
      <c r="J145" s="56"/>
      <c r="K145" s="56"/>
      <c r="L145" s="56"/>
      <c r="M145" s="56"/>
      <c r="N145" s="56"/>
      <c r="O145" s="56"/>
      <c r="P145" s="56"/>
      <c r="Q145" s="56"/>
      <c r="R145" s="56"/>
      <c r="S145" s="164"/>
    </row>
    <row r="146" spans="2:19" outlineLevel="1">
      <c r="B146" s="163"/>
      <c r="C146" s="56"/>
      <c r="D146" s="56"/>
      <c r="E146" s="56"/>
      <c r="F146" s="56"/>
      <c r="G146" s="56"/>
      <c r="H146" s="56"/>
      <c r="I146" s="56"/>
      <c r="J146" s="56"/>
      <c r="K146" s="56"/>
      <c r="L146" s="56"/>
      <c r="M146" s="56"/>
      <c r="N146" s="56"/>
      <c r="O146" s="56"/>
      <c r="P146" s="56"/>
      <c r="Q146" s="56"/>
      <c r="R146" s="56"/>
      <c r="S146" s="164"/>
    </row>
    <row r="147" spans="2:19" outlineLevel="1">
      <c r="B147" s="163"/>
      <c r="C147" s="56"/>
      <c r="D147" s="56"/>
      <c r="E147" s="56"/>
      <c r="F147" s="56"/>
      <c r="G147" s="56"/>
      <c r="H147" s="56"/>
      <c r="I147" s="56"/>
      <c r="J147" s="56"/>
      <c r="K147" s="56"/>
      <c r="L147" s="56"/>
      <c r="M147" s="56"/>
      <c r="N147" s="56"/>
      <c r="O147" s="56"/>
      <c r="P147" s="56"/>
      <c r="Q147" s="56"/>
      <c r="R147" s="56"/>
      <c r="S147" s="164"/>
    </row>
    <row r="148" spans="2:19" outlineLevel="1">
      <c r="B148" s="163"/>
      <c r="C148" s="56"/>
      <c r="D148" s="56"/>
      <c r="E148" s="56"/>
      <c r="F148" s="56"/>
      <c r="G148" s="56"/>
      <c r="H148" s="56"/>
      <c r="I148" s="56"/>
      <c r="J148" s="56"/>
      <c r="K148" s="56"/>
      <c r="L148" s="56"/>
      <c r="M148" s="56"/>
      <c r="N148" s="56"/>
      <c r="O148" s="56"/>
      <c r="P148" s="56"/>
      <c r="Q148" s="56"/>
      <c r="R148" s="56"/>
      <c r="S148" s="164"/>
    </row>
    <row r="149" spans="2:19" outlineLevel="1">
      <c r="B149" s="163"/>
      <c r="C149" s="56"/>
      <c r="D149" s="56"/>
      <c r="E149" s="56"/>
      <c r="F149" s="56"/>
      <c r="G149" s="56"/>
      <c r="H149" s="56"/>
      <c r="I149" s="56"/>
      <c r="J149" s="56"/>
      <c r="K149" s="56"/>
      <c r="L149" s="56"/>
      <c r="M149" s="56"/>
      <c r="N149" s="56"/>
      <c r="O149" s="56"/>
      <c r="P149" s="56"/>
      <c r="Q149" s="56"/>
      <c r="R149" s="56"/>
      <c r="S149" s="164"/>
    </row>
    <row r="150" spans="2:19" outlineLevel="1">
      <c r="B150" s="163"/>
      <c r="C150" s="56"/>
      <c r="D150" s="56"/>
      <c r="E150" s="56"/>
      <c r="F150" s="56"/>
      <c r="G150" s="56"/>
      <c r="H150" s="56"/>
      <c r="I150" s="56"/>
      <c r="J150" s="56"/>
      <c r="K150" s="56"/>
      <c r="L150" s="56"/>
      <c r="M150" s="56"/>
      <c r="N150" s="56"/>
      <c r="O150" s="56"/>
      <c r="P150" s="56"/>
      <c r="Q150" s="56"/>
      <c r="R150" s="56"/>
      <c r="S150" s="164"/>
    </row>
    <row r="151" spans="2:19" outlineLevel="1">
      <c r="B151" s="163"/>
      <c r="C151" s="56"/>
      <c r="D151" s="56"/>
      <c r="E151" s="56"/>
      <c r="F151" s="56"/>
      <c r="G151" s="56"/>
      <c r="H151" s="56"/>
      <c r="I151" s="56"/>
      <c r="J151" s="56"/>
      <c r="K151" s="56"/>
      <c r="L151" s="56"/>
      <c r="M151" s="56"/>
      <c r="N151" s="56"/>
      <c r="O151" s="56"/>
      <c r="P151" s="56"/>
      <c r="Q151" s="56"/>
      <c r="R151" s="56"/>
      <c r="S151" s="164"/>
    </row>
    <row r="152" spans="2:19" outlineLevel="1">
      <c r="B152" s="163"/>
      <c r="C152" s="56"/>
      <c r="D152" s="56"/>
      <c r="E152" s="56"/>
      <c r="F152" s="56"/>
      <c r="G152" s="56"/>
      <c r="H152" s="56"/>
      <c r="I152" s="56"/>
      <c r="J152" s="56"/>
      <c r="K152" s="56"/>
      <c r="L152" s="56"/>
      <c r="M152" s="56"/>
      <c r="N152" s="56"/>
      <c r="O152" s="56"/>
      <c r="P152" s="56"/>
      <c r="Q152" s="56"/>
      <c r="R152" s="56"/>
      <c r="S152" s="164"/>
    </row>
    <row r="153" spans="2:19" outlineLevel="1">
      <c r="B153" s="163"/>
      <c r="C153" s="56"/>
      <c r="D153" s="56"/>
      <c r="E153" s="56"/>
      <c r="F153" s="56"/>
      <c r="G153" s="56"/>
      <c r="H153" s="56"/>
      <c r="I153" s="56"/>
      <c r="J153" s="56"/>
      <c r="K153" s="56"/>
      <c r="L153" s="56"/>
      <c r="M153" s="56"/>
      <c r="N153" s="56"/>
      <c r="O153" s="56"/>
      <c r="P153" s="56"/>
      <c r="Q153" s="56"/>
      <c r="R153" s="56"/>
      <c r="S153" s="164"/>
    </row>
    <row r="154" spans="2:19" outlineLevel="1">
      <c r="B154" s="163"/>
      <c r="C154" s="56"/>
      <c r="D154" s="56"/>
      <c r="E154" s="56"/>
      <c r="F154" s="56"/>
      <c r="G154" s="56"/>
      <c r="H154" s="56"/>
      <c r="I154" s="56"/>
      <c r="J154" s="56"/>
      <c r="K154" s="56"/>
      <c r="L154" s="56"/>
      <c r="M154" s="56"/>
      <c r="N154" s="56"/>
      <c r="O154" s="56"/>
      <c r="P154" s="56"/>
      <c r="Q154" s="56"/>
      <c r="R154" s="56"/>
      <c r="S154" s="164"/>
    </row>
    <row r="155" spans="2:19" outlineLevel="1">
      <c r="B155" s="163"/>
      <c r="C155" s="56"/>
      <c r="D155" s="56"/>
      <c r="E155" s="56"/>
      <c r="F155" s="56"/>
      <c r="G155" s="56"/>
      <c r="H155" s="56"/>
      <c r="I155" s="56"/>
      <c r="J155" s="56"/>
      <c r="K155" s="56"/>
      <c r="L155" s="56"/>
      <c r="M155" s="56"/>
      <c r="N155" s="56"/>
      <c r="O155" s="56"/>
      <c r="P155" s="56"/>
      <c r="Q155" s="56"/>
      <c r="R155" s="56"/>
      <c r="S155" s="164"/>
    </row>
    <row r="156" spans="2:19" outlineLevel="1">
      <c r="B156" s="163"/>
      <c r="C156" s="56"/>
      <c r="D156" s="56"/>
      <c r="E156" s="56"/>
      <c r="F156" s="56"/>
      <c r="G156" s="56"/>
      <c r="H156" s="56"/>
      <c r="I156" s="56"/>
      <c r="J156" s="56"/>
      <c r="K156" s="56"/>
      <c r="L156" s="56"/>
      <c r="M156" s="56"/>
      <c r="N156" s="56"/>
      <c r="O156" s="56"/>
      <c r="P156" s="56"/>
      <c r="Q156" s="56"/>
      <c r="R156" s="56"/>
      <c r="S156" s="164"/>
    </row>
    <row r="157" spans="2:19" outlineLevel="1">
      <c r="B157" s="163"/>
      <c r="C157" s="56"/>
      <c r="D157" s="56"/>
      <c r="E157" s="56"/>
      <c r="F157" s="56"/>
      <c r="G157" s="56"/>
      <c r="H157" s="56"/>
      <c r="I157" s="56"/>
      <c r="J157" s="56"/>
      <c r="K157" s="56"/>
      <c r="L157" s="56"/>
      <c r="M157" s="56"/>
      <c r="N157" s="56"/>
      <c r="O157" s="56"/>
      <c r="P157" s="56"/>
      <c r="Q157" s="56"/>
      <c r="R157" s="56"/>
      <c r="S157" s="164"/>
    </row>
    <row r="158" spans="2:19" outlineLevel="1">
      <c r="B158" s="163"/>
      <c r="C158" s="56"/>
      <c r="D158" s="56"/>
      <c r="E158" s="56"/>
      <c r="F158" s="56"/>
      <c r="G158" s="56"/>
      <c r="H158" s="56"/>
      <c r="I158" s="56"/>
      <c r="J158" s="56"/>
      <c r="K158" s="56"/>
      <c r="L158" s="56"/>
      <c r="M158" s="56"/>
      <c r="N158" s="56"/>
      <c r="O158" s="56"/>
      <c r="P158" s="56"/>
      <c r="Q158" s="56"/>
      <c r="R158" s="56"/>
      <c r="S158" s="164"/>
    </row>
    <row r="159" spans="2:19" outlineLevel="1">
      <c r="B159" s="163"/>
      <c r="C159" s="56"/>
      <c r="D159" s="56"/>
      <c r="E159" s="56"/>
      <c r="F159" s="56"/>
      <c r="G159" s="56"/>
      <c r="H159" s="56"/>
      <c r="I159" s="56"/>
      <c r="J159" s="56"/>
      <c r="K159" s="56"/>
      <c r="L159" s="56"/>
      <c r="M159" s="56"/>
      <c r="N159" s="56"/>
      <c r="O159" s="56"/>
      <c r="P159" s="56"/>
      <c r="Q159" s="56"/>
      <c r="R159" s="56"/>
      <c r="S159" s="164"/>
    </row>
    <row r="160" spans="2:19" outlineLevel="1">
      <c r="B160" s="163"/>
      <c r="C160" s="56"/>
      <c r="D160" s="56"/>
      <c r="E160" s="56"/>
      <c r="F160" s="56"/>
      <c r="G160" s="56"/>
      <c r="H160" s="56"/>
      <c r="I160" s="56"/>
      <c r="J160" s="56"/>
      <c r="K160" s="56"/>
      <c r="L160" s="56"/>
      <c r="M160" s="56"/>
      <c r="N160" s="56"/>
      <c r="O160" s="56"/>
      <c r="P160" s="56"/>
      <c r="Q160" s="56"/>
      <c r="R160" s="56"/>
      <c r="S160" s="164"/>
    </row>
    <row r="161" spans="2:19" outlineLevel="1">
      <c r="B161" s="163"/>
      <c r="C161" s="56"/>
      <c r="D161" s="56"/>
      <c r="E161" s="56"/>
      <c r="F161" s="56"/>
      <c r="G161" s="56"/>
      <c r="H161" s="56"/>
      <c r="I161" s="56"/>
      <c r="J161" s="56"/>
      <c r="K161" s="56"/>
      <c r="L161" s="56"/>
      <c r="M161" s="56"/>
      <c r="N161" s="56"/>
      <c r="O161" s="56"/>
      <c r="P161" s="56"/>
      <c r="Q161" s="56"/>
      <c r="R161" s="56"/>
      <c r="S161" s="164"/>
    </row>
    <row r="162" spans="2:19" outlineLevel="1">
      <c r="B162" s="163"/>
      <c r="C162" s="56"/>
      <c r="D162" s="56"/>
      <c r="E162" s="56"/>
      <c r="F162" s="56"/>
      <c r="G162" s="56"/>
      <c r="H162" s="56"/>
      <c r="I162" s="56"/>
      <c r="J162" s="56"/>
      <c r="K162" s="56"/>
      <c r="L162" s="56"/>
      <c r="M162" s="56"/>
      <c r="N162" s="56"/>
      <c r="O162" s="56"/>
      <c r="P162" s="56"/>
      <c r="Q162" s="56"/>
      <c r="R162" s="56"/>
      <c r="S162" s="164"/>
    </row>
    <row r="163" spans="2:19" outlineLevel="1">
      <c r="B163" s="163"/>
      <c r="C163" s="56"/>
      <c r="D163" s="56"/>
      <c r="E163" s="56"/>
      <c r="F163" s="56"/>
      <c r="G163" s="56"/>
      <c r="H163" s="56"/>
      <c r="I163" s="56"/>
      <c r="J163" s="56"/>
      <c r="K163" s="56"/>
      <c r="L163" s="56"/>
      <c r="M163" s="56"/>
      <c r="N163" s="56"/>
      <c r="O163" s="56"/>
      <c r="P163" s="56"/>
      <c r="Q163" s="56"/>
      <c r="R163" s="56"/>
      <c r="S163" s="164"/>
    </row>
    <row r="164" spans="2:19" outlineLevel="1">
      <c r="B164" s="163"/>
      <c r="C164" s="56"/>
      <c r="D164" s="56"/>
      <c r="E164" s="56"/>
      <c r="F164" s="56"/>
      <c r="G164" s="56"/>
      <c r="H164" s="56"/>
      <c r="I164" s="56"/>
      <c r="J164" s="56"/>
      <c r="K164" s="56"/>
      <c r="L164" s="56"/>
      <c r="M164" s="56"/>
      <c r="N164" s="56"/>
      <c r="O164" s="56"/>
      <c r="P164" s="56"/>
      <c r="Q164" s="56"/>
      <c r="R164" s="56"/>
      <c r="S164" s="164"/>
    </row>
    <row r="165" spans="2:19" outlineLevel="1">
      <c r="B165" s="163"/>
      <c r="C165" s="56"/>
      <c r="D165" s="56"/>
      <c r="E165" s="56"/>
      <c r="F165" s="56"/>
      <c r="G165" s="56"/>
      <c r="H165" s="56"/>
      <c r="I165" s="56"/>
      <c r="J165" s="56"/>
      <c r="K165" s="56"/>
      <c r="L165" s="56"/>
      <c r="M165" s="56"/>
      <c r="N165" s="56"/>
      <c r="O165" s="56"/>
      <c r="P165" s="56"/>
      <c r="Q165" s="56"/>
      <c r="R165" s="56"/>
      <c r="S165" s="164"/>
    </row>
    <row r="166" spans="2:19" outlineLevel="1">
      <c r="B166" s="163"/>
      <c r="C166" s="56"/>
      <c r="D166" s="56"/>
      <c r="E166" s="56"/>
      <c r="F166" s="56"/>
      <c r="G166" s="56"/>
      <c r="H166" s="56"/>
      <c r="I166" s="56"/>
      <c r="J166" s="56"/>
      <c r="K166" s="56"/>
      <c r="L166" s="56"/>
      <c r="M166" s="56"/>
      <c r="N166" s="56"/>
      <c r="O166" s="56"/>
      <c r="P166" s="56"/>
      <c r="Q166" s="56"/>
      <c r="R166" s="56"/>
      <c r="S166" s="164"/>
    </row>
    <row r="167" spans="2:19" outlineLevel="1">
      <c r="B167" s="163"/>
      <c r="C167" s="56"/>
      <c r="D167" s="56"/>
      <c r="E167" s="56"/>
      <c r="F167" s="56"/>
      <c r="G167" s="56"/>
      <c r="H167" s="56"/>
      <c r="I167" s="56"/>
      <c r="J167" s="56"/>
      <c r="K167" s="56"/>
      <c r="L167" s="56"/>
      <c r="M167" s="56"/>
      <c r="N167" s="56"/>
      <c r="O167" s="56"/>
      <c r="P167" s="56"/>
      <c r="Q167" s="56"/>
      <c r="R167" s="56"/>
      <c r="S167" s="164"/>
    </row>
    <row r="168" spans="2:19" outlineLevel="1">
      <c r="B168" s="163"/>
      <c r="C168" s="56"/>
      <c r="D168" s="56"/>
      <c r="E168" s="56"/>
      <c r="F168" s="56"/>
      <c r="G168" s="56"/>
      <c r="H168" s="56"/>
      <c r="I168" s="56"/>
      <c r="J168" s="56"/>
      <c r="K168" s="56"/>
      <c r="L168" s="56"/>
      <c r="M168" s="56"/>
      <c r="N168" s="56"/>
      <c r="O168" s="56"/>
      <c r="P168" s="56"/>
      <c r="Q168" s="56"/>
      <c r="R168" s="56"/>
      <c r="S168" s="164"/>
    </row>
    <row r="169" spans="2:19" outlineLevel="1">
      <c r="B169" s="163"/>
      <c r="C169" s="56"/>
      <c r="D169" s="56"/>
      <c r="E169" s="56"/>
      <c r="F169" s="56"/>
      <c r="G169" s="56"/>
      <c r="H169" s="56"/>
      <c r="I169" s="56"/>
      <c r="J169" s="56"/>
      <c r="K169" s="56"/>
      <c r="L169" s="56"/>
      <c r="M169" s="56"/>
      <c r="N169" s="56"/>
      <c r="O169" s="56"/>
      <c r="P169" s="56"/>
      <c r="Q169" s="56"/>
      <c r="R169" s="56"/>
      <c r="S169" s="164"/>
    </row>
    <row r="170" spans="2:19" outlineLevel="1">
      <c r="B170" s="163"/>
      <c r="C170" s="56"/>
      <c r="D170" s="56"/>
      <c r="E170" s="56"/>
      <c r="F170" s="56"/>
      <c r="G170" s="56"/>
      <c r="H170" s="56"/>
      <c r="I170" s="56"/>
      <c r="J170" s="56"/>
      <c r="K170" s="56"/>
      <c r="L170" s="56"/>
      <c r="M170" s="56"/>
      <c r="N170" s="56"/>
      <c r="O170" s="56"/>
      <c r="P170" s="56"/>
      <c r="Q170" s="56"/>
      <c r="R170" s="56"/>
      <c r="S170" s="164"/>
    </row>
    <row r="171" spans="2:19" outlineLevel="1">
      <c r="B171" s="163"/>
      <c r="C171" s="56"/>
      <c r="D171" s="56"/>
      <c r="E171" s="56"/>
      <c r="F171" s="56"/>
      <c r="G171" s="56"/>
      <c r="H171" s="56"/>
      <c r="I171" s="56"/>
      <c r="J171" s="56"/>
      <c r="K171" s="56"/>
      <c r="L171" s="56"/>
      <c r="M171" s="56"/>
      <c r="N171" s="56"/>
      <c r="O171" s="56"/>
      <c r="P171" s="56"/>
      <c r="Q171" s="56"/>
      <c r="R171" s="56"/>
      <c r="S171" s="164"/>
    </row>
    <row r="172" spans="2:19" outlineLevel="1">
      <c r="B172" s="163"/>
      <c r="C172" s="56"/>
      <c r="D172" s="56"/>
      <c r="E172" s="56"/>
      <c r="F172" s="56"/>
      <c r="G172" s="56"/>
      <c r="H172" s="56"/>
      <c r="I172" s="56"/>
      <c r="J172" s="56"/>
      <c r="K172" s="56"/>
      <c r="L172" s="56"/>
      <c r="M172" s="56"/>
      <c r="N172" s="56"/>
      <c r="O172" s="56"/>
      <c r="P172" s="56"/>
      <c r="Q172" s="56"/>
      <c r="R172" s="56"/>
      <c r="S172" s="164"/>
    </row>
    <row r="173" spans="2:19" outlineLevel="1">
      <c r="B173" s="163"/>
      <c r="C173" s="56"/>
      <c r="D173" s="56"/>
      <c r="E173" s="56"/>
      <c r="F173" s="56"/>
      <c r="G173" s="56"/>
      <c r="H173" s="56"/>
      <c r="I173" s="56"/>
      <c r="J173" s="56"/>
      <c r="K173" s="56"/>
      <c r="L173" s="56"/>
      <c r="M173" s="56"/>
      <c r="N173" s="56"/>
      <c r="O173" s="56"/>
      <c r="P173" s="56"/>
      <c r="Q173" s="56"/>
      <c r="R173" s="56"/>
      <c r="S173" s="164"/>
    </row>
    <row r="174" spans="2:19" outlineLevel="1">
      <c r="B174" s="163"/>
      <c r="C174" s="56"/>
      <c r="D174" s="56"/>
      <c r="E174" s="56"/>
      <c r="F174" s="56"/>
      <c r="G174" s="56"/>
      <c r="H174" s="56"/>
      <c r="I174" s="56"/>
      <c r="J174" s="56"/>
      <c r="K174" s="56"/>
      <c r="L174" s="56"/>
      <c r="M174" s="56"/>
      <c r="N174" s="56"/>
      <c r="O174" s="56"/>
      <c r="P174" s="56"/>
      <c r="Q174" s="56"/>
      <c r="R174" s="56"/>
      <c r="S174" s="164"/>
    </row>
    <row r="175" spans="2:19" outlineLevel="1">
      <c r="B175" s="163"/>
      <c r="C175" s="56"/>
      <c r="D175" s="56"/>
      <c r="E175" s="56"/>
      <c r="F175" s="56"/>
      <c r="G175" s="56"/>
      <c r="H175" s="56"/>
      <c r="I175" s="56"/>
      <c r="J175" s="56"/>
      <c r="K175" s="56"/>
      <c r="L175" s="56"/>
      <c r="M175" s="56"/>
      <c r="N175" s="56"/>
      <c r="O175" s="56"/>
      <c r="P175" s="56"/>
      <c r="Q175" s="56"/>
      <c r="R175" s="56"/>
      <c r="S175" s="164"/>
    </row>
    <row r="176" spans="2:19" outlineLevel="1">
      <c r="B176" s="163"/>
      <c r="C176" s="56"/>
      <c r="D176" s="56"/>
      <c r="E176" s="56"/>
      <c r="F176" s="56"/>
      <c r="G176" s="56"/>
      <c r="H176" s="56"/>
      <c r="I176" s="56"/>
      <c r="J176" s="56"/>
      <c r="K176" s="56"/>
      <c r="L176" s="56"/>
      <c r="M176" s="56"/>
      <c r="N176" s="56"/>
      <c r="O176" s="56"/>
      <c r="P176" s="56"/>
      <c r="Q176" s="56"/>
      <c r="R176" s="56"/>
      <c r="S176" s="164"/>
    </row>
    <row r="177" spans="2:19" outlineLevel="1">
      <c r="B177" s="163"/>
      <c r="C177" s="56"/>
      <c r="D177" s="56"/>
      <c r="E177" s="56"/>
      <c r="F177" s="56"/>
      <c r="G177" s="56"/>
      <c r="H177" s="56"/>
      <c r="I177" s="56"/>
      <c r="J177" s="56"/>
      <c r="K177" s="56"/>
      <c r="L177" s="56"/>
      <c r="M177" s="56"/>
      <c r="N177" s="56"/>
      <c r="O177" s="56"/>
      <c r="P177" s="56"/>
      <c r="Q177" s="56"/>
      <c r="R177" s="56"/>
      <c r="S177" s="164"/>
    </row>
    <row r="178" spans="2:19" outlineLevel="1">
      <c r="B178" s="163"/>
      <c r="C178" s="56"/>
      <c r="D178" s="56"/>
      <c r="E178" s="56"/>
      <c r="F178" s="56"/>
      <c r="G178" s="56"/>
      <c r="H178" s="56"/>
      <c r="I178" s="56"/>
      <c r="J178" s="56"/>
      <c r="K178" s="519" t="s">
        <v>736</v>
      </c>
      <c r="L178" s="56"/>
      <c r="M178" s="56"/>
      <c r="N178" s="56"/>
      <c r="O178" s="56"/>
      <c r="P178" s="56"/>
      <c r="Q178" s="56"/>
      <c r="R178" s="56"/>
      <c r="S178" s="164"/>
    </row>
    <row r="179" spans="2:19" outlineLevel="1">
      <c r="B179" s="163"/>
      <c r="C179" s="56"/>
      <c r="D179" s="56"/>
      <c r="E179" s="56"/>
      <c r="F179" s="56"/>
      <c r="G179" s="56"/>
      <c r="H179" s="56"/>
      <c r="I179" s="56"/>
      <c r="J179" s="56"/>
      <c r="K179" s="56"/>
      <c r="L179" s="56"/>
      <c r="M179" s="56"/>
      <c r="N179" s="56"/>
      <c r="O179" s="56"/>
      <c r="P179" s="56"/>
      <c r="Q179" s="56"/>
      <c r="R179" s="56"/>
      <c r="S179" s="164"/>
    </row>
    <row r="180" spans="2:19" outlineLevel="1">
      <c r="B180" s="163"/>
      <c r="C180" s="56"/>
      <c r="D180" s="56"/>
      <c r="E180" s="56"/>
      <c r="F180" s="56"/>
      <c r="G180" s="56"/>
      <c r="H180" s="56"/>
      <c r="I180" s="56"/>
      <c r="J180" s="56"/>
      <c r="K180" s="56"/>
      <c r="L180" s="56"/>
      <c r="M180" s="56"/>
      <c r="N180" s="56"/>
      <c r="O180" s="56"/>
      <c r="P180" s="56"/>
      <c r="Q180" s="56"/>
      <c r="R180" s="56"/>
      <c r="S180" s="164"/>
    </row>
    <row r="181" spans="2:19" outlineLevel="1">
      <c r="B181" s="163"/>
      <c r="C181" s="56"/>
      <c r="D181" s="56"/>
      <c r="E181" s="56"/>
      <c r="F181" s="56"/>
      <c r="G181" s="56"/>
      <c r="H181" s="56"/>
      <c r="I181" s="56"/>
      <c r="J181" s="56"/>
      <c r="K181" s="56"/>
      <c r="L181" s="56"/>
      <c r="M181" s="56"/>
      <c r="N181" s="56"/>
      <c r="O181" s="56"/>
      <c r="P181" s="56"/>
      <c r="Q181" s="56"/>
      <c r="R181" s="56"/>
      <c r="S181" s="164"/>
    </row>
    <row r="182" spans="2:19" outlineLevel="1">
      <c r="B182" s="163"/>
      <c r="C182" s="56"/>
      <c r="D182" s="56"/>
      <c r="E182" s="56"/>
      <c r="F182" s="56"/>
      <c r="G182" s="56"/>
      <c r="H182" s="56"/>
      <c r="I182" s="56"/>
      <c r="J182" s="56"/>
      <c r="K182" s="56"/>
      <c r="L182" s="56"/>
      <c r="M182" s="56"/>
      <c r="N182" s="56"/>
      <c r="O182" s="56"/>
      <c r="P182" s="56"/>
      <c r="Q182" s="56"/>
      <c r="R182" s="56"/>
      <c r="S182" s="164"/>
    </row>
    <row r="183" spans="2:19" outlineLevel="1">
      <c r="B183" s="163"/>
      <c r="C183" s="56"/>
      <c r="D183" s="56"/>
      <c r="E183" s="56"/>
      <c r="F183" s="56"/>
      <c r="G183" s="56"/>
      <c r="H183" s="56"/>
      <c r="I183" s="56"/>
      <c r="J183" s="56"/>
      <c r="K183" s="56"/>
      <c r="L183" s="56"/>
      <c r="M183" s="56"/>
      <c r="N183" s="56"/>
      <c r="O183" s="56"/>
      <c r="P183" s="56"/>
      <c r="Q183" s="56"/>
      <c r="R183" s="56"/>
      <c r="S183" s="164"/>
    </row>
    <row r="184" spans="2:19" outlineLevel="1">
      <c r="B184" s="163"/>
      <c r="C184" s="56"/>
      <c r="D184" s="56"/>
      <c r="E184" s="56"/>
      <c r="F184" s="56"/>
      <c r="G184" s="56"/>
      <c r="H184" s="56"/>
      <c r="I184" s="56"/>
      <c r="J184" s="56"/>
      <c r="K184" s="56"/>
      <c r="L184" s="56"/>
      <c r="M184" s="56"/>
      <c r="N184" s="56"/>
      <c r="O184" s="56"/>
      <c r="P184" s="56"/>
      <c r="Q184" s="56"/>
      <c r="R184" s="56"/>
      <c r="S184" s="164"/>
    </row>
    <row r="185" spans="2:19" outlineLevel="1">
      <c r="B185" s="163"/>
      <c r="C185" s="56"/>
      <c r="D185" s="56"/>
      <c r="E185" s="56"/>
      <c r="F185" s="56"/>
      <c r="G185" s="56"/>
      <c r="H185" s="56"/>
      <c r="I185" s="56"/>
      <c r="J185" s="56"/>
      <c r="K185" s="56"/>
      <c r="L185" s="56"/>
      <c r="M185" s="56"/>
      <c r="N185" s="56"/>
      <c r="O185" s="56"/>
      <c r="P185" s="56"/>
      <c r="Q185" s="56"/>
      <c r="R185" s="56"/>
      <c r="S185" s="164"/>
    </row>
    <row r="186" spans="2:19" outlineLevel="1">
      <c r="B186" s="163"/>
      <c r="C186" s="56"/>
      <c r="D186" s="56"/>
      <c r="E186" s="56"/>
      <c r="F186" s="56"/>
      <c r="G186" s="56"/>
      <c r="H186" s="56"/>
      <c r="I186" s="56"/>
      <c r="J186" s="56"/>
      <c r="K186" s="56"/>
      <c r="L186" s="56"/>
      <c r="M186" s="56"/>
      <c r="N186" s="56"/>
      <c r="O186" s="56"/>
      <c r="P186" s="56"/>
      <c r="Q186" s="56"/>
      <c r="R186" s="56"/>
      <c r="S186" s="164"/>
    </row>
    <row r="187" spans="2:19" outlineLevel="1">
      <c r="B187" s="163"/>
      <c r="C187" s="56"/>
      <c r="D187" s="56"/>
      <c r="E187" s="56"/>
      <c r="F187" s="56"/>
      <c r="G187" s="56"/>
      <c r="H187" s="56"/>
      <c r="I187" s="56"/>
      <c r="J187" s="56"/>
      <c r="K187" s="56"/>
      <c r="L187" s="56"/>
      <c r="M187" s="56"/>
      <c r="N187" s="56"/>
      <c r="O187" s="56"/>
      <c r="P187" s="56"/>
      <c r="Q187" s="56"/>
      <c r="R187" s="56"/>
      <c r="S187" s="164"/>
    </row>
    <row r="188" spans="2:19" outlineLevel="1">
      <c r="B188" s="163"/>
      <c r="C188" s="56"/>
      <c r="D188" s="56"/>
      <c r="E188" s="56"/>
      <c r="F188" s="56"/>
      <c r="G188" s="56"/>
      <c r="H188" s="56"/>
      <c r="I188" s="56"/>
      <c r="J188" s="56"/>
      <c r="K188" s="56"/>
      <c r="L188" s="56"/>
      <c r="M188" s="56"/>
      <c r="N188" s="56"/>
      <c r="O188" s="56"/>
      <c r="P188" s="56"/>
      <c r="Q188" s="56"/>
      <c r="R188" s="56"/>
      <c r="S188" s="164"/>
    </row>
    <row r="189" spans="2:19" outlineLevel="1">
      <c r="B189" s="163"/>
      <c r="C189" s="56"/>
      <c r="D189" s="56"/>
      <c r="E189" s="56"/>
      <c r="F189" s="56"/>
      <c r="G189" s="56"/>
      <c r="H189" s="56"/>
      <c r="I189" s="56"/>
      <c r="J189" s="56"/>
      <c r="K189" s="56"/>
      <c r="L189" s="56"/>
      <c r="M189" s="56"/>
      <c r="N189" s="56"/>
      <c r="O189" s="56"/>
      <c r="P189" s="56"/>
      <c r="Q189" s="56"/>
      <c r="R189" s="56"/>
      <c r="S189" s="164"/>
    </row>
    <row r="190" spans="2:19" outlineLevel="1">
      <c r="B190" s="163"/>
      <c r="C190" s="56"/>
      <c r="D190" s="56"/>
      <c r="E190" s="56"/>
      <c r="F190" s="56"/>
      <c r="G190" s="56"/>
      <c r="H190" s="56"/>
      <c r="I190" s="56"/>
      <c r="J190" s="56"/>
      <c r="K190" s="56"/>
      <c r="L190" s="56"/>
      <c r="M190" s="56"/>
      <c r="N190" s="56"/>
      <c r="O190" s="56"/>
      <c r="P190" s="56"/>
      <c r="Q190" s="56"/>
      <c r="R190" s="56"/>
      <c r="S190" s="164"/>
    </row>
    <row r="191" spans="2:19" outlineLevel="1">
      <c r="B191" s="163"/>
      <c r="C191" s="56"/>
      <c r="D191" s="56"/>
      <c r="E191" s="56"/>
      <c r="F191" s="56"/>
      <c r="G191" s="56"/>
      <c r="H191" s="56"/>
      <c r="I191" s="56"/>
      <c r="J191" s="56"/>
      <c r="K191" s="56"/>
      <c r="L191" s="56"/>
      <c r="M191" s="56"/>
      <c r="N191" s="56"/>
      <c r="O191" s="56"/>
      <c r="P191" s="56"/>
      <c r="Q191" s="56"/>
      <c r="R191" s="56"/>
      <c r="S191" s="164"/>
    </row>
    <row r="192" spans="2:19" outlineLevel="1">
      <c r="B192" s="163"/>
      <c r="C192" s="56"/>
      <c r="D192" s="56"/>
      <c r="E192" s="56"/>
      <c r="F192" s="56"/>
      <c r="G192" s="56"/>
      <c r="H192" s="56"/>
      <c r="I192" s="56"/>
      <c r="J192" s="56"/>
      <c r="K192" s="56"/>
      <c r="L192" s="56"/>
      <c r="M192" s="56"/>
      <c r="N192" s="56"/>
      <c r="O192" s="56"/>
      <c r="P192" s="56"/>
      <c r="Q192" s="56"/>
      <c r="R192" s="56"/>
      <c r="S192" s="164"/>
    </row>
    <row r="193" spans="2:19" outlineLevel="1">
      <c r="B193" s="163"/>
      <c r="C193" s="56"/>
      <c r="D193" s="56"/>
      <c r="E193" s="56"/>
      <c r="F193" s="56"/>
      <c r="G193" s="56"/>
      <c r="H193" s="56"/>
      <c r="I193" s="56"/>
      <c r="J193" s="56"/>
      <c r="K193" s="56"/>
      <c r="L193" s="56"/>
      <c r="M193" s="56"/>
      <c r="N193" s="56"/>
      <c r="O193" s="56"/>
      <c r="P193" s="56"/>
      <c r="Q193" s="56"/>
      <c r="R193" s="56"/>
      <c r="S193" s="164"/>
    </row>
    <row r="194" spans="2:19" ht="8.25" customHeight="1">
      <c r="B194" s="165"/>
      <c r="C194" s="166"/>
      <c r="D194" s="166"/>
      <c r="E194" s="166"/>
      <c r="F194" s="166"/>
      <c r="G194" s="166"/>
      <c r="H194" s="166"/>
      <c r="I194" s="166"/>
      <c r="J194" s="166"/>
      <c r="K194" s="166"/>
      <c r="L194" s="166"/>
      <c r="M194" s="166"/>
      <c r="N194" s="166"/>
      <c r="O194" s="166"/>
      <c r="P194" s="166"/>
      <c r="Q194" s="166"/>
      <c r="R194" s="166"/>
      <c r="S194" s="167"/>
    </row>
  </sheetData>
  <mergeCells count="31">
    <mergeCell ref="D5:E5"/>
    <mergeCell ref="I5:J5"/>
    <mergeCell ref="O5:P5"/>
    <mergeCell ref="N46:O46"/>
    <mergeCell ref="C42:C43"/>
    <mergeCell ref="K35:L35"/>
    <mergeCell ref="M35:N35"/>
    <mergeCell ref="K37:K38"/>
    <mergeCell ref="L37:L38"/>
    <mergeCell ref="C36:I37"/>
    <mergeCell ref="C78:L81"/>
    <mergeCell ref="C69:L76"/>
    <mergeCell ref="M21:N21"/>
    <mergeCell ref="O21:P21"/>
    <mergeCell ref="Q21:R21"/>
    <mergeCell ref="C21:J30"/>
    <mergeCell ref="C113:C114"/>
    <mergeCell ref="C88:L94"/>
    <mergeCell ref="N88:O88"/>
    <mergeCell ref="P88:Q88"/>
    <mergeCell ref="N90:N91"/>
    <mergeCell ref="O90:O91"/>
    <mergeCell ref="N92:N93"/>
    <mergeCell ref="O92:O93"/>
    <mergeCell ref="N94:N95"/>
    <mergeCell ref="O94:O95"/>
    <mergeCell ref="N96:N97"/>
    <mergeCell ref="O96:O97"/>
    <mergeCell ref="C101:C102"/>
    <mergeCell ref="C105:C106"/>
    <mergeCell ref="C109:C110"/>
  </mergeCells>
  <hyperlinks>
    <hyperlink ref="A1" location="Sommaire!A1" display="Sommaire"/>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sheetPr codeName="Sheet9">
    <tabColor rgb="FFFFFF00"/>
  </sheetPr>
  <dimension ref="A1:X67"/>
  <sheetViews>
    <sheetView showGridLines="0" zoomScaleNormal="100" workbookViewId="0">
      <pane ySplit="1" topLeftCell="A2" activePane="bottomLeft" state="frozen"/>
      <selection pane="bottomLeft"/>
    </sheetView>
  </sheetViews>
  <sheetFormatPr baseColWidth="10" defaultColWidth="9.109375" defaultRowHeight="14.4"/>
  <cols>
    <col min="1" max="1" width="5" customWidth="1"/>
    <col min="2" max="2" width="16.109375" bestFit="1" customWidth="1"/>
    <col min="3" max="3" width="11.88671875" bestFit="1" customWidth="1"/>
    <col min="4" max="4" width="12.109375" bestFit="1" customWidth="1"/>
    <col min="5" max="5" width="9.33203125" bestFit="1" customWidth="1"/>
    <col min="6" max="6" width="7.5546875" bestFit="1" customWidth="1"/>
    <col min="7" max="7" width="9" customWidth="1"/>
    <col min="8" max="8" width="9.33203125" bestFit="1" customWidth="1"/>
    <col min="9" max="9" width="10.88671875" bestFit="1" customWidth="1"/>
    <col min="10" max="10" width="8.88671875" bestFit="1" customWidth="1"/>
    <col min="11" max="11" width="9.6640625" bestFit="1" customWidth="1"/>
    <col min="12" max="12" width="10.109375" bestFit="1" customWidth="1"/>
    <col min="13" max="13" width="4.44140625" customWidth="1"/>
    <col min="14" max="14" width="12.33203125" bestFit="1" customWidth="1"/>
  </cols>
  <sheetData>
    <row r="1" spans="1:24">
      <c r="A1" s="160" t="s">
        <v>524</v>
      </c>
    </row>
    <row r="2" spans="1:24">
      <c r="B2" s="56"/>
      <c r="C2" s="56"/>
      <c r="D2" s="56"/>
      <c r="E2" s="56"/>
      <c r="F2" s="56"/>
      <c r="G2" s="56"/>
      <c r="H2" s="56"/>
      <c r="I2" s="56"/>
      <c r="J2" s="56"/>
      <c r="K2" s="56"/>
      <c r="L2" s="56"/>
      <c r="M2" s="56"/>
    </row>
    <row r="3" spans="1:24" ht="28.8">
      <c r="B3" s="56"/>
      <c r="C3" s="162" t="s">
        <v>57</v>
      </c>
      <c r="D3" s="162" t="s">
        <v>532</v>
      </c>
      <c r="E3" s="162" t="s">
        <v>0</v>
      </c>
      <c r="F3" s="162" t="s">
        <v>1</v>
      </c>
      <c r="G3" s="162" t="s">
        <v>533</v>
      </c>
      <c r="H3" s="162" t="s">
        <v>3</v>
      </c>
      <c r="I3" s="162" t="s">
        <v>4</v>
      </c>
      <c r="J3" s="162" t="s">
        <v>59</v>
      </c>
      <c r="K3" s="162" t="s">
        <v>534</v>
      </c>
      <c r="L3" s="162" t="s">
        <v>60</v>
      </c>
      <c r="M3" s="56"/>
    </row>
    <row r="4" spans="1:24">
      <c r="B4" s="350" t="s">
        <v>313</v>
      </c>
      <c r="C4" s="311">
        <f t="shared" ref="C4:L4" ca="1" si="0">MAX(INDIRECT(C$3))</f>
        <v>18.3</v>
      </c>
      <c r="D4" s="311">
        <f t="shared" ca="1" si="0"/>
        <v>17.3</v>
      </c>
      <c r="E4" s="311">
        <f t="shared" ca="1" si="0"/>
        <v>18.5</v>
      </c>
      <c r="F4" s="311">
        <f t="shared" ca="1" si="0"/>
        <v>20</v>
      </c>
      <c r="G4" s="311">
        <f t="shared" ca="1" si="0"/>
        <v>19.5</v>
      </c>
      <c r="H4" s="311">
        <f t="shared" ca="1" si="0"/>
        <v>19.8</v>
      </c>
      <c r="I4" s="311">
        <f t="shared" ca="1" si="0"/>
        <v>19.5</v>
      </c>
      <c r="J4" s="311">
        <f t="shared" ca="1" si="0"/>
        <v>20</v>
      </c>
      <c r="K4" s="311">
        <f t="shared" ca="1" si="0"/>
        <v>20</v>
      </c>
      <c r="L4" s="311">
        <f t="shared" ca="1" si="0"/>
        <v>19.5</v>
      </c>
      <c r="M4" s="56"/>
    </row>
    <row r="5" spans="1:24">
      <c r="B5" s="350" t="s">
        <v>539</v>
      </c>
      <c r="C5" s="311">
        <f t="shared" ref="C5:L5" ca="1" si="1">QUARTILE(INDIRECT(C$3),3)</f>
        <v>13.85</v>
      </c>
      <c r="D5" s="311">
        <f t="shared" ca="1" si="1"/>
        <v>13.125</v>
      </c>
      <c r="E5" s="311">
        <f t="shared" ca="1" si="1"/>
        <v>13.775</v>
      </c>
      <c r="F5" s="311">
        <f t="shared" ca="1" si="1"/>
        <v>14.8</v>
      </c>
      <c r="G5" s="311">
        <f t="shared" ca="1" si="1"/>
        <v>13.675000000000001</v>
      </c>
      <c r="H5" s="311">
        <f t="shared" ca="1" si="1"/>
        <v>15.15</v>
      </c>
      <c r="I5" s="311">
        <f t="shared" ca="1" si="1"/>
        <v>14.6</v>
      </c>
      <c r="J5" s="311">
        <f t="shared" ca="1" si="1"/>
        <v>14.649999999999999</v>
      </c>
      <c r="K5" s="311">
        <f t="shared" ca="1" si="1"/>
        <v>15.425000000000001</v>
      </c>
      <c r="L5" s="311">
        <f t="shared" ca="1" si="1"/>
        <v>14.7</v>
      </c>
      <c r="M5" s="56"/>
    </row>
    <row r="6" spans="1:24">
      <c r="B6" s="350" t="s">
        <v>537</v>
      </c>
      <c r="C6" s="311">
        <f t="shared" ref="C6:L6" ca="1" si="2">MEDIAN(INDIRECT(C$3))</f>
        <v>10.3</v>
      </c>
      <c r="D6" s="311">
        <f t="shared" ca="1" si="2"/>
        <v>10.55</v>
      </c>
      <c r="E6" s="311">
        <f t="shared" ca="1" si="2"/>
        <v>10.7</v>
      </c>
      <c r="F6" s="311">
        <f t="shared" ca="1" si="2"/>
        <v>11.399999999999999</v>
      </c>
      <c r="G6" s="311">
        <f t="shared" ca="1" si="2"/>
        <v>10</v>
      </c>
      <c r="H6" s="311">
        <f t="shared" ca="1" si="2"/>
        <v>10.399999999999999</v>
      </c>
      <c r="I6" s="311">
        <f t="shared" ca="1" si="2"/>
        <v>9.9</v>
      </c>
      <c r="J6" s="311">
        <f t="shared" ca="1" si="2"/>
        <v>9.6</v>
      </c>
      <c r="K6" s="311">
        <f t="shared" ca="1" si="2"/>
        <v>11.15</v>
      </c>
      <c r="L6" s="311">
        <f t="shared" ca="1" si="2"/>
        <v>10</v>
      </c>
      <c r="M6" s="56"/>
    </row>
    <row r="7" spans="1:24">
      <c r="B7" s="350" t="s">
        <v>535</v>
      </c>
      <c r="C7" s="311">
        <f t="shared" ref="C7:L7" ca="1" si="3">QUARTILE(INDIRECT(C$3),1)</f>
        <v>8.5500000000000007</v>
      </c>
      <c r="D7" s="311">
        <f t="shared" ca="1" si="3"/>
        <v>9.0749999999999993</v>
      </c>
      <c r="E7" s="311">
        <f t="shared" ca="1" si="3"/>
        <v>6.95</v>
      </c>
      <c r="F7" s="311">
        <f t="shared" ca="1" si="3"/>
        <v>6.05</v>
      </c>
      <c r="G7" s="311">
        <f t="shared" ca="1" si="3"/>
        <v>7.5</v>
      </c>
      <c r="H7" s="311">
        <f t="shared" ca="1" si="3"/>
        <v>6.7750000000000004</v>
      </c>
      <c r="I7" s="311">
        <f t="shared" ca="1" si="3"/>
        <v>5.45</v>
      </c>
      <c r="J7" s="311">
        <f t="shared" ca="1" si="3"/>
        <v>6.5750000000000002</v>
      </c>
      <c r="K7" s="311">
        <f t="shared" ca="1" si="3"/>
        <v>7.2750000000000004</v>
      </c>
      <c r="L7" s="311">
        <f t="shared" ca="1" si="3"/>
        <v>5.625</v>
      </c>
      <c r="M7" s="56"/>
    </row>
    <row r="8" spans="1:24">
      <c r="B8" s="350" t="s">
        <v>312</v>
      </c>
      <c r="C8" s="311">
        <f t="shared" ref="C8:L8" ca="1" si="4">MIN(INDIRECT(C$3))</f>
        <v>4.9000000000000004</v>
      </c>
      <c r="D8" s="311">
        <f t="shared" ca="1" si="4"/>
        <v>4.9000000000000004</v>
      </c>
      <c r="E8" s="311">
        <f t="shared" ca="1" si="4"/>
        <v>2.4</v>
      </c>
      <c r="F8" s="311">
        <f t="shared" ca="1" si="4"/>
        <v>2.2000000000000002</v>
      </c>
      <c r="G8" s="311">
        <f t="shared" ca="1" si="4"/>
        <v>3.1</v>
      </c>
      <c r="H8" s="311">
        <f t="shared" ca="1" si="4"/>
        <v>1.5</v>
      </c>
      <c r="I8" s="311">
        <f t="shared" ca="1" si="4"/>
        <v>0.4</v>
      </c>
      <c r="J8" s="311">
        <f t="shared" ca="1" si="4"/>
        <v>0.4</v>
      </c>
      <c r="K8" s="311">
        <f t="shared" ca="1" si="4"/>
        <v>2</v>
      </c>
      <c r="L8" s="311">
        <f t="shared" ca="1" si="4"/>
        <v>0.4</v>
      </c>
      <c r="M8" s="56"/>
    </row>
    <row r="9" spans="1:24">
      <c r="B9" s="399" t="s">
        <v>765</v>
      </c>
      <c r="C9" s="311" t="s">
        <v>738</v>
      </c>
      <c r="D9" s="311" t="s">
        <v>768</v>
      </c>
      <c r="E9" s="351" t="s">
        <v>741</v>
      </c>
      <c r="F9" s="351" t="s">
        <v>744</v>
      </c>
      <c r="G9" s="351" t="s">
        <v>747</v>
      </c>
      <c r="H9" s="351" t="s">
        <v>749</v>
      </c>
      <c r="I9" s="351" t="s">
        <v>753</v>
      </c>
      <c r="J9" s="351" t="s">
        <v>756</v>
      </c>
      <c r="K9" s="351" t="s">
        <v>758</v>
      </c>
      <c r="L9" s="351" t="s">
        <v>762</v>
      </c>
      <c r="M9" s="56"/>
    </row>
    <row r="10" spans="1:24">
      <c r="B10" s="399" t="s">
        <v>766</v>
      </c>
      <c r="C10" s="311" t="s">
        <v>737</v>
      </c>
      <c r="D10" s="311" t="s">
        <v>769</v>
      </c>
      <c r="E10" s="351" t="s">
        <v>740</v>
      </c>
      <c r="F10" s="351" t="s">
        <v>743</v>
      </c>
      <c r="G10" s="351" t="s">
        <v>746</v>
      </c>
      <c r="H10" s="351" t="s">
        <v>750</v>
      </c>
      <c r="I10" s="351" t="s">
        <v>752</v>
      </c>
      <c r="J10" s="351" t="s">
        <v>755</v>
      </c>
      <c r="K10" s="351" t="s">
        <v>759</v>
      </c>
      <c r="L10" s="351" t="s">
        <v>761</v>
      </c>
      <c r="M10" s="56"/>
    </row>
    <row r="11" spans="1:24">
      <c r="B11" s="56"/>
      <c r="C11" s="56"/>
      <c r="D11" s="56"/>
      <c r="E11" s="56"/>
      <c r="F11" s="56"/>
      <c r="G11" s="56"/>
      <c r="H11" s="56"/>
      <c r="I11" s="56"/>
      <c r="J11" s="56"/>
      <c r="K11" s="56"/>
      <c r="L11" s="56"/>
      <c r="M11" s="56"/>
    </row>
    <row r="12" spans="1:24">
      <c r="B12" s="56"/>
      <c r="C12" s="56"/>
      <c r="D12" s="56"/>
      <c r="E12" s="56"/>
      <c r="F12" s="56"/>
      <c r="G12" s="56"/>
      <c r="H12" s="56"/>
      <c r="I12" s="56"/>
      <c r="J12" s="56"/>
      <c r="K12" s="56"/>
      <c r="L12" s="56"/>
      <c r="M12" s="56"/>
    </row>
    <row r="13" spans="1:24" ht="20.399999999999999">
      <c r="M13" s="56"/>
      <c r="O13" s="667" t="s">
        <v>57</v>
      </c>
      <c r="P13" s="667" t="s">
        <v>58</v>
      </c>
      <c r="Q13" s="667" t="s">
        <v>0</v>
      </c>
      <c r="R13" s="667" t="s">
        <v>1</v>
      </c>
      <c r="S13" s="667" t="s">
        <v>2</v>
      </c>
      <c r="T13" s="667" t="s">
        <v>3</v>
      </c>
      <c r="U13" s="667" t="s">
        <v>4</v>
      </c>
      <c r="V13" s="667" t="s">
        <v>59</v>
      </c>
      <c r="W13" s="667" t="s">
        <v>5</v>
      </c>
      <c r="X13" s="667" t="s">
        <v>60</v>
      </c>
    </row>
    <row r="14" spans="1:24">
      <c r="M14" s="56"/>
      <c r="N14" s="350" t="s">
        <v>765</v>
      </c>
      <c r="O14" s="1">
        <f t="shared" ref="O14:X15" ca="1" si="5">COUNTIF(C$18:C$67,C9)</f>
        <v>26</v>
      </c>
      <c r="P14" s="1">
        <f t="shared" ca="1" si="5"/>
        <v>25</v>
      </c>
      <c r="Q14" s="1">
        <f t="shared" ca="1" si="5"/>
        <v>26</v>
      </c>
      <c r="R14" s="1">
        <f t="shared" ca="1" si="5"/>
        <v>25</v>
      </c>
      <c r="S14" s="1">
        <f t="shared" ca="1" si="5"/>
        <v>25</v>
      </c>
      <c r="T14" s="1">
        <f t="shared" ca="1" si="5"/>
        <v>25</v>
      </c>
      <c r="U14" s="1">
        <f t="shared" ca="1" si="5"/>
        <v>25</v>
      </c>
      <c r="V14" s="1">
        <f t="shared" ca="1" si="5"/>
        <v>25</v>
      </c>
      <c r="W14" s="1">
        <f t="shared" ca="1" si="5"/>
        <v>25</v>
      </c>
      <c r="X14" s="1">
        <f t="shared" ca="1" si="5"/>
        <v>25</v>
      </c>
    </row>
    <row r="15" spans="1:24">
      <c r="B15" s="56"/>
      <c r="C15" s="56"/>
      <c r="D15" s="56"/>
      <c r="E15" s="56"/>
      <c r="F15" s="56"/>
      <c r="G15" s="56"/>
      <c r="H15" s="56"/>
      <c r="I15" s="56"/>
      <c r="J15" s="56"/>
      <c r="K15" s="56"/>
      <c r="L15" s="56"/>
      <c r="M15" s="56"/>
      <c r="N15" s="350" t="s">
        <v>766</v>
      </c>
      <c r="O15" s="1">
        <f t="shared" ca="1" si="5"/>
        <v>24</v>
      </c>
      <c r="P15" s="1">
        <f t="shared" ca="1" si="5"/>
        <v>25</v>
      </c>
      <c r="Q15" s="1">
        <f t="shared" ca="1" si="5"/>
        <v>24</v>
      </c>
      <c r="R15" s="1">
        <f t="shared" ca="1" si="5"/>
        <v>25</v>
      </c>
      <c r="S15" s="1">
        <f t="shared" ca="1" si="5"/>
        <v>25</v>
      </c>
      <c r="T15" s="1">
        <f t="shared" ca="1" si="5"/>
        <v>25</v>
      </c>
      <c r="U15" s="1">
        <f t="shared" ca="1" si="5"/>
        <v>25</v>
      </c>
      <c r="V15" s="1">
        <f t="shared" ca="1" si="5"/>
        <v>25</v>
      </c>
      <c r="W15" s="1">
        <f t="shared" ca="1" si="5"/>
        <v>25</v>
      </c>
      <c r="X15" s="1">
        <f t="shared" ca="1" si="5"/>
        <v>25</v>
      </c>
    </row>
    <row r="16" spans="1:24">
      <c r="C16" s="2">
        <v>1</v>
      </c>
      <c r="D16" s="2">
        <v>2</v>
      </c>
      <c r="E16" s="2">
        <v>3</v>
      </c>
      <c r="F16" s="2">
        <v>4</v>
      </c>
      <c r="G16" s="2">
        <v>5</v>
      </c>
      <c r="H16" s="2">
        <v>6</v>
      </c>
      <c r="I16" s="2">
        <v>7</v>
      </c>
      <c r="J16" s="2">
        <v>8</v>
      </c>
      <c r="K16" s="2">
        <v>9</v>
      </c>
      <c r="L16" s="2">
        <v>10</v>
      </c>
    </row>
    <row r="17" spans="1:12" ht="28.8">
      <c r="B17" s="162" t="s">
        <v>56</v>
      </c>
      <c r="C17" s="162" t="s">
        <v>57</v>
      </c>
      <c r="D17" s="162" t="s">
        <v>58</v>
      </c>
      <c r="E17" s="162" t="s">
        <v>0</v>
      </c>
      <c r="F17" s="162" t="s">
        <v>1</v>
      </c>
      <c r="G17" s="162" t="s">
        <v>2</v>
      </c>
      <c r="H17" s="162" t="s">
        <v>3</v>
      </c>
      <c r="I17" s="162" t="s">
        <v>4</v>
      </c>
      <c r="J17" s="162" t="s">
        <v>59</v>
      </c>
      <c r="K17" s="162" t="s">
        <v>5</v>
      </c>
      <c r="L17" s="162" t="s">
        <v>60</v>
      </c>
    </row>
    <row r="18" spans="1:12">
      <c r="A18" s="2">
        <v>1</v>
      </c>
      <c r="B18" s="123" t="s">
        <v>8</v>
      </c>
      <c r="C18" s="1" t="str">
        <f ca="1">IF(INDEX('Data base'!$B$9:$K$58,$A18,C$16)&gt;=C$6,C$9,C$10)</f>
        <v>access+</v>
      </c>
      <c r="D18" s="1" t="str">
        <f ca="1">IF(INDEX('Data base'!$B$9:$K$58,$A18,D$16)&gt;=D$6,D$9,D$10)</f>
        <v>dynamis-</v>
      </c>
      <c r="E18" s="1" t="str">
        <f ca="1">IF(INDEX('Data base'!$B$9:$K$58,$A18,E$16)&gt;=E$6,E$9,E$10)</f>
        <v>emploi-</v>
      </c>
      <c r="F18" s="1" t="str">
        <f ca="1">IF(INDEX('Data base'!$B$9:$K$58,$A18,F$16)&gt;=F$6,F$9,F$10)</f>
        <v>taille+</v>
      </c>
      <c r="G18" s="1" t="str">
        <f ca="1">IF(INDEX('Data base'!$B$9:$K$58,$A18,G$16)&gt;=G$6,G$9,G$10)</f>
        <v>cadre+</v>
      </c>
      <c r="H18" s="1" t="str">
        <f ca="1">IF(INDEX('Data base'!$B$9:$K$58,$A18,H$16)&gt;=H$6,H$9,H$10)</f>
        <v>culture-</v>
      </c>
      <c r="I18" s="1" t="str">
        <f ca="1">IF(INDEX('Data base'!$B$9:$K$58,$A18,I$16)&gt;=I$6,I$9,I$10)</f>
        <v>immo-</v>
      </c>
      <c r="J18" s="1" t="str">
        <f ca="1">IF(INDEX('Data base'!$B$9:$K$58,$A18,J$16)&gt;=J$6,J$9,J$10)</f>
        <v>meteo-</v>
      </c>
      <c r="K18" s="1" t="str">
        <f ca="1">IF(INDEX('Data base'!$B$9:$K$58,$A18,K$16)&gt;=K$6,K$9,K$10)</f>
        <v>soins+</v>
      </c>
      <c r="L18" s="1" t="str">
        <f ca="1">IF(INDEX('Data base'!$B$9:$K$58,$A18,L$16)&gt;=L$6,L$9,L$10)</f>
        <v>securite-</v>
      </c>
    </row>
    <row r="19" spans="1:12">
      <c r="A19" s="2">
        <v>2</v>
      </c>
      <c r="B19" s="123" t="s">
        <v>13</v>
      </c>
      <c r="C19" s="1" t="str">
        <f ca="1">IF(INDEX('Data base'!$B$9:$K$58,$A19,C$16)&gt;=C$6,C$9,C$10)</f>
        <v>access+</v>
      </c>
      <c r="D19" s="1" t="str">
        <f ca="1">IF(INDEX('Data base'!$B$9:$K$58,$A19,D$16)&gt;=D$6,D$9,D$10)</f>
        <v>dynamis+</v>
      </c>
      <c r="E19" s="1" t="str">
        <f ca="1">IF(INDEX('Data base'!$B$9:$K$58,$A19,E$16)&gt;=E$6,E$9,E$10)</f>
        <v>emploi+</v>
      </c>
      <c r="F19" s="1" t="str">
        <f ca="1">IF(INDEX('Data base'!$B$9:$K$58,$A19,F$16)&gt;=F$6,F$9,F$10)</f>
        <v>taille+</v>
      </c>
      <c r="G19" s="1" t="str">
        <f ca="1">IF(INDEX('Data base'!$B$9:$K$58,$A19,G$16)&gt;=G$6,G$9,G$10)</f>
        <v>cadre-</v>
      </c>
      <c r="H19" s="1" t="str">
        <f ca="1">IF(INDEX('Data base'!$B$9:$K$58,$A19,H$16)&gt;=H$6,H$9,H$10)</f>
        <v>culture+</v>
      </c>
      <c r="I19" s="1" t="str">
        <f ca="1">IF(INDEX('Data base'!$B$9:$K$58,$A19,I$16)&gt;=I$6,I$9,I$10)</f>
        <v>immo-</v>
      </c>
      <c r="J19" s="1" t="str">
        <f ca="1">IF(INDEX('Data base'!$B$9:$K$58,$A19,J$16)&gt;=J$6,J$9,J$10)</f>
        <v>meteo-</v>
      </c>
      <c r="K19" s="1" t="str">
        <f ca="1">IF(INDEX('Data base'!$B$9:$K$58,$A19,K$16)&gt;=K$6,K$9,K$10)</f>
        <v>soins+</v>
      </c>
      <c r="L19" s="1" t="str">
        <f ca="1">IF(INDEX('Data base'!$B$9:$K$58,$A19,L$16)&gt;=L$6,L$9,L$10)</f>
        <v>securite+</v>
      </c>
    </row>
    <row r="20" spans="1:12">
      <c r="A20" s="2">
        <v>3</v>
      </c>
      <c r="B20" s="123" t="s">
        <v>18</v>
      </c>
      <c r="C20" s="1" t="str">
        <f ca="1">IF(INDEX('Data base'!$B$9:$K$58,$A20,C$16)&gt;=C$6,C$9,C$10)</f>
        <v>access-</v>
      </c>
      <c r="D20" s="1" t="str">
        <f ca="1">IF(INDEX('Data base'!$B$9:$K$58,$A20,D$16)&gt;=D$6,D$9,D$10)</f>
        <v>dynamis-</v>
      </c>
      <c r="E20" s="1" t="str">
        <f ca="1">IF(INDEX('Data base'!$B$9:$K$58,$A20,E$16)&gt;=E$6,E$9,E$10)</f>
        <v>emploi-</v>
      </c>
      <c r="F20" s="1" t="str">
        <f ca="1">IF(INDEX('Data base'!$B$9:$K$58,$A20,F$16)&gt;=F$6,F$9,F$10)</f>
        <v>taille-</v>
      </c>
      <c r="G20" s="1" t="str">
        <f ca="1">IF(INDEX('Data base'!$B$9:$K$58,$A20,G$16)&gt;=G$6,G$9,G$10)</f>
        <v>cadre-</v>
      </c>
      <c r="H20" s="1" t="str">
        <f ca="1">IF(INDEX('Data base'!$B$9:$K$58,$A20,H$16)&gt;=H$6,H$9,H$10)</f>
        <v>culture-</v>
      </c>
      <c r="I20" s="1" t="str">
        <f ca="1">IF(INDEX('Data base'!$B$9:$K$58,$A20,I$16)&gt;=I$6,I$9,I$10)</f>
        <v>immo+</v>
      </c>
      <c r="J20" s="1" t="str">
        <f ca="1">IF(INDEX('Data base'!$B$9:$K$58,$A20,J$16)&gt;=J$6,J$9,J$10)</f>
        <v>meteo+</v>
      </c>
      <c r="K20" s="1" t="str">
        <f ca="1">IF(INDEX('Data base'!$B$9:$K$58,$A20,K$16)&gt;=K$6,K$9,K$10)</f>
        <v>soins-</v>
      </c>
      <c r="L20" s="1" t="str">
        <f ca="1">IF(INDEX('Data base'!$B$9:$K$58,$A20,L$16)&gt;=L$6,L$9,L$10)</f>
        <v>securite+</v>
      </c>
    </row>
    <row r="21" spans="1:12">
      <c r="A21" s="2">
        <v>4</v>
      </c>
      <c r="B21" s="123" t="s">
        <v>15</v>
      </c>
      <c r="C21" s="1" t="str">
        <f ca="1">IF(INDEX('Data base'!$B$9:$K$58,$A21,C$16)&gt;=C$6,C$9,C$10)</f>
        <v>access-</v>
      </c>
      <c r="D21" s="1" t="str">
        <f ca="1">IF(INDEX('Data base'!$B$9:$K$58,$A21,D$16)&gt;=D$6,D$9,D$10)</f>
        <v>dynamis-</v>
      </c>
      <c r="E21" s="1" t="str">
        <f ca="1">IF(INDEX('Data base'!$B$9:$K$58,$A21,E$16)&gt;=E$6,E$9,E$10)</f>
        <v>emploi+</v>
      </c>
      <c r="F21" s="1" t="str">
        <f ca="1">IF(INDEX('Data base'!$B$9:$K$58,$A21,F$16)&gt;=F$6,F$9,F$10)</f>
        <v>taille-</v>
      </c>
      <c r="G21" s="1" t="str">
        <f ca="1">IF(INDEX('Data base'!$B$9:$K$58,$A21,G$16)&gt;=G$6,G$9,G$10)</f>
        <v>cadre-</v>
      </c>
      <c r="H21" s="1" t="str">
        <f ca="1">IF(INDEX('Data base'!$B$9:$K$58,$A21,H$16)&gt;=H$6,H$9,H$10)</f>
        <v>culture-</v>
      </c>
      <c r="I21" s="1" t="str">
        <f ca="1">IF(INDEX('Data base'!$B$9:$K$58,$A21,I$16)&gt;=I$6,I$9,I$10)</f>
        <v>immo-</v>
      </c>
      <c r="J21" s="1" t="str">
        <f ca="1">IF(INDEX('Data base'!$B$9:$K$58,$A21,J$16)&gt;=J$6,J$9,J$10)</f>
        <v>meteo+</v>
      </c>
      <c r="K21" s="1" t="str">
        <f ca="1">IF(INDEX('Data base'!$B$9:$K$58,$A21,K$16)&gt;=K$6,K$9,K$10)</f>
        <v>soins+</v>
      </c>
      <c r="L21" s="1" t="str">
        <f ca="1">IF(INDEX('Data base'!$B$9:$K$58,$A21,L$16)&gt;=L$6,L$9,L$10)</f>
        <v>securite+</v>
      </c>
    </row>
    <row r="22" spans="1:12">
      <c r="A22" s="2">
        <v>5</v>
      </c>
      <c r="B22" s="123" t="s">
        <v>11</v>
      </c>
      <c r="C22" s="1" t="str">
        <f ca="1">IF(INDEX('Data base'!$B$9:$K$58,$A22,C$16)&gt;=C$6,C$9,C$10)</f>
        <v>access-</v>
      </c>
      <c r="D22" s="1" t="str">
        <f ca="1">IF(INDEX('Data base'!$B$9:$K$58,$A22,D$16)&gt;=D$6,D$9,D$10)</f>
        <v>dynamis-</v>
      </c>
      <c r="E22" s="1" t="str">
        <f ca="1">IF(INDEX('Data base'!$B$9:$K$58,$A22,E$16)&gt;=E$6,E$9,E$10)</f>
        <v>emploi-</v>
      </c>
      <c r="F22" s="1" t="str">
        <f ca="1">IF(INDEX('Data base'!$B$9:$K$58,$A22,F$16)&gt;=F$6,F$9,F$10)</f>
        <v>taille-</v>
      </c>
      <c r="G22" s="1" t="str">
        <f ca="1">IF(INDEX('Data base'!$B$9:$K$58,$A22,G$16)&gt;=G$6,G$9,G$10)</f>
        <v>cadre-</v>
      </c>
      <c r="H22" s="1" t="str">
        <f ca="1">IF(INDEX('Data base'!$B$9:$K$58,$A22,H$16)&gt;=H$6,H$9,H$10)</f>
        <v>culture-</v>
      </c>
      <c r="I22" s="1" t="str">
        <f ca="1">IF(INDEX('Data base'!$B$9:$K$58,$A22,I$16)&gt;=I$6,I$9,I$10)</f>
        <v>immo-</v>
      </c>
      <c r="J22" s="1" t="str">
        <f ca="1">IF(INDEX('Data base'!$B$9:$K$58,$A22,J$16)&gt;=J$6,J$9,J$10)</f>
        <v>meteo+</v>
      </c>
      <c r="K22" s="1" t="str">
        <f ca="1">IF(INDEX('Data base'!$B$9:$K$58,$A22,K$16)&gt;=K$6,K$9,K$10)</f>
        <v>soins-</v>
      </c>
      <c r="L22" s="1" t="str">
        <f ca="1">IF(INDEX('Data base'!$B$9:$K$58,$A22,L$16)&gt;=L$6,L$9,L$10)</f>
        <v>securite+</v>
      </c>
    </row>
    <row r="23" spans="1:12">
      <c r="A23" s="2">
        <v>6</v>
      </c>
      <c r="B23" s="123" t="s">
        <v>9</v>
      </c>
      <c r="C23" s="1" t="str">
        <f ca="1">IF(INDEX('Data base'!$B$9:$K$58,$A23,C$16)&gt;=C$6,C$9,C$10)</f>
        <v>access-</v>
      </c>
      <c r="D23" s="1" t="str">
        <f ca="1">IF(INDEX('Data base'!$B$9:$K$58,$A23,D$16)&gt;=D$6,D$9,D$10)</f>
        <v>dynamis+</v>
      </c>
      <c r="E23" s="1" t="str">
        <f ca="1">IF(INDEX('Data base'!$B$9:$K$58,$A23,E$16)&gt;=E$6,E$9,E$10)</f>
        <v>emploi-</v>
      </c>
      <c r="F23" s="1" t="str">
        <f ca="1">IF(INDEX('Data base'!$B$9:$K$58,$A23,F$16)&gt;=F$6,F$9,F$10)</f>
        <v>taille-</v>
      </c>
      <c r="G23" s="1" t="str">
        <f ca="1">IF(INDEX('Data base'!$B$9:$K$58,$A23,G$16)&gt;=G$6,G$9,G$10)</f>
        <v>cadre+</v>
      </c>
      <c r="H23" s="1" t="str">
        <f ca="1">IF(INDEX('Data base'!$B$9:$K$58,$A23,H$16)&gt;=H$6,H$9,H$10)</f>
        <v>culture+</v>
      </c>
      <c r="I23" s="1" t="str">
        <f ca="1">IF(INDEX('Data base'!$B$9:$K$58,$A23,I$16)&gt;=I$6,I$9,I$10)</f>
        <v>immo-</v>
      </c>
      <c r="J23" s="1" t="str">
        <f ca="1">IF(INDEX('Data base'!$B$9:$K$58,$A23,J$16)&gt;=J$6,J$9,J$10)</f>
        <v>meteo+</v>
      </c>
      <c r="K23" s="1" t="str">
        <f ca="1">IF(INDEX('Data base'!$B$9:$K$58,$A23,K$16)&gt;=K$6,K$9,K$10)</f>
        <v>soins-</v>
      </c>
      <c r="L23" s="1" t="str">
        <f ca="1">IF(INDEX('Data base'!$B$9:$K$58,$A23,L$16)&gt;=L$6,L$9,L$10)</f>
        <v>securite-</v>
      </c>
    </row>
    <row r="24" spans="1:12">
      <c r="A24" s="2">
        <v>7</v>
      </c>
      <c r="B24" s="123" t="s">
        <v>16</v>
      </c>
      <c r="C24" s="1" t="str">
        <f ca="1">IF(INDEX('Data base'!$B$9:$K$58,$A24,C$16)&gt;=C$6,C$9,C$10)</f>
        <v>access-</v>
      </c>
      <c r="D24" s="1" t="str">
        <f ca="1">IF(INDEX('Data base'!$B$9:$K$58,$A24,D$16)&gt;=D$6,D$9,D$10)</f>
        <v>dynamis-</v>
      </c>
      <c r="E24" s="1" t="str">
        <f ca="1">IF(INDEX('Data base'!$B$9:$K$58,$A24,E$16)&gt;=E$6,E$9,E$10)</f>
        <v>emploi-</v>
      </c>
      <c r="F24" s="1" t="str">
        <f ca="1">IF(INDEX('Data base'!$B$9:$K$58,$A24,F$16)&gt;=F$6,F$9,F$10)</f>
        <v>taille-</v>
      </c>
      <c r="G24" s="1" t="str">
        <f ca="1">IF(INDEX('Data base'!$B$9:$K$58,$A24,G$16)&gt;=G$6,G$9,G$10)</f>
        <v>cadre+</v>
      </c>
      <c r="H24" s="1" t="str">
        <f ca="1">IF(INDEX('Data base'!$B$9:$K$58,$A24,H$16)&gt;=H$6,H$9,H$10)</f>
        <v>culture-</v>
      </c>
      <c r="I24" s="1" t="str">
        <f ca="1">IF(INDEX('Data base'!$B$9:$K$58,$A24,I$16)&gt;=I$6,I$9,I$10)</f>
        <v>immo-</v>
      </c>
      <c r="J24" s="1" t="str">
        <f ca="1">IF(INDEX('Data base'!$B$9:$K$58,$A24,J$16)&gt;=J$6,J$9,J$10)</f>
        <v>meteo-</v>
      </c>
      <c r="K24" s="1" t="str">
        <f ca="1">IF(INDEX('Data base'!$B$9:$K$58,$A24,K$16)&gt;=K$6,K$9,K$10)</f>
        <v>soins+</v>
      </c>
      <c r="L24" s="1" t="str">
        <f ca="1">IF(INDEX('Data base'!$B$9:$K$58,$A24,L$16)&gt;=L$6,L$9,L$10)</f>
        <v>securite+</v>
      </c>
    </row>
    <row r="25" spans="1:12">
      <c r="A25" s="2">
        <v>8</v>
      </c>
      <c r="B25" s="123" t="s">
        <v>6</v>
      </c>
      <c r="C25" s="1" t="str">
        <f ca="1">IF(INDEX('Data base'!$B$9:$K$58,$A25,C$16)&gt;=C$6,C$9,C$10)</f>
        <v>access-</v>
      </c>
      <c r="D25" s="1" t="str">
        <f ca="1">IF(INDEX('Data base'!$B$9:$K$58,$A25,D$16)&gt;=D$6,D$9,D$10)</f>
        <v>dynamis+</v>
      </c>
      <c r="E25" s="1" t="str">
        <f ca="1">IF(INDEX('Data base'!$B$9:$K$58,$A25,E$16)&gt;=E$6,E$9,E$10)</f>
        <v>emploi-</v>
      </c>
      <c r="F25" s="1" t="str">
        <f ca="1">IF(INDEX('Data base'!$B$9:$K$58,$A25,F$16)&gt;=F$6,F$9,F$10)</f>
        <v>taille+</v>
      </c>
      <c r="G25" s="1" t="str">
        <f ca="1">IF(INDEX('Data base'!$B$9:$K$58,$A25,G$16)&gt;=G$6,G$9,G$10)</f>
        <v>cadre-</v>
      </c>
      <c r="H25" s="1" t="str">
        <f ca="1">IF(INDEX('Data base'!$B$9:$K$58,$A25,H$16)&gt;=H$6,H$9,H$10)</f>
        <v>culture-</v>
      </c>
      <c r="I25" s="1" t="str">
        <f ca="1">IF(INDEX('Data base'!$B$9:$K$58,$A25,I$16)&gt;=I$6,I$9,I$10)</f>
        <v>immo+</v>
      </c>
      <c r="J25" s="1" t="str">
        <f ca="1">IF(INDEX('Data base'!$B$9:$K$58,$A25,J$16)&gt;=J$6,J$9,J$10)</f>
        <v>meteo-</v>
      </c>
      <c r="K25" s="1" t="str">
        <f ca="1">IF(INDEX('Data base'!$B$9:$K$58,$A25,K$16)&gt;=K$6,K$9,K$10)</f>
        <v>soins+</v>
      </c>
      <c r="L25" s="1" t="str">
        <f ca="1">IF(INDEX('Data base'!$B$9:$K$58,$A25,L$16)&gt;=L$6,L$9,L$10)</f>
        <v>securite+</v>
      </c>
    </row>
    <row r="26" spans="1:12">
      <c r="A26" s="2">
        <v>9</v>
      </c>
      <c r="B26" s="123" t="s">
        <v>24</v>
      </c>
      <c r="C26" s="1" t="str">
        <f ca="1">IF(INDEX('Data base'!$B$9:$K$58,$A26,C$16)&gt;=C$6,C$9,C$10)</f>
        <v>access+</v>
      </c>
      <c r="D26" s="1" t="str">
        <f ca="1">IF(INDEX('Data base'!$B$9:$K$58,$A26,D$16)&gt;=D$6,D$9,D$10)</f>
        <v>dynamis-</v>
      </c>
      <c r="E26" s="1" t="str">
        <f ca="1">IF(INDEX('Data base'!$B$9:$K$58,$A26,E$16)&gt;=E$6,E$9,E$10)</f>
        <v>emploi-</v>
      </c>
      <c r="F26" s="1" t="str">
        <f ca="1">IF(INDEX('Data base'!$B$9:$K$58,$A26,F$16)&gt;=F$6,F$9,F$10)</f>
        <v>taille-</v>
      </c>
      <c r="G26" s="1" t="str">
        <f ca="1">IF(INDEX('Data base'!$B$9:$K$58,$A26,G$16)&gt;=G$6,G$9,G$10)</f>
        <v>cadre+</v>
      </c>
      <c r="H26" s="1" t="str">
        <f ca="1">IF(INDEX('Data base'!$B$9:$K$58,$A26,H$16)&gt;=H$6,H$9,H$10)</f>
        <v>culture-</v>
      </c>
      <c r="I26" s="1" t="str">
        <f ca="1">IF(INDEX('Data base'!$B$9:$K$58,$A26,I$16)&gt;=I$6,I$9,I$10)</f>
        <v>immo+</v>
      </c>
      <c r="J26" s="1" t="str">
        <f ca="1">IF(INDEX('Data base'!$B$9:$K$58,$A26,J$16)&gt;=J$6,J$9,J$10)</f>
        <v>meteo-</v>
      </c>
      <c r="K26" s="1" t="str">
        <f ca="1">IF(INDEX('Data base'!$B$9:$K$58,$A26,K$16)&gt;=K$6,K$9,K$10)</f>
        <v>soins-</v>
      </c>
      <c r="L26" s="1" t="str">
        <f ca="1">IF(INDEX('Data base'!$B$9:$K$58,$A26,L$16)&gt;=L$6,L$9,L$10)</f>
        <v>securite-</v>
      </c>
    </row>
    <row r="27" spans="1:12">
      <c r="A27" s="2">
        <v>10</v>
      </c>
      <c r="B27" s="123" t="s">
        <v>12</v>
      </c>
      <c r="C27" s="1" t="str">
        <f ca="1">IF(INDEX('Data base'!$B$9:$K$58,$A27,C$16)&gt;=C$6,C$9,C$10)</f>
        <v>access-</v>
      </c>
      <c r="D27" s="1" t="str">
        <f ca="1">IF(INDEX('Data base'!$B$9:$K$58,$A27,D$16)&gt;=D$6,D$9,D$10)</f>
        <v>dynamis+</v>
      </c>
      <c r="E27" s="1" t="str">
        <f ca="1">IF(INDEX('Data base'!$B$9:$K$58,$A27,E$16)&gt;=E$6,E$9,E$10)</f>
        <v>emploi+</v>
      </c>
      <c r="F27" s="1" t="str">
        <f ca="1">IF(INDEX('Data base'!$B$9:$K$58,$A27,F$16)&gt;=F$6,F$9,F$10)</f>
        <v>taille+</v>
      </c>
      <c r="G27" s="1" t="str">
        <f ca="1">IF(INDEX('Data base'!$B$9:$K$58,$A27,G$16)&gt;=G$6,G$9,G$10)</f>
        <v>cadre+</v>
      </c>
      <c r="H27" s="1" t="str">
        <f ca="1">IF(INDEX('Data base'!$B$9:$K$58,$A27,H$16)&gt;=H$6,H$9,H$10)</f>
        <v>culture+</v>
      </c>
      <c r="I27" s="1" t="str">
        <f ca="1">IF(INDEX('Data base'!$B$9:$K$58,$A27,I$16)&gt;=I$6,I$9,I$10)</f>
        <v>immo-</v>
      </c>
      <c r="J27" s="1" t="str">
        <f ca="1">IF(INDEX('Data base'!$B$9:$K$58,$A27,J$16)&gt;=J$6,J$9,J$10)</f>
        <v>meteo+</v>
      </c>
      <c r="K27" s="1" t="str">
        <f ca="1">IF(INDEX('Data base'!$B$9:$K$58,$A27,K$16)&gt;=K$6,K$9,K$10)</f>
        <v>soins+</v>
      </c>
      <c r="L27" s="1" t="str">
        <f ca="1">IF(INDEX('Data base'!$B$9:$K$58,$A27,L$16)&gt;=L$6,L$9,L$10)</f>
        <v>securite-</v>
      </c>
    </row>
    <row r="28" spans="1:12">
      <c r="A28" s="2">
        <v>11</v>
      </c>
      <c r="B28" s="123" t="s">
        <v>36</v>
      </c>
      <c r="C28" s="1" t="str">
        <f ca="1">IF(INDEX('Data base'!$B$9:$K$58,$A28,C$16)&gt;=C$6,C$9,C$10)</f>
        <v>access-</v>
      </c>
      <c r="D28" s="1" t="str">
        <f ca="1">IF(INDEX('Data base'!$B$9:$K$58,$A28,D$16)&gt;=D$6,D$9,D$10)</f>
        <v>dynamis-</v>
      </c>
      <c r="E28" s="1" t="str">
        <f ca="1">IF(INDEX('Data base'!$B$9:$K$58,$A28,E$16)&gt;=E$6,E$9,E$10)</f>
        <v>emploi+</v>
      </c>
      <c r="F28" s="1" t="str">
        <f ca="1">IF(INDEX('Data base'!$B$9:$K$58,$A28,F$16)&gt;=F$6,F$9,F$10)</f>
        <v>taille-</v>
      </c>
      <c r="G28" s="1" t="str">
        <f ca="1">IF(INDEX('Data base'!$B$9:$K$58,$A28,G$16)&gt;=G$6,G$9,G$10)</f>
        <v>cadre+</v>
      </c>
      <c r="H28" s="1" t="str">
        <f ca="1">IF(INDEX('Data base'!$B$9:$K$58,$A28,H$16)&gt;=H$6,H$9,H$10)</f>
        <v>culture-</v>
      </c>
      <c r="I28" s="1" t="str">
        <f ca="1">IF(INDEX('Data base'!$B$9:$K$58,$A28,I$16)&gt;=I$6,I$9,I$10)</f>
        <v>immo+</v>
      </c>
      <c r="J28" s="1" t="str">
        <f ca="1">IF(INDEX('Data base'!$B$9:$K$58,$A28,J$16)&gt;=J$6,J$9,J$10)</f>
        <v>meteo-</v>
      </c>
      <c r="K28" s="1" t="str">
        <f ca="1">IF(INDEX('Data base'!$B$9:$K$58,$A28,K$16)&gt;=K$6,K$9,K$10)</f>
        <v>soins-</v>
      </c>
      <c r="L28" s="1" t="str">
        <f ca="1">IF(INDEX('Data base'!$B$9:$K$58,$A28,L$16)&gt;=L$6,L$9,L$10)</f>
        <v>securite+</v>
      </c>
    </row>
    <row r="29" spans="1:12">
      <c r="A29" s="2">
        <v>12</v>
      </c>
      <c r="B29" s="123" t="s">
        <v>10</v>
      </c>
      <c r="C29" s="1" t="str">
        <f ca="1">IF(INDEX('Data base'!$B$9:$K$58,$A29,C$16)&gt;=C$6,C$9,C$10)</f>
        <v>access+</v>
      </c>
      <c r="D29" s="1" t="str">
        <f ca="1">IF(INDEX('Data base'!$B$9:$K$58,$A29,D$16)&gt;=D$6,D$9,D$10)</f>
        <v>dynamis+</v>
      </c>
      <c r="E29" s="1" t="str">
        <f ca="1">IF(INDEX('Data base'!$B$9:$K$58,$A29,E$16)&gt;=E$6,E$9,E$10)</f>
        <v>emploi+</v>
      </c>
      <c r="F29" s="1" t="str">
        <f ca="1">IF(INDEX('Data base'!$B$9:$K$58,$A29,F$16)&gt;=F$6,F$9,F$10)</f>
        <v>taille+</v>
      </c>
      <c r="G29" s="1" t="str">
        <f ca="1">IF(INDEX('Data base'!$B$9:$K$58,$A29,G$16)&gt;=G$6,G$9,G$10)</f>
        <v>cadre+</v>
      </c>
      <c r="H29" s="1" t="str">
        <f ca="1">IF(INDEX('Data base'!$B$9:$K$58,$A29,H$16)&gt;=H$6,H$9,H$10)</f>
        <v>culture+</v>
      </c>
      <c r="I29" s="1" t="str">
        <f ca="1">IF(INDEX('Data base'!$B$9:$K$58,$A29,I$16)&gt;=I$6,I$9,I$10)</f>
        <v>immo-</v>
      </c>
      <c r="J29" s="1" t="str">
        <f ca="1">IF(INDEX('Data base'!$B$9:$K$58,$A29,J$16)&gt;=J$6,J$9,J$10)</f>
        <v>meteo-</v>
      </c>
      <c r="K29" s="1" t="str">
        <f ca="1">IF(INDEX('Data base'!$B$9:$K$58,$A29,K$16)&gt;=K$6,K$9,K$10)</f>
        <v>soins+</v>
      </c>
      <c r="L29" s="1" t="str">
        <f ca="1">IF(INDEX('Data base'!$B$9:$K$58,$A29,L$16)&gt;=L$6,L$9,L$10)</f>
        <v>securite+</v>
      </c>
    </row>
    <row r="30" spans="1:12">
      <c r="A30" s="2">
        <v>13</v>
      </c>
      <c r="B30" s="123" t="s">
        <v>17</v>
      </c>
      <c r="C30" s="1" t="str">
        <f ca="1">IF(INDEX('Data base'!$B$9:$K$58,$A30,C$16)&gt;=C$6,C$9,C$10)</f>
        <v>access-</v>
      </c>
      <c r="D30" s="1" t="str">
        <f ca="1">IF(INDEX('Data base'!$B$9:$K$58,$A30,D$16)&gt;=D$6,D$9,D$10)</f>
        <v>dynamis-</v>
      </c>
      <c r="E30" s="1" t="str">
        <f ca="1">IF(INDEX('Data base'!$B$9:$K$58,$A30,E$16)&gt;=E$6,E$9,E$10)</f>
        <v>emploi+</v>
      </c>
      <c r="F30" s="1" t="str">
        <f ca="1">IF(INDEX('Data base'!$B$9:$K$58,$A30,F$16)&gt;=F$6,F$9,F$10)</f>
        <v>taille+</v>
      </c>
      <c r="G30" s="1" t="str">
        <f ca="1">IF(INDEX('Data base'!$B$9:$K$58,$A30,G$16)&gt;=G$6,G$9,G$10)</f>
        <v>cadre-</v>
      </c>
      <c r="H30" s="1" t="str">
        <f ca="1">IF(INDEX('Data base'!$B$9:$K$58,$A30,H$16)&gt;=H$6,H$9,H$10)</f>
        <v>culture-</v>
      </c>
      <c r="I30" s="1" t="str">
        <f ca="1">IF(INDEX('Data base'!$B$9:$K$58,$A30,I$16)&gt;=I$6,I$9,I$10)</f>
        <v>immo+</v>
      </c>
      <c r="J30" s="1" t="str">
        <f ca="1">IF(INDEX('Data base'!$B$9:$K$58,$A30,J$16)&gt;=J$6,J$9,J$10)</f>
        <v>meteo+</v>
      </c>
      <c r="K30" s="1" t="str">
        <f ca="1">IF(INDEX('Data base'!$B$9:$K$58,$A30,K$16)&gt;=K$6,K$9,K$10)</f>
        <v>soins+</v>
      </c>
      <c r="L30" s="1" t="str">
        <f ca="1">IF(INDEX('Data base'!$B$9:$K$58,$A30,L$16)&gt;=L$6,L$9,L$10)</f>
        <v>securite+</v>
      </c>
    </row>
    <row r="31" spans="1:12">
      <c r="A31" s="2">
        <v>14</v>
      </c>
      <c r="B31" s="123" t="s">
        <v>14</v>
      </c>
      <c r="C31" s="1" t="str">
        <f ca="1">IF(INDEX('Data base'!$B$9:$K$58,$A31,C$16)&gt;=C$6,C$9,C$10)</f>
        <v>access+</v>
      </c>
      <c r="D31" s="1" t="str">
        <f ca="1">IF(INDEX('Data base'!$B$9:$K$58,$A31,D$16)&gt;=D$6,D$9,D$10)</f>
        <v>dynamis-</v>
      </c>
      <c r="E31" s="1" t="str">
        <f ca="1">IF(INDEX('Data base'!$B$9:$K$58,$A31,E$16)&gt;=E$6,E$9,E$10)</f>
        <v>emploi+</v>
      </c>
      <c r="F31" s="1" t="str">
        <f ca="1">IF(INDEX('Data base'!$B$9:$K$58,$A31,F$16)&gt;=F$6,F$9,F$10)</f>
        <v>taille+</v>
      </c>
      <c r="G31" s="1" t="str">
        <f ca="1">IF(INDEX('Data base'!$B$9:$K$58,$A31,G$16)&gt;=G$6,G$9,G$10)</f>
        <v>cadre-</v>
      </c>
      <c r="H31" s="1" t="str">
        <f ca="1">IF(INDEX('Data base'!$B$9:$K$58,$A31,H$16)&gt;=H$6,H$9,H$10)</f>
        <v>culture+</v>
      </c>
      <c r="I31" s="1" t="str">
        <f ca="1">IF(INDEX('Data base'!$B$9:$K$58,$A31,I$16)&gt;=I$6,I$9,I$10)</f>
        <v>immo-</v>
      </c>
      <c r="J31" s="1" t="str">
        <f ca="1">IF(INDEX('Data base'!$B$9:$K$58,$A31,J$16)&gt;=J$6,J$9,J$10)</f>
        <v>meteo+</v>
      </c>
      <c r="K31" s="1" t="str">
        <f ca="1">IF(INDEX('Data base'!$B$9:$K$58,$A31,K$16)&gt;=K$6,K$9,K$10)</f>
        <v>soins+</v>
      </c>
      <c r="L31" s="1" t="str">
        <f ca="1">IF(INDEX('Data base'!$B$9:$K$58,$A31,L$16)&gt;=L$6,L$9,L$10)</f>
        <v>securite+</v>
      </c>
    </row>
    <row r="32" spans="1:12">
      <c r="A32" s="2">
        <v>15</v>
      </c>
      <c r="B32" s="123" t="s">
        <v>23</v>
      </c>
      <c r="C32" s="1" t="str">
        <f ca="1">IF(INDEX('Data base'!$B$9:$K$58,$A32,C$16)&gt;=C$6,C$9,C$10)</f>
        <v>access+</v>
      </c>
      <c r="D32" s="1" t="str">
        <f ca="1">IF(INDEX('Data base'!$B$9:$K$58,$A32,D$16)&gt;=D$6,D$9,D$10)</f>
        <v>dynamis+</v>
      </c>
      <c r="E32" s="1" t="str">
        <f ca="1">IF(INDEX('Data base'!$B$9:$K$58,$A32,E$16)&gt;=E$6,E$9,E$10)</f>
        <v>emploi-</v>
      </c>
      <c r="F32" s="1" t="str">
        <f ca="1">IF(INDEX('Data base'!$B$9:$K$58,$A32,F$16)&gt;=F$6,F$9,F$10)</f>
        <v>taille+</v>
      </c>
      <c r="G32" s="1" t="str">
        <f ca="1">IF(INDEX('Data base'!$B$9:$K$58,$A32,G$16)&gt;=G$6,G$9,G$10)</f>
        <v>cadre-</v>
      </c>
      <c r="H32" s="1" t="str">
        <f ca="1">IF(INDEX('Data base'!$B$9:$K$58,$A32,H$16)&gt;=H$6,H$9,H$10)</f>
        <v>culture-</v>
      </c>
      <c r="I32" s="1" t="str">
        <f ca="1">IF(INDEX('Data base'!$B$9:$K$58,$A32,I$16)&gt;=I$6,I$9,I$10)</f>
        <v>immo+</v>
      </c>
      <c r="J32" s="1" t="str">
        <f ca="1">IF(INDEX('Data base'!$B$9:$K$58,$A32,J$16)&gt;=J$6,J$9,J$10)</f>
        <v>meteo-</v>
      </c>
      <c r="K32" s="1" t="str">
        <f ca="1">IF(INDEX('Data base'!$B$9:$K$58,$A32,K$16)&gt;=K$6,K$9,K$10)</f>
        <v>soins-</v>
      </c>
      <c r="L32" s="1" t="str">
        <f ca="1">IF(INDEX('Data base'!$B$9:$K$58,$A32,L$16)&gt;=L$6,L$9,L$10)</f>
        <v>securite-</v>
      </c>
    </row>
    <row r="33" spans="1:12">
      <c r="A33" s="2">
        <v>16</v>
      </c>
      <c r="B33" s="123" t="s">
        <v>29</v>
      </c>
      <c r="C33" s="1" t="str">
        <f ca="1">IF(INDEX('Data base'!$B$9:$K$58,$A33,C$16)&gt;=C$6,C$9,C$10)</f>
        <v>access+</v>
      </c>
      <c r="D33" s="1" t="str">
        <f ca="1">IF(INDEX('Data base'!$B$9:$K$58,$A33,D$16)&gt;=D$6,D$9,D$10)</f>
        <v>dynamis-</v>
      </c>
      <c r="E33" s="1" t="str">
        <f ca="1">IF(INDEX('Data base'!$B$9:$K$58,$A33,E$16)&gt;=E$6,E$9,E$10)</f>
        <v>emploi-</v>
      </c>
      <c r="F33" s="1" t="str">
        <f ca="1">IF(INDEX('Data base'!$B$9:$K$58,$A33,F$16)&gt;=F$6,F$9,F$10)</f>
        <v>taille-</v>
      </c>
      <c r="G33" s="1" t="str">
        <f ca="1">IF(INDEX('Data base'!$B$9:$K$58,$A33,G$16)&gt;=G$6,G$9,G$10)</f>
        <v>cadre+</v>
      </c>
      <c r="H33" s="1" t="str">
        <f ca="1">IF(INDEX('Data base'!$B$9:$K$58,$A33,H$16)&gt;=H$6,H$9,H$10)</f>
        <v>culture-</v>
      </c>
      <c r="I33" s="1" t="str">
        <f ca="1">IF(INDEX('Data base'!$B$9:$K$58,$A33,I$16)&gt;=I$6,I$9,I$10)</f>
        <v>immo+</v>
      </c>
      <c r="J33" s="1" t="str">
        <f ca="1">IF(INDEX('Data base'!$B$9:$K$58,$A33,J$16)&gt;=J$6,J$9,J$10)</f>
        <v>meteo-</v>
      </c>
      <c r="K33" s="1" t="str">
        <f ca="1">IF(INDEX('Data base'!$B$9:$K$58,$A33,K$16)&gt;=K$6,K$9,K$10)</f>
        <v>soins-</v>
      </c>
      <c r="L33" s="1" t="str">
        <f ca="1">IF(INDEX('Data base'!$B$9:$K$58,$A33,L$16)&gt;=L$6,L$9,L$10)</f>
        <v>securite-</v>
      </c>
    </row>
    <row r="34" spans="1:12">
      <c r="A34" s="2">
        <v>17</v>
      </c>
      <c r="B34" s="123" t="s">
        <v>31</v>
      </c>
      <c r="C34" s="1" t="str">
        <f ca="1">IF(INDEX('Data base'!$B$9:$K$58,$A34,C$16)&gt;=C$6,C$9,C$10)</f>
        <v>access-</v>
      </c>
      <c r="D34" s="1" t="str">
        <f ca="1">IF(INDEX('Data base'!$B$9:$K$58,$A34,D$16)&gt;=D$6,D$9,D$10)</f>
        <v>dynamis+</v>
      </c>
      <c r="E34" s="1" t="str">
        <f ca="1">IF(INDEX('Data base'!$B$9:$K$58,$A34,E$16)&gt;=E$6,E$9,E$10)</f>
        <v>emploi+</v>
      </c>
      <c r="F34" s="1" t="str">
        <f ca="1">IF(INDEX('Data base'!$B$9:$K$58,$A34,F$16)&gt;=F$6,F$9,F$10)</f>
        <v>taille+</v>
      </c>
      <c r="G34" s="1" t="str">
        <f ca="1">IF(INDEX('Data base'!$B$9:$K$58,$A34,G$16)&gt;=G$6,G$9,G$10)</f>
        <v>cadre+</v>
      </c>
      <c r="H34" s="1" t="str">
        <f ca="1">IF(INDEX('Data base'!$B$9:$K$58,$A34,H$16)&gt;=H$6,H$9,H$10)</f>
        <v>culture+</v>
      </c>
      <c r="I34" s="1" t="str">
        <f ca="1">IF(INDEX('Data base'!$B$9:$K$58,$A34,I$16)&gt;=I$6,I$9,I$10)</f>
        <v>immo-</v>
      </c>
      <c r="J34" s="1" t="str">
        <f ca="1">IF(INDEX('Data base'!$B$9:$K$58,$A34,J$16)&gt;=J$6,J$9,J$10)</f>
        <v>meteo+</v>
      </c>
      <c r="K34" s="1" t="str">
        <f ca="1">IF(INDEX('Data base'!$B$9:$K$58,$A34,K$16)&gt;=K$6,K$9,K$10)</f>
        <v>soins+</v>
      </c>
      <c r="L34" s="1" t="str">
        <f ca="1">IF(INDEX('Data base'!$B$9:$K$58,$A34,L$16)&gt;=L$6,L$9,L$10)</f>
        <v>securite-</v>
      </c>
    </row>
    <row r="35" spans="1:12">
      <c r="A35" s="2">
        <v>18</v>
      </c>
      <c r="B35" s="123" t="s">
        <v>19</v>
      </c>
      <c r="C35" s="1" t="str">
        <f ca="1">IF(INDEX('Data base'!$B$9:$K$58,$A35,C$16)&gt;=C$6,C$9,C$10)</f>
        <v>access+</v>
      </c>
      <c r="D35" s="1" t="str">
        <f ca="1">IF(INDEX('Data base'!$B$9:$K$58,$A35,D$16)&gt;=D$6,D$9,D$10)</f>
        <v>dynamis-</v>
      </c>
      <c r="E35" s="1" t="str">
        <f ca="1">IF(INDEX('Data base'!$B$9:$K$58,$A35,E$16)&gt;=E$6,E$9,E$10)</f>
        <v>emploi-</v>
      </c>
      <c r="F35" s="1" t="str">
        <f ca="1">IF(INDEX('Data base'!$B$9:$K$58,$A35,F$16)&gt;=F$6,F$9,F$10)</f>
        <v>taille-</v>
      </c>
      <c r="G35" s="1" t="str">
        <f ca="1">IF(INDEX('Data base'!$B$9:$K$58,$A35,G$16)&gt;=G$6,G$9,G$10)</f>
        <v>cadre+</v>
      </c>
      <c r="H35" s="1" t="str">
        <f ca="1">IF(INDEX('Data base'!$B$9:$K$58,$A35,H$16)&gt;=H$6,H$9,H$10)</f>
        <v>culture-</v>
      </c>
      <c r="I35" s="1" t="str">
        <f ca="1">IF(INDEX('Data base'!$B$9:$K$58,$A35,I$16)&gt;=I$6,I$9,I$10)</f>
        <v>immo+</v>
      </c>
      <c r="J35" s="1" t="str">
        <f ca="1">IF(INDEX('Data base'!$B$9:$K$58,$A35,J$16)&gt;=J$6,J$9,J$10)</f>
        <v>meteo-</v>
      </c>
      <c r="K35" s="1" t="str">
        <f ca="1">IF(INDEX('Data base'!$B$9:$K$58,$A35,K$16)&gt;=K$6,K$9,K$10)</f>
        <v>soins-</v>
      </c>
      <c r="L35" s="1" t="str">
        <f ca="1">IF(INDEX('Data base'!$B$9:$K$58,$A35,L$16)&gt;=L$6,L$9,L$10)</f>
        <v>securite-</v>
      </c>
    </row>
    <row r="36" spans="1:12">
      <c r="A36" s="2">
        <v>19</v>
      </c>
      <c r="B36" s="123" t="s">
        <v>26</v>
      </c>
      <c r="C36" s="1" t="str">
        <f ca="1">IF(INDEX('Data base'!$B$9:$K$58,$A36,C$16)&gt;=C$6,C$9,C$10)</f>
        <v>access+</v>
      </c>
      <c r="D36" s="1" t="str">
        <f ca="1">IF(INDEX('Data base'!$B$9:$K$58,$A36,D$16)&gt;=D$6,D$9,D$10)</f>
        <v>dynamis-</v>
      </c>
      <c r="E36" s="1" t="str">
        <f ca="1">IF(INDEX('Data base'!$B$9:$K$58,$A36,E$16)&gt;=E$6,E$9,E$10)</f>
        <v>emploi+</v>
      </c>
      <c r="F36" s="1" t="str">
        <f ca="1">IF(INDEX('Data base'!$B$9:$K$58,$A36,F$16)&gt;=F$6,F$9,F$10)</f>
        <v>taille+</v>
      </c>
      <c r="G36" s="1" t="str">
        <f ca="1">IF(INDEX('Data base'!$B$9:$K$58,$A36,G$16)&gt;=G$6,G$9,G$10)</f>
        <v>cadre+</v>
      </c>
      <c r="H36" s="1" t="str">
        <f ca="1">IF(INDEX('Data base'!$B$9:$K$58,$A36,H$16)&gt;=H$6,H$9,H$10)</f>
        <v>culture+</v>
      </c>
      <c r="I36" s="1" t="str">
        <f ca="1">IF(INDEX('Data base'!$B$9:$K$58,$A36,I$16)&gt;=I$6,I$9,I$10)</f>
        <v>immo-</v>
      </c>
      <c r="J36" s="1" t="str">
        <f ca="1">IF(INDEX('Data base'!$B$9:$K$58,$A36,J$16)&gt;=J$6,J$9,J$10)</f>
        <v>meteo-</v>
      </c>
      <c r="K36" s="1" t="str">
        <f ca="1">IF(INDEX('Data base'!$B$9:$K$58,$A36,K$16)&gt;=K$6,K$9,K$10)</f>
        <v>soins-</v>
      </c>
      <c r="L36" s="1" t="str">
        <f ca="1">IF(INDEX('Data base'!$B$9:$K$58,$A36,L$16)&gt;=L$6,L$9,L$10)</f>
        <v>securite-</v>
      </c>
    </row>
    <row r="37" spans="1:12">
      <c r="A37" s="2">
        <v>20</v>
      </c>
      <c r="B37" s="123" t="s">
        <v>47</v>
      </c>
      <c r="C37" s="1" t="str">
        <f ca="1">IF(INDEX('Data base'!$B$9:$K$58,$A37,C$16)&gt;=C$6,C$9,C$10)</f>
        <v>access-</v>
      </c>
      <c r="D37" s="1" t="str">
        <f ca="1">IF(INDEX('Data base'!$B$9:$K$58,$A37,D$16)&gt;=D$6,D$9,D$10)</f>
        <v>dynamis-</v>
      </c>
      <c r="E37" s="1" t="str">
        <f ca="1">IF(INDEX('Data base'!$B$9:$K$58,$A37,E$16)&gt;=E$6,E$9,E$10)</f>
        <v>emploi-</v>
      </c>
      <c r="F37" s="1" t="str">
        <f ca="1">IF(INDEX('Data base'!$B$9:$K$58,$A37,F$16)&gt;=F$6,F$9,F$10)</f>
        <v>taille+</v>
      </c>
      <c r="G37" s="1" t="str">
        <f ca="1">IF(INDEX('Data base'!$B$9:$K$58,$A37,G$16)&gt;=G$6,G$9,G$10)</f>
        <v>cadre-</v>
      </c>
      <c r="H37" s="1" t="str">
        <f ca="1">IF(INDEX('Data base'!$B$9:$K$58,$A37,H$16)&gt;=H$6,H$9,H$10)</f>
        <v>culture+</v>
      </c>
      <c r="I37" s="1" t="str">
        <f ca="1">IF(INDEX('Data base'!$B$9:$K$58,$A37,I$16)&gt;=I$6,I$9,I$10)</f>
        <v>immo+</v>
      </c>
      <c r="J37" s="1" t="str">
        <f ca="1">IF(INDEX('Data base'!$B$9:$K$58,$A37,J$16)&gt;=J$6,J$9,J$10)</f>
        <v>meteo-</v>
      </c>
      <c r="K37" s="1" t="str">
        <f ca="1">IF(INDEX('Data base'!$B$9:$K$58,$A37,K$16)&gt;=K$6,K$9,K$10)</f>
        <v>soins+</v>
      </c>
      <c r="L37" s="1" t="str">
        <f ca="1">IF(INDEX('Data base'!$B$9:$K$58,$A37,L$16)&gt;=L$6,L$9,L$10)</f>
        <v>securite+</v>
      </c>
    </row>
    <row r="38" spans="1:12">
      <c r="A38" s="2">
        <v>21</v>
      </c>
      <c r="B38" s="123" t="s">
        <v>7</v>
      </c>
      <c r="C38" s="1" t="str">
        <f ca="1">IF(INDEX('Data base'!$B$9:$K$58,$A38,C$16)&gt;=C$6,C$9,C$10)</f>
        <v>access-</v>
      </c>
      <c r="D38" s="1" t="str">
        <f ca="1">IF(INDEX('Data base'!$B$9:$K$58,$A38,D$16)&gt;=D$6,D$9,D$10)</f>
        <v>dynamis-</v>
      </c>
      <c r="E38" s="1" t="str">
        <f ca="1">IF(INDEX('Data base'!$B$9:$K$58,$A38,E$16)&gt;=E$6,E$9,E$10)</f>
        <v>emploi-</v>
      </c>
      <c r="F38" s="1" t="str">
        <f ca="1">IF(INDEX('Data base'!$B$9:$K$58,$A38,F$16)&gt;=F$6,F$9,F$10)</f>
        <v>taille-</v>
      </c>
      <c r="G38" s="1" t="str">
        <f ca="1">IF(INDEX('Data base'!$B$9:$K$58,$A38,G$16)&gt;=G$6,G$9,G$10)</f>
        <v>cadre+</v>
      </c>
      <c r="H38" s="1" t="str">
        <f ca="1">IF(INDEX('Data base'!$B$9:$K$58,$A38,H$16)&gt;=H$6,H$9,H$10)</f>
        <v>culture-</v>
      </c>
      <c r="I38" s="1" t="str">
        <f ca="1">IF(INDEX('Data base'!$B$9:$K$58,$A38,I$16)&gt;=I$6,I$9,I$10)</f>
        <v>immo+</v>
      </c>
      <c r="J38" s="1" t="str">
        <f ca="1">IF(INDEX('Data base'!$B$9:$K$58,$A38,J$16)&gt;=J$6,J$9,J$10)</f>
        <v>meteo-</v>
      </c>
      <c r="K38" s="1" t="str">
        <f ca="1">IF(INDEX('Data base'!$B$9:$K$58,$A38,K$16)&gt;=K$6,K$9,K$10)</f>
        <v>soins-</v>
      </c>
      <c r="L38" s="1" t="str">
        <f ca="1">IF(INDEX('Data base'!$B$9:$K$58,$A38,L$16)&gt;=L$6,L$9,L$10)</f>
        <v>securite+</v>
      </c>
    </row>
    <row r="39" spans="1:12">
      <c r="A39" s="2">
        <v>22</v>
      </c>
      <c r="B39" s="123" t="s">
        <v>25</v>
      </c>
      <c r="C39" s="1" t="str">
        <f ca="1">IF(INDEX('Data base'!$B$9:$K$58,$A39,C$16)&gt;=C$6,C$9,C$10)</f>
        <v>access+</v>
      </c>
      <c r="D39" s="1" t="str">
        <f ca="1">IF(INDEX('Data base'!$B$9:$K$58,$A39,D$16)&gt;=D$6,D$9,D$10)</f>
        <v>dynamis+</v>
      </c>
      <c r="E39" s="1" t="str">
        <f ca="1">IF(INDEX('Data base'!$B$9:$K$58,$A39,E$16)&gt;=E$6,E$9,E$10)</f>
        <v>emploi+</v>
      </c>
      <c r="F39" s="1" t="str">
        <f ca="1">IF(INDEX('Data base'!$B$9:$K$58,$A39,F$16)&gt;=F$6,F$9,F$10)</f>
        <v>taille+</v>
      </c>
      <c r="G39" s="1" t="str">
        <f ca="1">IF(INDEX('Data base'!$B$9:$K$58,$A39,G$16)&gt;=G$6,G$9,G$10)</f>
        <v>cadre-</v>
      </c>
      <c r="H39" s="1" t="str">
        <f ca="1">IF(INDEX('Data base'!$B$9:$K$58,$A39,H$16)&gt;=H$6,H$9,H$10)</f>
        <v>culture+</v>
      </c>
      <c r="I39" s="1" t="str">
        <f ca="1">IF(INDEX('Data base'!$B$9:$K$58,$A39,I$16)&gt;=I$6,I$9,I$10)</f>
        <v>immo-</v>
      </c>
      <c r="J39" s="1" t="str">
        <f ca="1">IF(INDEX('Data base'!$B$9:$K$58,$A39,J$16)&gt;=J$6,J$9,J$10)</f>
        <v>meteo+</v>
      </c>
      <c r="K39" s="1" t="str">
        <f ca="1">IF(INDEX('Data base'!$B$9:$K$58,$A39,K$16)&gt;=K$6,K$9,K$10)</f>
        <v>soins-</v>
      </c>
      <c r="L39" s="1" t="str">
        <f ca="1">IF(INDEX('Data base'!$B$9:$K$58,$A39,L$16)&gt;=L$6,L$9,L$10)</f>
        <v>securite-</v>
      </c>
    </row>
    <row r="40" spans="1:12">
      <c r="A40" s="2">
        <v>23</v>
      </c>
      <c r="B40" s="123" t="s">
        <v>37</v>
      </c>
      <c r="C40" s="1" t="str">
        <f ca="1">IF(INDEX('Data base'!$B$9:$K$58,$A40,C$16)&gt;=C$6,C$9,C$10)</f>
        <v>access+</v>
      </c>
      <c r="D40" s="1" t="str">
        <f ca="1">IF(INDEX('Data base'!$B$9:$K$58,$A40,D$16)&gt;=D$6,D$9,D$10)</f>
        <v>dynamis-</v>
      </c>
      <c r="E40" s="1" t="str">
        <f ca="1">IF(INDEX('Data base'!$B$9:$K$58,$A40,E$16)&gt;=E$6,E$9,E$10)</f>
        <v>emploi+</v>
      </c>
      <c r="F40" s="1" t="str">
        <f ca="1">IF(INDEX('Data base'!$B$9:$K$58,$A40,F$16)&gt;=F$6,F$9,F$10)</f>
        <v>taille-</v>
      </c>
      <c r="G40" s="1" t="str">
        <f ca="1">IF(INDEX('Data base'!$B$9:$K$58,$A40,G$16)&gt;=G$6,G$9,G$10)</f>
        <v>cadre-</v>
      </c>
      <c r="H40" s="1" t="str">
        <f ca="1">IF(INDEX('Data base'!$B$9:$K$58,$A40,H$16)&gt;=H$6,H$9,H$10)</f>
        <v>culture-</v>
      </c>
      <c r="I40" s="1" t="str">
        <f ca="1">IF(INDEX('Data base'!$B$9:$K$58,$A40,I$16)&gt;=I$6,I$9,I$10)</f>
        <v>immo+</v>
      </c>
      <c r="J40" s="1" t="str">
        <f ca="1">IF(INDEX('Data base'!$B$9:$K$58,$A40,J$16)&gt;=J$6,J$9,J$10)</f>
        <v>meteo+</v>
      </c>
      <c r="K40" s="1" t="str">
        <f ca="1">IF(INDEX('Data base'!$B$9:$K$58,$A40,K$16)&gt;=K$6,K$9,K$10)</f>
        <v>soins-</v>
      </c>
      <c r="L40" s="1" t="str">
        <f ca="1">IF(INDEX('Data base'!$B$9:$K$58,$A40,L$16)&gt;=L$6,L$9,L$10)</f>
        <v>securite+</v>
      </c>
    </row>
    <row r="41" spans="1:12">
      <c r="A41" s="2">
        <v>24</v>
      </c>
      <c r="B41" s="123" t="s">
        <v>21</v>
      </c>
      <c r="C41" s="1" t="str">
        <f ca="1">IF(INDEX('Data base'!$B$9:$K$58,$A41,C$16)&gt;=C$6,C$9,C$10)</f>
        <v>access+</v>
      </c>
      <c r="D41" s="1" t="str">
        <f ca="1">IF(INDEX('Data base'!$B$9:$K$58,$A41,D$16)&gt;=D$6,D$9,D$10)</f>
        <v>dynamis+</v>
      </c>
      <c r="E41" s="1" t="str">
        <f ca="1">IF(INDEX('Data base'!$B$9:$K$58,$A41,E$16)&gt;=E$6,E$9,E$10)</f>
        <v>emploi+</v>
      </c>
      <c r="F41" s="1" t="str">
        <f ca="1">IF(INDEX('Data base'!$B$9:$K$58,$A41,F$16)&gt;=F$6,F$9,F$10)</f>
        <v>taille+</v>
      </c>
      <c r="G41" s="1" t="str">
        <f ca="1">IF(INDEX('Data base'!$B$9:$K$58,$A41,G$16)&gt;=G$6,G$9,G$10)</f>
        <v>cadre+</v>
      </c>
      <c r="H41" s="1" t="str">
        <f ca="1">IF(INDEX('Data base'!$B$9:$K$58,$A41,H$16)&gt;=H$6,H$9,H$10)</f>
        <v>culture+</v>
      </c>
      <c r="I41" s="1" t="str">
        <f ca="1">IF(INDEX('Data base'!$B$9:$K$58,$A41,I$16)&gt;=I$6,I$9,I$10)</f>
        <v>immo-</v>
      </c>
      <c r="J41" s="1" t="str">
        <f ca="1">IF(INDEX('Data base'!$B$9:$K$58,$A41,J$16)&gt;=J$6,J$9,J$10)</f>
        <v>meteo+</v>
      </c>
      <c r="K41" s="1" t="str">
        <f ca="1">IF(INDEX('Data base'!$B$9:$K$58,$A41,K$16)&gt;=K$6,K$9,K$10)</f>
        <v>soins+</v>
      </c>
      <c r="L41" s="1" t="str">
        <f ca="1">IF(INDEX('Data base'!$B$9:$K$58,$A41,L$16)&gt;=L$6,L$9,L$10)</f>
        <v>securite-</v>
      </c>
    </row>
    <row r="42" spans="1:12">
      <c r="A42" s="2">
        <v>25</v>
      </c>
      <c r="B42" s="123" t="s">
        <v>28</v>
      </c>
      <c r="C42" s="1" t="str">
        <f ca="1">IF(INDEX('Data base'!$B$9:$K$58,$A42,C$16)&gt;=C$6,C$9,C$10)</f>
        <v>access+</v>
      </c>
      <c r="D42" s="1" t="str">
        <f ca="1">IF(INDEX('Data base'!$B$9:$K$58,$A42,D$16)&gt;=D$6,D$9,D$10)</f>
        <v>dynamis-</v>
      </c>
      <c r="E42" s="1" t="str">
        <f ca="1">IF(INDEX('Data base'!$B$9:$K$58,$A42,E$16)&gt;=E$6,E$9,E$10)</f>
        <v>emploi+</v>
      </c>
      <c r="F42" s="1" t="str">
        <f ca="1">IF(INDEX('Data base'!$B$9:$K$58,$A42,F$16)&gt;=F$6,F$9,F$10)</f>
        <v>taille+</v>
      </c>
      <c r="G42" s="1" t="str">
        <f ca="1">IF(INDEX('Data base'!$B$9:$K$58,$A42,G$16)&gt;=G$6,G$9,G$10)</f>
        <v>cadre-</v>
      </c>
      <c r="H42" s="1" t="str">
        <f ca="1">IF(INDEX('Data base'!$B$9:$K$58,$A42,H$16)&gt;=H$6,H$9,H$10)</f>
        <v>culture+</v>
      </c>
      <c r="I42" s="1" t="str">
        <f ca="1">IF(INDEX('Data base'!$B$9:$K$58,$A42,I$16)&gt;=I$6,I$9,I$10)</f>
        <v>immo+</v>
      </c>
      <c r="J42" s="1" t="str">
        <f ca="1">IF(INDEX('Data base'!$B$9:$K$58,$A42,J$16)&gt;=J$6,J$9,J$10)</f>
        <v>meteo-</v>
      </c>
      <c r="K42" s="1" t="str">
        <f ca="1">IF(INDEX('Data base'!$B$9:$K$58,$A42,K$16)&gt;=K$6,K$9,K$10)</f>
        <v>soins-</v>
      </c>
      <c r="L42" s="1" t="str">
        <f ca="1">IF(INDEX('Data base'!$B$9:$K$58,$A42,L$16)&gt;=L$6,L$9,L$10)</f>
        <v>securite+</v>
      </c>
    </row>
    <row r="43" spans="1:12">
      <c r="A43" s="2">
        <v>26</v>
      </c>
      <c r="B43" s="123" t="s">
        <v>20</v>
      </c>
      <c r="C43" s="1" t="str">
        <f ca="1">IF(INDEX('Data base'!$B$9:$K$58,$A43,C$16)&gt;=C$6,C$9,C$10)</f>
        <v>access-</v>
      </c>
      <c r="D43" s="1" t="str">
        <f ca="1">IF(INDEX('Data base'!$B$9:$K$58,$A43,D$16)&gt;=D$6,D$9,D$10)</f>
        <v>dynamis-</v>
      </c>
      <c r="E43" s="1" t="str">
        <f ca="1">IF(INDEX('Data base'!$B$9:$K$58,$A43,E$16)&gt;=E$6,E$9,E$10)</f>
        <v>emploi-</v>
      </c>
      <c r="F43" s="1" t="str">
        <f ca="1">IF(INDEX('Data base'!$B$9:$K$58,$A43,F$16)&gt;=F$6,F$9,F$10)</f>
        <v>taille-</v>
      </c>
      <c r="G43" s="1" t="str">
        <f ca="1">IF(INDEX('Data base'!$B$9:$K$58,$A43,G$16)&gt;=G$6,G$9,G$10)</f>
        <v>cadre-</v>
      </c>
      <c r="H43" s="1" t="str">
        <f ca="1">IF(INDEX('Data base'!$B$9:$K$58,$A43,H$16)&gt;=H$6,H$9,H$10)</f>
        <v>culture-</v>
      </c>
      <c r="I43" s="1" t="str">
        <f ca="1">IF(INDEX('Data base'!$B$9:$K$58,$A43,I$16)&gt;=I$6,I$9,I$10)</f>
        <v>immo+</v>
      </c>
      <c r="J43" s="1" t="str">
        <f ca="1">IF(INDEX('Data base'!$B$9:$K$58,$A43,J$16)&gt;=J$6,J$9,J$10)</f>
        <v>meteo-</v>
      </c>
      <c r="K43" s="1" t="str">
        <f ca="1">IF(INDEX('Data base'!$B$9:$K$58,$A43,K$16)&gt;=K$6,K$9,K$10)</f>
        <v>soins-</v>
      </c>
      <c r="L43" s="1" t="str">
        <f ca="1">IF(INDEX('Data base'!$B$9:$K$58,$A43,L$16)&gt;=L$6,L$9,L$10)</f>
        <v>securite+</v>
      </c>
    </row>
    <row r="44" spans="1:12">
      <c r="A44" s="2">
        <v>27</v>
      </c>
      <c r="B44" s="123" t="s">
        <v>42</v>
      </c>
      <c r="C44" s="1" t="str">
        <f ca="1">IF(INDEX('Data base'!$B$9:$K$58,$A44,C$16)&gt;=C$6,C$9,C$10)</f>
        <v>access-</v>
      </c>
      <c r="D44" s="1" t="str">
        <f ca="1">IF(INDEX('Data base'!$B$9:$K$58,$A44,D$16)&gt;=D$6,D$9,D$10)</f>
        <v>dynamis+</v>
      </c>
      <c r="E44" s="1" t="str">
        <f ca="1">IF(INDEX('Data base'!$B$9:$K$58,$A44,E$16)&gt;=E$6,E$9,E$10)</f>
        <v>emploi+</v>
      </c>
      <c r="F44" s="1" t="str">
        <f ca="1">IF(INDEX('Data base'!$B$9:$K$58,$A44,F$16)&gt;=F$6,F$9,F$10)</f>
        <v>taille+</v>
      </c>
      <c r="G44" s="1" t="str">
        <f ca="1">IF(INDEX('Data base'!$B$9:$K$58,$A44,G$16)&gt;=G$6,G$9,G$10)</f>
        <v>cadre+</v>
      </c>
      <c r="H44" s="1" t="str">
        <f ca="1">IF(INDEX('Data base'!$B$9:$K$58,$A44,H$16)&gt;=H$6,H$9,H$10)</f>
        <v>culture+</v>
      </c>
      <c r="I44" s="1" t="str">
        <f ca="1">IF(INDEX('Data base'!$B$9:$K$58,$A44,I$16)&gt;=I$6,I$9,I$10)</f>
        <v>immo-</v>
      </c>
      <c r="J44" s="1" t="str">
        <f ca="1">IF(INDEX('Data base'!$B$9:$K$58,$A44,J$16)&gt;=J$6,J$9,J$10)</f>
        <v>meteo+</v>
      </c>
      <c r="K44" s="1" t="str">
        <f ca="1">IF(INDEX('Data base'!$B$9:$K$58,$A44,K$16)&gt;=K$6,K$9,K$10)</f>
        <v>soins+</v>
      </c>
      <c r="L44" s="1" t="str">
        <f ca="1">IF(INDEX('Data base'!$B$9:$K$58,$A44,L$16)&gt;=L$6,L$9,L$10)</f>
        <v>securite-</v>
      </c>
    </row>
    <row r="45" spans="1:12">
      <c r="A45" s="2">
        <v>28</v>
      </c>
      <c r="B45" s="123" t="s">
        <v>35</v>
      </c>
      <c r="C45" s="1" t="str">
        <f ca="1">IF(INDEX('Data base'!$B$9:$K$58,$A45,C$16)&gt;=C$6,C$9,C$10)</f>
        <v>access+</v>
      </c>
      <c r="D45" s="1" t="str">
        <f ca="1">IF(INDEX('Data base'!$B$9:$K$58,$A45,D$16)&gt;=D$6,D$9,D$10)</f>
        <v>dynamis-</v>
      </c>
      <c r="E45" s="1" t="str">
        <f ca="1">IF(INDEX('Data base'!$B$9:$K$58,$A45,E$16)&gt;=E$6,E$9,E$10)</f>
        <v>emploi-</v>
      </c>
      <c r="F45" s="1" t="str">
        <f ca="1">IF(INDEX('Data base'!$B$9:$K$58,$A45,F$16)&gt;=F$6,F$9,F$10)</f>
        <v>taille-</v>
      </c>
      <c r="G45" s="1" t="str">
        <f ca="1">IF(INDEX('Data base'!$B$9:$K$58,$A45,G$16)&gt;=G$6,G$9,G$10)</f>
        <v>cadre-</v>
      </c>
      <c r="H45" s="1" t="str">
        <f ca="1">IF(INDEX('Data base'!$B$9:$K$58,$A45,H$16)&gt;=H$6,H$9,H$10)</f>
        <v>culture-</v>
      </c>
      <c r="I45" s="1" t="str">
        <f ca="1">IF(INDEX('Data base'!$B$9:$K$58,$A45,I$16)&gt;=I$6,I$9,I$10)</f>
        <v>immo+</v>
      </c>
      <c r="J45" s="1" t="str">
        <f ca="1">IF(INDEX('Data base'!$B$9:$K$58,$A45,J$16)&gt;=J$6,J$9,J$10)</f>
        <v>meteo+</v>
      </c>
      <c r="K45" s="1" t="str">
        <f ca="1">IF(INDEX('Data base'!$B$9:$K$58,$A45,K$16)&gt;=K$6,K$9,K$10)</f>
        <v>soins-</v>
      </c>
      <c r="L45" s="1" t="str">
        <f ca="1">IF(INDEX('Data base'!$B$9:$K$58,$A45,L$16)&gt;=L$6,L$9,L$10)</f>
        <v>securite+</v>
      </c>
    </row>
    <row r="46" spans="1:12">
      <c r="A46" s="2">
        <v>29</v>
      </c>
      <c r="B46" s="123" t="s">
        <v>38</v>
      </c>
      <c r="C46" s="1" t="str">
        <f ca="1">IF(INDEX('Data base'!$B$9:$K$58,$A46,C$16)&gt;=C$6,C$9,C$10)</f>
        <v>access+</v>
      </c>
      <c r="D46" s="1" t="str">
        <f ca="1">IF(INDEX('Data base'!$B$9:$K$58,$A46,D$16)&gt;=D$6,D$9,D$10)</f>
        <v>dynamis-</v>
      </c>
      <c r="E46" s="1" t="str">
        <f ca="1">IF(INDEX('Data base'!$B$9:$K$58,$A46,E$16)&gt;=E$6,E$9,E$10)</f>
        <v>emploi+</v>
      </c>
      <c r="F46" s="1" t="str">
        <f ca="1">IF(INDEX('Data base'!$B$9:$K$58,$A46,F$16)&gt;=F$6,F$9,F$10)</f>
        <v>taille+</v>
      </c>
      <c r="G46" s="1" t="str">
        <f ca="1">IF(INDEX('Data base'!$B$9:$K$58,$A46,G$16)&gt;=G$6,G$9,G$10)</f>
        <v>cadre-</v>
      </c>
      <c r="H46" s="1" t="str">
        <f ca="1">IF(INDEX('Data base'!$B$9:$K$58,$A46,H$16)&gt;=H$6,H$9,H$10)</f>
        <v>culture+</v>
      </c>
      <c r="I46" s="1" t="str">
        <f ca="1">IF(INDEX('Data base'!$B$9:$K$58,$A46,I$16)&gt;=I$6,I$9,I$10)</f>
        <v>immo+</v>
      </c>
      <c r="J46" s="1" t="str">
        <f ca="1">IF(INDEX('Data base'!$B$9:$K$58,$A46,J$16)&gt;=J$6,J$9,J$10)</f>
        <v>meteo-</v>
      </c>
      <c r="K46" s="1" t="str">
        <f ca="1">IF(INDEX('Data base'!$B$9:$K$58,$A46,K$16)&gt;=K$6,K$9,K$10)</f>
        <v>soins+</v>
      </c>
      <c r="L46" s="1" t="str">
        <f ca="1">IF(INDEX('Data base'!$B$9:$K$58,$A46,L$16)&gt;=L$6,L$9,L$10)</f>
        <v>securite+</v>
      </c>
    </row>
    <row r="47" spans="1:12">
      <c r="A47" s="2">
        <v>30</v>
      </c>
      <c r="B47" s="123" t="s">
        <v>22</v>
      </c>
      <c r="C47" s="1" t="str">
        <f ca="1">IF(INDEX('Data base'!$B$9:$K$58,$A47,C$16)&gt;=C$6,C$9,C$10)</f>
        <v>access+</v>
      </c>
      <c r="D47" s="1" t="str">
        <f ca="1">IF(INDEX('Data base'!$B$9:$K$58,$A47,D$16)&gt;=D$6,D$9,D$10)</f>
        <v>dynamis+</v>
      </c>
      <c r="E47" s="1" t="str">
        <f ca="1">IF(INDEX('Data base'!$B$9:$K$58,$A47,E$16)&gt;=E$6,E$9,E$10)</f>
        <v>emploi+</v>
      </c>
      <c r="F47" s="1" t="str">
        <f ca="1">IF(INDEX('Data base'!$B$9:$K$58,$A47,F$16)&gt;=F$6,F$9,F$10)</f>
        <v>taille+</v>
      </c>
      <c r="G47" s="1" t="str">
        <f ca="1">IF(INDEX('Data base'!$B$9:$K$58,$A47,G$16)&gt;=G$6,G$9,G$10)</f>
        <v>cadre+</v>
      </c>
      <c r="H47" s="1" t="str">
        <f ca="1">IF(INDEX('Data base'!$B$9:$K$58,$A47,H$16)&gt;=H$6,H$9,H$10)</f>
        <v>culture+</v>
      </c>
      <c r="I47" s="1" t="str">
        <f ca="1">IF(INDEX('Data base'!$B$9:$K$58,$A47,I$16)&gt;=I$6,I$9,I$10)</f>
        <v>immo-</v>
      </c>
      <c r="J47" s="1" t="str">
        <f ca="1">IF(INDEX('Data base'!$B$9:$K$58,$A47,J$16)&gt;=J$6,J$9,J$10)</f>
        <v>meteo-</v>
      </c>
      <c r="K47" s="1" t="str">
        <f ca="1">IF(INDEX('Data base'!$B$9:$K$58,$A47,K$16)&gt;=K$6,K$9,K$10)</f>
        <v>soins-</v>
      </c>
      <c r="L47" s="1" t="str">
        <f ca="1">IF(INDEX('Data base'!$B$9:$K$58,$A47,L$16)&gt;=L$6,L$9,L$10)</f>
        <v>securite-</v>
      </c>
    </row>
    <row r="48" spans="1:12">
      <c r="A48" s="2">
        <v>31</v>
      </c>
      <c r="B48" s="123" t="s">
        <v>32</v>
      </c>
      <c r="C48" s="1" t="str">
        <f ca="1">IF(INDEX('Data base'!$B$9:$K$58,$A48,C$16)&gt;=C$6,C$9,C$10)</f>
        <v>access-</v>
      </c>
      <c r="D48" s="1" t="str">
        <f ca="1">IF(INDEX('Data base'!$B$9:$K$58,$A48,D$16)&gt;=D$6,D$9,D$10)</f>
        <v>dynamis+</v>
      </c>
      <c r="E48" s="1" t="str">
        <f ca="1">IF(INDEX('Data base'!$B$9:$K$58,$A48,E$16)&gt;=E$6,E$9,E$10)</f>
        <v>emploi+</v>
      </c>
      <c r="F48" s="1" t="str">
        <f ca="1">IF(INDEX('Data base'!$B$9:$K$58,$A48,F$16)&gt;=F$6,F$9,F$10)</f>
        <v>taille+</v>
      </c>
      <c r="G48" s="1" t="str">
        <f ca="1">IF(INDEX('Data base'!$B$9:$K$58,$A48,G$16)&gt;=G$6,G$9,G$10)</f>
        <v>cadre+</v>
      </c>
      <c r="H48" s="1" t="str">
        <f ca="1">IF(INDEX('Data base'!$B$9:$K$58,$A48,H$16)&gt;=H$6,H$9,H$10)</f>
        <v>culture+</v>
      </c>
      <c r="I48" s="1" t="str">
        <f ca="1">IF(INDEX('Data base'!$B$9:$K$58,$A48,I$16)&gt;=I$6,I$9,I$10)</f>
        <v>immo-</v>
      </c>
      <c r="J48" s="1" t="str">
        <f ca="1">IF(INDEX('Data base'!$B$9:$K$58,$A48,J$16)&gt;=J$6,J$9,J$10)</f>
        <v>meteo+</v>
      </c>
      <c r="K48" s="1" t="str">
        <f ca="1">IF(INDEX('Data base'!$B$9:$K$58,$A48,K$16)&gt;=K$6,K$9,K$10)</f>
        <v>soins+</v>
      </c>
      <c r="L48" s="1" t="str">
        <f ca="1">IF(INDEX('Data base'!$B$9:$K$58,$A48,L$16)&gt;=L$6,L$9,L$10)</f>
        <v>securite-</v>
      </c>
    </row>
    <row r="49" spans="1:12">
      <c r="A49" s="2">
        <v>32</v>
      </c>
      <c r="B49" s="123" t="s">
        <v>49</v>
      </c>
      <c r="C49" s="1" t="str">
        <f ca="1">IF(INDEX('Data base'!$B$9:$K$58,$A49,C$16)&gt;=C$6,C$9,C$10)</f>
        <v>access-</v>
      </c>
      <c r="D49" s="1" t="str">
        <f ca="1">IF(INDEX('Data base'!$B$9:$K$58,$A49,D$16)&gt;=D$6,D$9,D$10)</f>
        <v>dynamis+</v>
      </c>
      <c r="E49" s="1" t="str">
        <f ca="1">IF(INDEX('Data base'!$B$9:$K$58,$A49,E$16)&gt;=E$6,E$9,E$10)</f>
        <v>emploi-</v>
      </c>
      <c r="F49" s="1" t="str">
        <f ca="1">IF(INDEX('Data base'!$B$9:$K$58,$A49,F$16)&gt;=F$6,F$9,F$10)</f>
        <v>taille-</v>
      </c>
      <c r="G49" s="1" t="str">
        <f ca="1">IF(INDEX('Data base'!$B$9:$K$58,$A49,G$16)&gt;=G$6,G$9,G$10)</f>
        <v>cadre+</v>
      </c>
      <c r="H49" s="1" t="str">
        <f ca="1">IF(INDEX('Data base'!$B$9:$K$58,$A49,H$16)&gt;=H$6,H$9,H$10)</f>
        <v>culture-</v>
      </c>
      <c r="I49" s="1" t="str">
        <f ca="1">IF(INDEX('Data base'!$B$9:$K$58,$A49,I$16)&gt;=I$6,I$9,I$10)</f>
        <v>immo+</v>
      </c>
      <c r="J49" s="1" t="str">
        <f ca="1">IF(INDEX('Data base'!$B$9:$K$58,$A49,J$16)&gt;=J$6,J$9,J$10)</f>
        <v>meteo+</v>
      </c>
      <c r="K49" s="1" t="str">
        <f ca="1">IF(INDEX('Data base'!$B$9:$K$58,$A49,K$16)&gt;=K$6,K$9,K$10)</f>
        <v>soins+</v>
      </c>
      <c r="L49" s="1" t="str">
        <f ca="1">IF(INDEX('Data base'!$B$9:$K$58,$A49,L$16)&gt;=L$6,L$9,L$10)</f>
        <v>securite-</v>
      </c>
    </row>
    <row r="50" spans="1:12">
      <c r="A50" s="2">
        <v>33</v>
      </c>
      <c r="B50" s="123" t="s">
        <v>41</v>
      </c>
      <c r="C50" s="1" t="str">
        <f ca="1">IF(INDEX('Data base'!$B$9:$K$58,$A50,C$16)&gt;=C$6,C$9,C$10)</f>
        <v>access+</v>
      </c>
      <c r="D50" s="1" t="str">
        <f ca="1">IF(INDEX('Data base'!$B$9:$K$58,$A50,D$16)&gt;=D$6,D$9,D$10)</f>
        <v>dynamis-</v>
      </c>
      <c r="E50" s="1" t="str">
        <f ca="1">IF(INDEX('Data base'!$B$9:$K$58,$A50,E$16)&gt;=E$6,E$9,E$10)</f>
        <v>emploi+</v>
      </c>
      <c r="F50" s="1" t="str">
        <f ca="1">IF(INDEX('Data base'!$B$9:$K$58,$A50,F$16)&gt;=F$6,F$9,F$10)</f>
        <v>taille+</v>
      </c>
      <c r="G50" s="1" t="str">
        <f ca="1">IF(INDEX('Data base'!$B$9:$K$58,$A50,G$16)&gt;=G$6,G$9,G$10)</f>
        <v>cadre-</v>
      </c>
      <c r="H50" s="1" t="str">
        <f ca="1">IF(INDEX('Data base'!$B$9:$K$58,$A50,H$16)&gt;=H$6,H$9,H$10)</f>
        <v>culture+</v>
      </c>
      <c r="I50" s="1" t="str">
        <f ca="1">IF(INDEX('Data base'!$B$9:$K$58,$A50,I$16)&gt;=I$6,I$9,I$10)</f>
        <v>immo+</v>
      </c>
      <c r="J50" s="1" t="str">
        <f ca="1">IF(INDEX('Data base'!$B$9:$K$58,$A50,J$16)&gt;=J$6,J$9,J$10)</f>
        <v>meteo-</v>
      </c>
      <c r="K50" s="1" t="str">
        <f ca="1">IF(INDEX('Data base'!$B$9:$K$58,$A50,K$16)&gt;=K$6,K$9,K$10)</f>
        <v>soins-</v>
      </c>
      <c r="L50" s="1" t="str">
        <f ca="1">IF(INDEX('Data base'!$B$9:$K$58,$A50,L$16)&gt;=L$6,L$9,L$10)</f>
        <v>securite-</v>
      </c>
    </row>
    <row r="51" spans="1:12">
      <c r="A51" s="2">
        <v>34</v>
      </c>
      <c r="B51" s="123" t="s">
        <v>55</v>
      </c>
      <c r="C51" s="1" t="str">
        <f ca="1">IF(INDEX('Data base'!$B$9:$K$58,$A51,C$16)&gt;=C$6,C$9,C$10)</f>
        <v>access-</v>
      </c>
      <c r="D51" s="1" t="str">
        <f ca="1">IF(INDEX('Data base'!$B$9:$K$58,$A51,D$16)&gt;=D$6,D$9,D$10)</f>
        <v>dynamis-</v>
      </c>
      <c r="E51" s="1" t="str">
        <f ca="1">IF(INDEX('Data base'!$B$9:$K$58,$A51,E$16)&gt;=E$6,E$9,E$10)</f>
        <v>emploi-</v>
      </c>
      <c r="F51" s="1" t="str">
        <f ca="1">IF(INDEX('Data base'!$B$9:$K$58,$A51,F$16)&gt;=F$6,F$9,F$10)</f>
        <v>taille-</v>
      </c>
      <c r="G51" s="1" t="str">
        <f ca="1">IF(INDEX('Data base'!$B$9:$K$58,$A51,G$16)&gt;=G$6,G$9,G$10)</f>
        <v>cadre+</v>
      </c>
      <c r="H51" s="1" t="str">
        <f ca="1">IF(INDEX('Data base'!$B$9:$K$58,$A51,H$16)&gt;=H$6,H$9,H$10)</f>
        <v>culture-</v>
      </c>
      <c r="I51" s="1" t="str">
        <f ca="1">IF(INDEX('Data base'!$B$9:$K$58,$A51,I$16)&gt;=I$6,I$9,I$10)</f>
        <v>immo+</v>
      </c>
      <c r="J51" s="1" t="str">
        <f ca="1">IF(INDEX('Data base'!$B$9:$K$58,$A51,J$16)&gt;=J$6,J$9,J$10)</f>
        <v>meteo-</v>
      </c>
      <c r="K51" s="1" t="str">
        <f ca="1">IF(INDEX('Data base'!$B$9:$K$58,$A51,K$16)&gt;=K$6,K$9,K$10)</f>
        <v>soins-</v>
      </c>
      <c r="L51" s="1" t="str">
        <f ca="1">IF(INDEX('Data base'!$B$9:$K$58,$A51,L$16)&gt;=L$6,L$9,L$10)</f>
        <v>securite+</v>
      </c>
    </row>
    <row r="52" spans="1:12">
      <c r="A52" s="2">
        <v>35</v>
      </c>
      <c r="B52" s="123" t="s">
        <v>40</v>
      </c>
      <c r="C52" s="1" t="str">
        <f ca="1">IF(INDEX('Data base'!$B$9:$K$58,$A52,C$16)&gt;=C$6,C$9,C$10)</f>
        <v>access-</v>
      </c>
      <c r="D52" s="1" t="str">
        <f ca="1">IF(INDEX('Data base'!$B$9:$K$58,$A52,D$16)&gt;=D$6,D$9,D$10)</f>
        <v>dynamis+</v>
      </c>
      <c r="E52" s="1" t="str">
        <f ca="1">IF(INDEX('Data base'!$B$9:$K$58,$A52,E$16)&gt;=E$6,E$9,E$10)</f>
        <v>emploi-</v>
      </c>
      <c r="F52" s="1" t="str">
        <f ca="1">IF(INDEX('Data base'!$B$9:$K$58,$A52,F$16)&gt;=F$6,F$9,F$10)</f>
        <v>taille-</v>
      </c>
      <c r="G52" s="1" t="str">
        <f ca="1">IF(INDEX('Data base'!$B$9:$K$58,$A52,G$16)&gt;=G$6,G$9,G$10)</f>
        <v>cadre+</v>
      </c>
      <c r="H52" s="1" t="str">
        <f ca="1">IF(INDEX('Data base'!$B$9:$K$58,$A52,H$16)&gt;=H$6,H$9,H$10)</f>
        <v>culture-</v>
      </c>
      <c r="I52" s="1" t="str">
        <f ca="1">IF(INDEX('Data base'!$B$9:$K$58,$A52,I$16)&gt;=I$6,I$9,I$10)</f>
        <v>immo+</v>
      </c>
      <c r="J52" s="1" t="str">
        <f ca="1">IF(INDEX('Data base'!$B$9:$K$58,$A52,J$16)&gt;=J$6,J$9,J$10)</f>
        <v>meteo+</v>
      </c>
      <c r="K52" s="1" t="str">
        <f ca="1">IF(INDEX('Data base'!$B$9:$K$58,$A52,K$16)&gt;=K$6,K$9,K$10)</f>
        <v>soins+</v>
      </c>
      <c r="L52" s="1" t="str">
        <f ca="1">IF(INDEX('Data base'!$B$9:$K$58,$A52,L$16)&gt;=L$6,L$9,L$10)</f>
        <v>securite-</v>
      </c>
    </row>
    <row r="53" spans="1:12">
      <c r="A53" s="2">
        <v>36</v>
      </c>
      <c r="B53" s="123" t="s">
        <v>34</v>
      </c>
      <c r="C53" s="1" t="str">
        <f ca="1">IF(INDEX('Data base'!$B$9:$K$58,$A53,C$16)&gt;=C$6,C$9,C$10)</f>
        <v>access+</v>
      </c>
      <c r="D53" s="1" t="str">
        <f ca="1">IF(INDEX('Data base'!$B$9:$K$58,$A53,D$16)&gt;=D$6,D$9,D$10)</f>
        <v>dynamis+</v>
      </c>
      <c r="E53" s="1" t="str">
        <f ca="1">IF(INDEX('Data base'!$B$9:$K$58,$A53,E$16)&gt;=E$6,E$9,E$10)</f>
        <v>emploi+</v>
      </c>
      <c r="F53" s="1" t="str">
        <f ca="1">IF(INDEX('Data base'!$B$9:$K$58,$A53,F$16)&gt;=F$6,F$9,F$10)</f>
        <v>taille-</v>
      </c>
      <c r="G53" s="1" t="str">
        <f ca="1">IF(INDEX('Data base'!$B$9:$K$58,$A53,G$16)&gt;=G$6,G$9,G$10)</f>
        <v>cadre-</v>
      </c>
      <c r="H53" s="1" t="str">
        <f ca="1">IF(INDEX('Data base'!$B$9:$K$58,$A53,H$16)&gt;=H$6,H$9,H$10)</f>
        <v>culture+</v>
      </c>
      <c r="I53" s="1" t="str">
        <f ca="1">IF(INDEX('Data base'!$B$9:$K$58,$A53,I$16)&gt;=I$6,I$9,I$10)</f>
        <v>immo+</v>
      </c>
      <c r="J53" s="1" t="str">
        <f ca="1">IF(INDEX('Data base'!$B$9:$K$58,$A53,J$16)&gt;=J$6,J$9,J$10)</f>
        <v>meteo+</v>
      </c>
      <c r="K53" s="1" t="str">
        <f ca="1">IF(INDEX('Data base'!$B$9:$K$58,$A53,K$16)&gt;=K$6,K$9,K$10)</f>
        <v>soins+</v>
      </c>
      <c r="L53" s="1" t="str">
        <f ca="1">IF(INDEX('Data base'!$B$9:$K$58,$A53,L$16)&gt;=L$6,L$9,L$10)</f>
        <v>securite+</v>
      </c>
    </row>
    <row r="54" spans="1:12">
      <c r="A54" s="2">
        <v>37</v>
      </c>
      <c r="B54" s="123" t="s">
        <v>53</v>
      </c>
      <c r="C54" s="1" t="str">
        <f ca="1">IF(INDEX('Data base'!$B$9:$K$58,$A54,C$16)&gt;=C$6,C$9,C$10)</f>
        <v>access+</v>
      </c>
      <c r="D54" s="1" t="str">
        <f ca="1">IF(INDEX('Data base'!$B$9:$K$58,$A54,D$16)&gt;=D$6,D$9,D$10)</f>
        <v>dynamis-</v>
      </c>
      <c r="E54" s="1" t="str">
        <f ca="1">IF(INDEX('Data base'!$B$9:$K$58,$A54,E$16)&gt;=E$6,E$9,E$10)</f>
        <v>emploi+</v>
      </c>
      <c r="F54" s="1" t="str">
        <f ca="1">IF(INDEX('Data base'!$B$9:$K$58,$A54,F$16)&gt;=F$6,F$9,F$10)</f>
        <v>taille+</v>
      </c>
      <c r="G54" s="1" t="str">
        <f ca="1">IF(INDEX('Data base'!$B$9:$K$58,$A54,G$16)&gt;=G$6,G$9,G$10)</f>
        <v>cadre-</v>
      </c>
      <c r="H54" s="1" t="str">
        <f ca="1">IF(INDEX('Data base'!$B$9:$K$58,$A54,H$16)&gt;=H$6,H$9,H$10)</f>
        <v>culture+</v>
      </c>
      <c r="I54" s="1" t="str">
        <f ca="1">IF(INDEX('Data base'!$B$9:$K$58,$A54,I$16)&gt;=I$6,I$9,I$10)</f>
        <v>immo-</v>
      </c>
      <c r="J54" s="1" t="str">
        <f ca="1">IF(INDEX('Data base'!$B$9:$K$58,$A54,J$16)&gt;=J$6,J$9,J$10)</f>
        <v>meteo-</v>
      </c>
      <c r="K54" s="1" t="str">
        <f ca="1">IF(INDEX('Data base'!$B$9:$K$58,$A54,K$16)&gt;=K$6,K$9,K$10)</f>
        <v>soins+</v>
      </c>
      <c r="L54" s="1" t="str">
        <f ca="1">IF(INDEX('Data base'!$B$9:$K$58,$A54,L$16)&gt;=L$6,L$9,L$10)</f>
        <v>securite-</v>
      </c>
    </row>
    <row r="55" spans="1:12">
      <c r="A55" s="2">
        <v>38</v>
      </c>
      <c r="B55" s="123" t="s">
        <v>33</v>
      </c>
      <c r="C55" s="1" t="str">
        <f ca="1">IF(INDEX('Data base'!$B$9:$K$58,$A55,C$16)&gt;=C$6,C$9,C$10)</f>
        <v>access+</v>
      </c>
      <c r="D55" s="1" t="str">
        <f ca="1">IF(INDEX('Data base'!$B$9:$K$58,$A55,D$16)&gt;=D$6,D$9,D$10)</f>
        <v>dynamis+</v>
      </c>
      <c r="E55" s="1" t="str">
        <f ca="1">IF(INDEX('Data base'!$B$9:$K$58,$A55,E$16)&gt;=E$6,E$9,E$10)</f>
        <v>emploi+</v>
      </c>
      <c r="F55" s="1" t="str">
        <f ca="1">IF(INDEX('Data base'!$B$9:$K$58,$A55,F$16)&gt;=F$6,F$9,F$10)</f>
        <v>taille+</v>
      </c>
      <c r="G55" s="1" t="str">
        <f ca="1">IF(INDEX('Data base'!$B$9:$K$58,$A55,G$16)&gt;=G$6,G$9,G$10)</f>
        <v>cadre+</v>
      </c>
      <c r="H55" s="1" t="str">
        <f ca="1">IF(INDEX('Data base'!$B$9:$K$58,$A55,H$16)&gt;=H$6,H$9,H$10)</f>
        <v>culture+</v>
      </c>
      <c r="I55" s="1" t="str">
        <f ca="1">IF(INDEX('Data base'!$B$9:$K$58,$A55,I$16)&gt;=I$6,I$9,I$10)</f>
        <v>immo-</v>
      </c>
      <c r="J55" s="1" t="str">
        <f ca="1">IF(INDEX('Data base'!$B$9:$K$58,$A55,J$16)&gt;=J$6,J$9,J$10)</f>
        <v>meteo-</v>
      </c>
      <c r="K55" s="1" t="str">
        <f ca="1">IF(INDEX('Data base'!$B$9:$K$58,$A55,K$16)&gt;=K$6,K$9,K$10)</f>
        <v>soins+</v>
      </c>
      <c r="L55" s="1" t="str">
        <f ca="1">IF(INDEX('Data base'!$B$9:$K$58,$A55,L$16)&gt;=L$6,L$9,L$10)</f>
        <v>securite+</v>
      </c>
    </row>
    <row r="56" spans="1:12">
      <c r="A56" s="2">
        <v>39</v>
      </c>
      <c r="B56" s="123" t="s">
        <v>48</v>
      </c>
      <c r="C56" s="1" t="str">
        <f ca="1">IF(INDEX('Data base'!$B$9:$K$58,$A56,C$16)&gt;=C$6,C$9,C$10)</f>
        <v>access-</v>
      </c>
      <c r="D56" s="1" t="str">
        <f ca="1">IF(INDEX('Data base'!$B$9:$K$58,$A56,D$16)&gt;=D$6,D$9,D$10)</f>
        <v>dynamis+</v>
      </c>
      <c r="E56" s="1" t="str">
        <f ca="1">IF(INDEX('Data base'!$B$9:$K$58,$A56,E$16)&gt;=E$6,E$9,E$10)</f>
        <v>emploi-</v>
      </c>
      <c r="F56" s="1" t="str">
        <f ca="1">IF(INDEX('Data base'!$B$9:$K$58,$A56,F$16)&gt;=F$6,F$9,F$10)</f>
        <v>taille-</v>
      </c>
      <c r="G56" s="1" t="str">
        <f ca="1">IF(INDEX('Data base'!$B$9:$K$58,$A56,G$16)&gt;=G$6,G$9,G$10)</f>
        <v>cadre+</v>
      </c>
      <c r="H56" s="1" t="str">
        <f ca="1">IF(INDEX('Data base'!$B$9:$K$58,$A56,H$16)&gt;=H$6,H$9,H$10)</f>
        <v>culture-</v>
      </c>
      <c r="I56" s="1" t="str">
        <f ca="1">IF(INDEX('Data base'!$B$9:$K$58,$A56,I$16)&gt;=I$6,I$9,I$10)</f>
        <v>immo-</v>
      </c>
      <c r="J56" s="1" t="str">
        <f ca="1">IF(INDEX('Data base'!$B$9:$K$58,$A56,J$16)&gt;=J$6,J$9,J$10)</f>
        <v>meteo+</v>
      </c>
      <c r="K56" s="1" t="str">
        <f ca="1">IF(INDEX('Data base'!$B$9:$K$58,$A56,K$16)&gt;=K$6,K$9,K$10)</f>
        <v>soins+</v>
      </c>
      <c r="L56" s="1" t="str">
        <f ca="1">IF(INDEX('Data base'!$B$9:$K$58,$A56,L$16)&gt;=L$6,L$9,L$10)</f>
        <v>securite+</v>
      </c>
    </row>
    <row r="57" spans="1:12">
      <c r="A57" s="2">
        <v>40</v>
      </c>
      <c r="B57" s="123" t="s">
        <v>27</v>
      </c>
      <c r="C57" s="1" t="str">
        <f ca="1">IF(INDEX('Data base'!$B$9:$K$58,$A57,C$16)&gt;=C$6,C$9,C$10)</f>
        <v>access+</v>
      </c>
      <c r="D57" s="1" t="str">
        <f ca="1">IF(INDEX('Data base'!$B$9:$K$58,$A57,D$16)&gt;=D$6,D$9,D$10)</f>
        <v>dynamis+</v>
      </c>
      <c r="E57" s="1" t="str">
        <f ca="1">IF(INDEX('Data base'!$B$9:$K$58,$A57,E$16)&gt;=E$6,E$9,E$10)</f>
        <v>emploi+</v>
      </c>
      <c r="F57" s="1" t="str">
        <f ca="1">IF(INDEX('Data base'!$B$9:$K$58,$A57,F$16)&gt;=F$6,F$9,F$10)</f>
        <v>taille+</v>
      </c>
      <c r="G57" s="1" t="str">
        <f ca="1">IF(INDEX('Data base'!$B$9:$K$58,$A57,G$16)&gt;=G$6,G$9,G$10)</f>
        <v>cadre+</v>
      </c>
      <c r="H57" s="1" t="str">
        <f ca="1">IF(INDEX('Data base'!$B$9:$K$58,$A57,H$16)&gt;=H$6,H$9,H$10)</f>
        <v>culture+</v>
      </c>
      <c r="I57" s="1" t="str">
        <f ca="1">IF(INDEX('Data base'!$B$9:$K$58,$A57,I$16)&gt;=I$6,I$9,I$10)</f>
        <v>immo-</v>
      </c>
      <c r="J57" s="1" t="str">
        <f ca="1">IF(INDEX('Data base'!$B$9:$K$58,$A57,J$16)&gt;=J$6,J$9,J$10)</f>
        <v>meteo-</v>
      </c>
      <c r="K57" s="1" t="str">
        <f ca="1">IF(INDEX('Data base'!$B$9:$K$58,$A57,K$16)&gt;=K$6,K$9,K$10)</f>
        <v>soins-</v>
      </c>
      <c r="L57" s="1" t="str">
        <f ca="1">IF(INDEX('Data base'!$B$9:$K$58,$A57,L$16)&gt;=L$6,L$9,L$10)</f>
        <v>securite-</v>
      </c>
    </row>
    <row r="58" spans="1:12">
      <c r="A58" s="2">
        <v>41</v>
      </c>
      <c r="B58" s="123" t="s">
        <v>30</v>
      </c>
      <c r="C58" s="1" t="str">
        <f ca="1">IF(INDEX('Data base'!$B$9:$K$58,$A58,C$16)&gt;=C$6,C$9,C$10)</f>
        <v>access-</v>
      </c>
      <c r="D58" s="1" t="str">
        <f ca="1">IF(INDEX('Data base'!$B$9:$K$58,$A58,D$16)&gt;=D$6,D$9,D$10)</f>
        <v>dynamis+</v>
      </c>
      <c r="E58" s="1" t="str">
        <f ca="1">IF(INDEX('Data base'!$B$9:$K$58,$A58,E$16)&gt;=E$6,E$9,E$10)</f>
        <v>emploi-</v>
      </c>
      <c r="F58" s="1" t="str">
        <f ca="1">IF(INDEX('Data base'!$B$9:$K$58,$A58,F$16)&gt;=F$6,F$9,F$10)</f>
        <v>taille-</v>
      </c>
      <c r="G58" s="1" t="str">
        <f ca="1">IF(INDEX('Data base'!$B$9:$K$58,$A58,G$16)&gt;=G$6,G$9,G$10)</f>
        <v>cadre-</v>
      </c>
      <c r="H58" s="1" t="str">
        <f ca="1">IF(INDEX('Data base'!$B$9:$K$58,$A58,H$16)&gt;=H$6,H$9,H$10)</f>
        <v>culture+</v>
      </c>
      <c r="I58" s="1" t="str">
        <f ca="1">IF(INDEX('Data base'!$B$9:$K$58,$A58,I$16)&gt;=I$6,I$9,I$10)</f>
        <v>immo+</v>
      </c>
      <c r="J58" s="1" t="str">
        <f ca="1">IF(INDEX('Data base'!$B$9:$K$58,$A58,J$16)&gt;=J$6,J$9,J$10)</f>
        <v>meteo+</v>
      </c>
      <c r="K58" s="1" t="str">
        <f ca="1">IF(INDEX('Data base'!$B$9:$K$58,$A58,K$16)&gt;=K$6,K$9,K$10)</f>
        <v>soins-</v>
      </c>
      <c r="L58" s="1" t="str">
        <f ca="1">IF(INDEX('Data base'!$B$9:$K$58,$A58,L$16)&gt;=L$6,L$9,L$10)</f>
        <v>securite+</v>
      </c>
    </row>
    <row r="59" spans="1:12">
      <c r="A59" s="2">
        <v>42</v>
      </c>
      <c r="B59" s="123" t="s">
        <v>43</v>
      </c>
      <c r="C59" s="1" t="str">
        <f ca="1">IF(INDEX('Data base'!$B$9:$K$58,$A59,C$16)&gt;=C$6,C$9,C$10)</f>
        <v>access-</v>
      </c>
      <c r="D59" s="1" t="str">
        <f ca="1">IF(INDEX('Data base'!$B$9:$K$58,$A59,D$16)&gt;=D$6,D$9,D$10)</f>
        <v>dynamis+</v>
      </c>
      <c r="E59" s="1" t="str">
        <f ca="1">IF(INDEX('Data base'!$B$9:$K$58,$A59,E$16)&gt;=E$6,E$9,E$10)</f>
        <v>emploi-</v>
      </c>
      <c r="F59" s="1" t="str">
        <f ca="1">IF(INDEX('Data base'!$B$9:$K$58,$A59,F$16)&gt;=F$6,F$9,F$10)</f>
        <v>taille-</v>
      </c>
      <c r="G59" s="1" t="str">
        <f ca="1">IF(INDEX('Data base'!$B$9:$K$58,$A59,G$16)&gt;=G$6,G$9,G$10)</f>
        <v>cadre+</v>
      </c>
      <c r="H59" s="1" t="str">
        <f ca="1">IF(INDEX('Data base'!$B$9:$K$58,$A59,H$16)&gt;=H$6,H$9,H$10)</f>
        <v>culture-</v>
      </c>
      <c r="I59" s="1" t="str">
        <f ca="1">IF(INDEX('Data base'!$B$9:$K$58,$A59,I$16)&gt;=I$6,I$9,I$10)</f>
        <v>immo+</v>
      </c>
      <c r="J59" s="1" t="str">
        <f ca="1">IF(INDEX('Data base'!$B$9:$K$58,$A59,J$16)&gt;=J$6,J$9,J$10)</f>
        <v>meteo+</v>
      </c>
      <c r="K59" s="1" t="str">
        <f ca="1">IF(INDEX('Data base'!$B$9:$K$58,$A59,K$16)&gt;=K$6,K$9,K$10)</f>
        <v>soins-</v>
      </c>
      <c r="L59" s="1" t="str">
        <f ca="1">IF(INDEX('Data base'!$B$9:$K$58,$A59,L$16)&gt;=L$6,L$9,L$10)</f>
        <v>securite-</v>
      </c>
    </row>
    <row r="60" spans="1:12">
      <c r="A60" s="2">
        <v>43</v>
      </c>
      <c r="B60" s="123" t="s">
        <v>46</v>
      </c>
      <c r="C60" s="1" t="str">
        <f ca="1">IF(INDEX('Data base'!$B$9:$K$58,$A60,C$16)&gt;=C$6,C$9,C$10)</f>
        <v>access+</v>
      </c>
      <c r="D60" s="1" t="str">
        <f ca="1">IF(INDEX('Data base'!$B$9:$K$58,$A60,D$16)&gt;=D$6,D$9,D$10)</f>
        <v>dynamis+</v>
      </c>
      <c r="E60" s="1" t="str">
        <f ca="1">IF(INDEX('Data base'!$B$9:$K$58,$A60,E$16)&gt;=E$6,E$9,E$10)</f>
        <v>emploi+</v>
      </c>
      <c r="F60" s="1" t="str">
        <f ca="1">IF(INDEX('Data base'!$B$9:$K$58,$A60,F$16)&gt;=F$6,F$9,F$10)</f>
        <v>taille+</v>
      </c>
      <c r="G60" s="1" t="str">
        <f ca="1">IF(INDEX('Data base'!$B$9:$K$58,$A60,G$16)&gt;=G$6,G$9,G$10)</f>
        <v>cadre-</v>
      </c>
      <c r="H60" s="1" t="str">
        <f ca="1">IF(INDEX('Data base'!$B$9:$K$58,$A60,H$16)&gt;=H$6,H$9,H$10)</f>
        <v>culture+</v>
      </c>
      <c r="I60" s="1" t="str">
        <f ca="1">IF(INDEX('Data base'!$B$9:$K$58,$A60,I$16)&gt;=I$6,I$9,I$10)</f>
        <v>immo-</v>
      </c>
      <c r="J60" s="1" t="str">
        <f ca="1">IF(INDEX('Data base'!$B$9:$K$58,$A60,J$16)&gt;=J$6,J$9,J$10)</f>
        <v>meteo-</v>
      </c>
      <c r="K60" s="1" t="str">
        <f ca="1">IF(INDEX('Data base'!$B$9:$K$58,$A60,K$16)&gt;=K$6,K$9,K$10)</f>
        <v>soins+</v>
      </c>
      <c r="L60" s="1" t="str">
        <f ca="1">IF(INDEX('Data base'!$B$9:$K$58,$A60,L$16)&gt;=L$6,L$9,L$10)</f>
        <v>securite+</v>
      </c>
    </row>
    <row r="61" spans="1:12">
      <c r="A61" s="2">
        <v>44</v>
      </c>
      <c r="B61" s="123" t="s">
        <v>45</v>
      </c>
      <c r="C61" s="1" t="str">
        <f ca="1">IF(INDEX('Data base'!$B$9:$K$58,$A61,C$16)&gt;=C$6,C$9,C$10)</f>
        <v>access+</v>
      </c>
      <c r="D61" s="1" t="str">
        <f ca="1">IF(INDEX('Data base'!$B$9:$K$58,$A61,D$16)&gt;=D$6,D$9,D$10)</f>
        <v>dynamis-</v>
      </c>
      <c r="E61" s="1" t="str">
        <f ca="1">IF(INDEX('Data base'!$B$9:$K$58,$A61,E$16)&gt;=E$6,E$9,E$10)</f>
        <v>emploi-</v>
      </c>
      <c r="F61" s="1" t="str">
        <f ca="1">IF(INDEX('Data base'!$B$9:$K$58,$A61,F$16)&gt;=F$6,F$9,F$10)</f>
        <v>taille-</v>
      </c>
      <c r="G61" s="1" t="str">
        <f ca="1">IF(INDEX('Data base'!$B$9:$K$58,$A61,G$16)&gt;=G$6,G$9,G$10)</f>
        <v>cadre-</v>
      </c>
      <c r="H61" s="1" t="str">
        <f ca="1">IF(INDEX('Data base'!$B$9:$K$58,$A61,H$16)&gt;=H$6,H$9,H$10)</f>
        <v>culture-</v>
      </c>
      <c r="I61" s="1" t="str">
        <f ca="1">IF(INDEX('Data base'!$B$9:$K$58,$A61,I$16)&gt;=I$6,I$9,I$10)</f>
        <v>immo+</v>
      </c>
      <c r="J61" s="1" t="str">
        <f ca="1">IF(INDEX('Data base'!$B$9:$K$58,$A61,J$16)&gt;=J$6,J$9,J$10)</f>
        <v>meteo-</v>
      </c>
      <c r="K61" s="1" t="str">
        <f ca="1">IF(INDEX('Data base'!$B$9:$K$58,$A61,K$16)&gt;=K$6,K$9,K$10)</f>
        <v>soins-</v>
      </c>
      <c r="L61" s="1" t="str">
        <f ca="1">IF(INDEX('Data base'!$B$9:$K$58,$A61,L$16)&gt;=L$6,L$9,L$10)</f>
        <v>securite+</v>
      </c>
    </row>
    <row r="62" spans="1:12">
      <c r="A62" s="2">
        <v>45</v>
      </c>
      <c r="B62" s="123" t="s">
        <v>51</v>
      </c>
      <c r="C62" s="1" t="str">
        <f ca="1">IF(INDEX('Data base'!$B$9:$K$58,$A62,C$16)&gt;=C$6,C$9,C$10)</f>
        <v>access-</v>
      </c>
      <c r="D62" s="1" t="str">
        <f ca="1">IF(INDEX('Data base'!$B$9:$K$58,$A62,D$16)&gt;=D$6,D$9,D$10)</f>
        <v>dynamis+</v>
      </c>
      <c r="E62" s="1" t="str">
        <f ca="1">IF(INDEX('Data base'!$B$9:$K$58,$A62,E$16)&gt;=E$6,E$9,E$10)</f>
        <v>emploi+</v>
      </c>
      <c r="F62" s="1" t="str">
        <f ca="1">IF(INDEX('Data base'!$B$9:$K$58,$A62,F$16)&gt;=F$6,F$9,F$10)</f>
        <v>taille+</v>
      </c>
      <c r="G62" s="1" t="str">
        <f ca="1">IF(INDEX('Data base'!$B$9:$K$58,$A62,G$16)&gt;=G$6,G$9,G$10)</f>
        <v>cadre+</v>
      </c>
      <c r="H62" s="1" t="str">
        <f ca="1">IF(INDEX('Data base'!$B$9:$K$58,$A62,H$16)&gt;=H$6,H$9,H$10)</f>
        <v>culture+</v>
      </c>
      <c r="I62" s="1" t="str">
        <f ca="1">IF(INDEX('Data base'!$B$9:$K$58,$A62,I$16)&gt;=I$6,I$9,I$10)</f>
        <v>immo-</v>
      </c>
      <c r="J62" s="1" t="str">
        <f ca="1">IF(INDEX('Data base'!$B$9:$K$58,$A62,J$16)&gt;=J$6,J$9,J$10)</f>
        <v>meteo+</v>
      </c>
      <c r="K62" s="1" t="str">
        <f ca="1">IF(INDEX('Data base'!$B$9:$K$58,$A62,K$16)&gt;=K$6,K$9,K$10)</f>
        <v>soins-</v>
      </c>
      <c r="L62" s="1" t="str">
        <f ca="1">IF(INDEX('Data base'!$B$9:$K$58,$A62,L$16)&gt;=L$6,L$9,L$10)</f>
        <v>securite-</v>
      </c>
    </row>
    <row r="63" spans="1:12">
      <c r="A63" s="2">
        <v>46</v>
      </c>
      <c r="B63" s="123" t="s">
        <v>52</v>
      </c>
      <c r="C63" s="1" t="str">
        <f ca="1">IF(INDEX('Data base'!$B$9:$K$58,$A63,C$16)&gt;=C$6,C$9,C$10)</f>
        <v>access-</v>
      </c>
      <c r="D63" s="1" t="str">
        <f ca="1">IF(INDEX('Data base'!$B$9:$K$58,$A63,D$16)&gt;=D$6,D$9,D$10)</f>
        <v>dynamis+</v>
      </c>
      <c r="E63" s="1" t="str">
        <f ca="1">IF(INDEX('Data base'!$B$9:$K$58,$A63,E$16)&gt;=E$6,E$9,E$10)</f>
        <v>emploi+</v>
      </c>
      <c r="F63" s="1" t="str">
        <f ca="1">IF(INDEX('Data base'!$B$9:$K$58,$A63,F$16)&gt;=F$6,F$9,F$10)</f>
        <v>taille+</v>
      </c>
      <c r="G63" s="1" t="str">
        <f ca="1">IF(INDEX('Data base'!$B$9:$K$58,$A63,G$16)&gt;=G$6,G$9,G$10)</f>
        <v>cadre-</v>
      </c>
      <c r="H63" s="1" t="str">
        <f ca="1">IF(INDEX('Data base'!$B$9:$K$58,$A63,H$16)&gt;=H$6,H$9,H$10)</f>
        <v>culture+</v>
      </c>
      <c r="I63" s="1" t="str">
        <f ca="1">IF(INDEX('Data base'!$B$9:$K$58,$A63,I$16)&gt;=I$6,I$9,I$10)</f>
        <v>immo-</v>
      </c>
      <c r="J63" s="1" t="str">
        <f ca="1">IF(INDEX('Data base'!$B$9:$K$58,$A63,J$16)&gt;=J$6,J$9,J$10)</f>
        <v>meteo+</v>
      </c>
      <c r="K63" s="1" t="str">
        <f ca="1">IF(INDEX('Data base'!$B$9:$K$58,$A63,K$16)&gt;=K$6,K$9,K$10)</f>
        <v>soins+</v>
      </c>
      <c r="L63" s="1" t="str">
        <f ca="1">IF(INDEX('Data base'!$B$9:$K$58,$A63,L$16)&gt;=L$6,L$9,L$10)</f>
        <v>securite-</v>
      </c>
    </row>
    <row r="64" spans="1:12">
      <c r="A64" s="2">
        <v>47</v>
      </c>
      <c r="B64" s="123" t="s">
        <v>50</v>
      </c>
      <c r="C64" s="1" t="str">
        <f ca="1">IF(INDEX('Data base'!$B$9:$K$58,$A64,C$16)&gt;=C$6,C$9,C$10)</f>
        <v>access+</v>
      </c>
      <c r="D64" s="1" t="str">
        <f ca="1">IF(INDEX('Data base'!$B$9:$K$58,$A64,D$16)&gt;=D$6,D$9,D$10)</f>
        <v>dynamis+</v>
      </c>
      <c r="E64" s="1" t="str">
        <f ca="1">IF(INDEX('Data base'!$B$9:$K$58,$A64,E$16)&gt;=E$6,E$9,E$10)</f>
        <v>emploi+</v>
      </c>
      <c r="F64" s="1" t="str">
        <f ca="1">IF(INDEX('Data base'!$B$9:$K$58,$A64,F$16)&gt;=F$6,F$9,F$10)</f>
        <v>taille-</v>
      </c>
      <c r="G64" s="1" t="str">
        <f ca="1">IF(INDEX('Data base'!$B$9:$K$58,$A64,G$16)&gt;=G$6,G$9,G$10)</f>
        <v>cadre-</v>
      </c>
      <c r="H64" s="1" t="str">
        <f ca="1">IF(INDEX('Data base'!$B$9:$K$58,$A64,H$16)&gt;=H$6,H$9,H$10)</f>
        <v>culture+</v>
      </c>
      <c r="I64" s="1" t="str">
        <f ca="1">IF(INDEX('Data base'!$B$9:$K$58,$A64,I$16)&gt;=I$6,I$9,I$10)</f>
        <v>immo-</v>
      </c>
      <c r="J64" s="1" t="str">
        <f ca="1">IF(INDEX('Data base'!$B$9:$K$58,$A64,J$16)&gt;=J$6,J$9,J$10)</f>
        <v>meteo+</v>
      </c>
      <c r="K64" s="1" t="str">
        <f ca="1">IF(INDEX('Data base'!$B$9:$K$58,$A64,K$16)&gt;=K$6,K$9,K$10)</f>
        <v>soins+</v>
      </c>
      <c r="L64" s="1" t="str">
        <f ca="1">IF(INDEX('Data base'!$B$9:$K$58,$A64,L$16)&gt;=L$6,L$9,L$10)</f>
        <v>securite+</v>
      </c>
    </row>
    <row r="65" spans="1:12">
      <c r="A65" s="2">
        <v>48</v>
      </c>
      <c r="B65" s="123" t="s">
        <v>39</v>
      </c>
      <c r="C65" s="1" t="str">
        <f ca="1">IF(INDEX('Data base'!$B$9:$K$58,$A65,C$16)&gt;=C$6,C$9,C$10)</f>
        <v>access+</v>
      </c>
      <c r="D65" s="1" t="str">
        <f ca="1">IF(INDEX('Data base'!$B$9:$K$58,$A65,D$16)&gt;=D$6,D$9,D$10)</f>
        <v>dynamis-</v>
      </c>
      <c r="E65" s="1" t="str">
        <f ca="1">IF(INDEX('Data base'!$B$9:$K$58,$A65,E$16)&gt;=E$6,E$9,E$10)</f>
        <v>emploi-</v>
      </c>
      <c r="F65" s="1" t="str">
        <f ca="1">IF(INDEX('Data base'!$B$9:$K$58,$A65,F$16)&gt;=F$6,F$9,F$10)</f>
        <v>taille-</v>
      </c>
      <c r="G65" s="1" t="str">
        <f ca="1">IF(INDEX('Data base'!$B$9:$K$58,$A65,G$16)&gt;=G$6,G$9,G$10)</f>
        <v>cadre-</v>
      </c>
      <c r="H65" s="1" t="str">
        <f ca="1">IF(INDEX('Data base'!$B$9:$K$58,$A65,H$16)&gt;=H$6,H$9,H$10)</f>
        <v>culture-</v>
      </c>
      <c r="I65" s="1" t="str">
        <f ca="1">IF(INDEX('Data base'!$B$9:$K$58,$A65,I$16)&gt;=I$6,I$9,I$10)</f>
        <v>immo+</v>
      </c>
      <c r="J65" s="1" t="str">
        <f ca="1">IF(INDEX('Data base'!$B$9:$K$58,$A65,J$16)&gt;=J$6,J$9,J$10)</f>
        <v>meteo+</v>
      </c>
      <c r="K65" s="1" t="str">
        <f ca="1">IF(INDEX('Data base'!$B$9:$K$58,$A65,K$16)&gt;=K$6,K$9,K$10)</f>
        <v>soins-</v>
      </c>
      <c r="L65" s="1" t="str">
        <f ca="1">IF(INDEX('Data base'!$B$9:$K$58,$A65,L$16)&gt;=L$6,L$9,L$10)</f>
        <v>securite-</v>
      </c>
    </row>
    <row r="66" spans="1:12">
      <c r="A66" s="2">
        <v>49</v>
      </c>
      <c r="B66" s="123" t="s">
        <v>54</v>
      </c>
      <c r="C66" s="1" t="str">
        <f ca="1">IF(INDEX('Data base'!$B$9:$K$58,$A66,C$16)&gt;=C$6,C$9,C$10)</f>
        <v>access-</v>
      </c>
      <c r="D66" s="1" t="str">
        <f ca="1">IF(INDEX('Data base'!$B$9:$K$58,$A66,D$16)&gt;=D$6,D$9,D$10)</f>
        <v>dynamis-</v>
      </c>
      <c r="E66" s="1" t="str">
        <f ca="1">IF(INDEX('Data base'!$B$9:$K$58,$A66,E$16)&gt;=E$6,E$9,E$10)</f>
        <v>emploi-</v>
      </c>
      <c r="F66" s="1" t="str">
        <f ca="1">IF(INDEX('Data base'!$B$9:$K$58,$A66,F$16)&gt;=F$6,F$9,F$10)</f>
        <v>taille-</v>
      </c>
      <c r="G66" s="1" t="str">
        <f ca="1">IF(INDEX('Data base'!$B$9:$K$58,$A66,G$16)&gt;=G$6,G$9,G$10)</f>
        <v>cadre+</v>
      </c>
      <c r="H66" s="1" t="str">
        <f ca="1">IF(INDEX('Data base'!$B$9:$K$58,$A66,H$16)&gt;=H$6,H$9,H$10)</f>
        <v>culture-</v>
      </c>
      <c r="I66" s="1" t="str">
        <f ca="1">IF(INDEX('Data base'!$B$9:$K$58,$A66,I$16)&gt;=I$6,I$9,I$10)</f>
        <v>immo+</v>
      </c>
      <c r="J66" s="1" t="str">
        <f ca="1">IF(INDEX('Data base'!$B$9:$K$58,$A66,J$16)&gt;=J$6,J$9,J$10)</f>
        <v>meteo+</v>
      </c>
      <c r="K66" s="1" t="str">
        <f ca="1">IF(INDEX('Data base'!$B$9:$K$58,$A66,K$16)&gt;=K$6,K$9,K$10)</f>
        <v>soins+</v>
      </c>
      <c r="L66" s="1" t="str">
        <f ca="1">IF(INDEX('Data base'!$B$9:$K$58,$A66,L$16)&gt;=L$6,L$9,L$10)</f>
        <v>securite-</v>
      </c>
    </row>
    <row r="67" spans="1:12">
      <c r="A67" s="2">
        <v>50</v>
      </c>
      <c r="B67" s="123" t="s">
        <v>44</v>
      </c>
      <c r="C67" s="1" t="str">
        <f ca="1">IF(INDEX('Data base'!$B$9:$K$58,$A67,C$16)&gt;=C$6,C$9,C$10)</f>
        <v>access+</v>
      </c>
      <c r="D67" s="1" t="str">
        <f ca="1">IF(INDEX('Data base'!$B$9:$K$58,$A67,D$16)&gt;=D$6,D$9,D$10)</f>
        <v>dynamis+</v>
      </c>
      <c r="E67" s="1" t="str">
        <f ca="1">IF(INDEX('Data base'!$B$9:$K$58,$A67,E$16)&gt;=E$6,E$9,E$10)</f>
        <v>emploi-</v>
      </c>
      <c r="F67" s="1" t="str">
        <f ca="1">IF(INDEX('Data base'!$B$9:$K$58,$A67,F$16)&gt;=F$6,F$9,F$10)</f>
        <v>taille-</v>
      </c>
      <c r="G67" s="1" t="str">
        <f ca="1">IF(INDEX('Data base'!$B$9:$K$58,$A67,G$16)&gt;=G$6,G$9,G$10)</f>
        <v>cadre-</v>
      </c>
      <c r="H67" s="1" t="str">
        <f ca="1">IF(INDEX('Data base'!$B$9:$K$58,$A67,H$16)&gt;=H$6,H$9,H$10)</f>
        <v>culture-</v>
      </c>
      <c r="I67" s="1" t="str">
        <f ca="1">IF(INDEX('Data base'!$B$9:$K$58,$A67,I$16)&gt;=I$6,I$9,I$10)</f>
        <v>immo-</v>
      </c>
      <c r="J67" s="1" t="str">
        <f ca="1">IF(INDEX('Data base'!$B$9:$K$58,$A67,J$16)&gt;=J$6,J$9,J$10)</f>
        <v>meteo-</v>
      </c>
      <c r="K67" s="1" t="str">
        <f ca="1">IF(INDEX('Data base'!$B$9:$K$58,$A67,K$16)&gt;=K$6,K$9,K$10)</f>
        <v>soins-</v>
      </c>
      <c r="L67" s="1" t="str">
        <f ca="1">IF(INDEX('Data base'!$B$9:$K$58,$A67,L$16)&gt;=L$6,L$9,L$10)</f>
        <v>securite-</v>
      </c>
    </row>
  </sheetData>
  <hyperlinks>
    <hyperlink ref="A1" location="Sommaire!A1" display="Sommaire"/>
  </hyperlinks>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sheetPr codeName="Sheet21">
    <tabColor theme="6" tint="-0.249977111117893"/>
  </sheetPr>
  <dimension ref="A1:O49"/>
  <sheetViews>
    <sheetView zoomScale="85" zoomScaleNormal="85" workbookViewId="0">
      <pane ySplit="2" topLeftCell="A3" activePane="bottomLeft" state="frozen"/>
      <selection pane="bottomLeft"/>
    </sheetView>
  </sheetViews>
  <sheetFormatPr baseColWidth="10" defaultColWidth="9.109375" defaultRowHeight="14.4"/>
  <cols>
    <col min="4" max="4" width="9.88671875" bestFit="1" customWidth="1"/>
    <col min="15" max="15" width="9.88671875" bestFit="1" customWidth="1"/>
  </cols>
  <sheetData>
    <row r="1" spans="1:13">
      <c r="A1" s="155" t="s">
        <v>524</v>
      </c>
    </row>
    <row r="2" spans="1:13">
      <c r="B2" t="s">
        <v>1124</v>
      </c>
      <c r="M2" t="s">
        <v>1123</v>
      </c>
    </row>
    <row r="41" spans="2:15">
      <c r="C41" s="1" t="s">
        <v>521</v>
      </c>
      <c r="D41" s="1" t="s">
        <v>1120</v>
      </c>
      <c r="N41" s="1" t="s">
        <v>521</v>
      </c>
      <c r="O41" s="1" t="s">
        <v>1120</v>
      </c>
    </row>
    <row r="42" spans="2:15">
      <c r="B42" t="s">
        <v>1121</v>
      </c>
      <c r="C42" s="277">
        <v>1</v>
      </c>
      <c r="D42" s="277">
        <v>7</v>
      </c>
      <c r="N42" s="1">
        <v>1</v>
      </c>
      <c r="O42" s="1">
        <v>10</v>
      </c>
    </row>
    <row r="43" spans="2:15">
      <c r="B43" t="s">
        <v>1121</v>
      </c>
      <c r="C43" s="277">
        <v>2</v>
      </c>
      <c r="D43" s="277">
        <v>8</v>
      </c>
      <c r="N43" s="1">
        <v>2</v>
      </c>
      <c r="O43" s="1">
        <v>4</v>
      </c>
    </row>
    <row r="44" spans="2:15">
      <c r="C44" s="277">
        <v>3</v>
      </c>
      <c r="D44" s="277">
        <v>5</v>
      </c>
      <c r="N44" s="1">
        <v>3</v>
      </c>
      <c r="O44" s="1">
        <v>3</v>
      </c>
    </row>
    <row r="45" spans="2:15">
      <c r="C45" s="277">
        <v>4</v>
      </c>
      <c r="D45" s="277">
        <v>10</v>
      </c>
      <c r="N45" s="1">
        <v>4</v>
      </c>
      <c r="O45" s="1">
        <v>7</v>
      </c>
    </row>
    <row r="46" spans="2:15">
      <c r="C46" s="277">
        <v>5</v>
      </c>
      <c r="D46" s="277">
        <v>4</v>
      </c>
      <c r="N46" s="1">
        <v>5</v>
      </c>
      <c r="O46" s="1">
        <v>6</v>
      </c>
    </row>
    <row r="47" spans="2:15">
      <c r="B47" t="s">
        <v>1121</v>
      </c>
      <c r="C47" s="277">
        <v>6</v>
      </c>
      <c r="D47" s="277">
        <v>7</v>
      </c>
      <c r="N47" s="1">
        <v>6</v>
      </c>
      <c r="O47" s="1">
        <v>6</v>
      </c>
    </row>
    <row r="48" spans="2:15">
      <c r="C48" s="277">
        <v>7</v>
      </c>
      <c r="D48" s="277">
        <v>3</v>
      </c>
      <c r="N48" s="1">
        <v>7</v>
      </c>
      <c r="O48" s="1">
        <v>6</v>
      </c>
    </row>
    <row r="49" spans="3:15">
      <c r="C49" s="277">
        <v>8</v>
      </c>
      <c r="D49" s="277">
        <v>6</v>
      </c>
      <c r="N49" s="1">
        <v>8</v>
      </c>
      <c r="O49" s="1">
        <v>8</v>
      </c>
    </row>
  </sheetData>
  <hyperlinks>
    <hyperlink ref="A1" location="Sommaire!A1" display="Sommaire"/>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sheetPr codeName="Sheet22">
    <tabColor theme="6" tint="-0.249977111117893"/>
  </sheetPr>
  <dimension ref="A1:X43"/>
  <sheetViews>
    <sheetView topLeftCell="A16" workbookViewId="0">
      <selection activeCell="A2" sqref="A2"/>
    </sheetView>
  </sheetViews>
  <sheetFormatPr baseColWidth="10" defaultColWidth="9.109375" defaultRowHeight="14.4"/>
  <cols>
    <col min="1" max="1" width="11.44140625" customWidth="1"/>
    <col min="2" max="2" width="10.5546875" customWidth="1"/>
    <col min="3" max="3" width="10.88671875" bestFit="1" customWidth="1"/>
    <col min="4" max="4" width="11.33203125" bestFit="1" customWidth="1"/>
    <col min="5" max="5" width="13" customWidth="1"/>
    <col min="6" max="6" width="10.44140625" customWidth="1"/>
    <col min="8" max="8" width="11" customWidth="1"/>
  </cols>
  <sheetData>
    <row r="1" spans="1:8">
      <c r="A1" s="155" t="s">
        <v>524</v>
      </c>
    </row>
    <row r="3" spans="1:8" ht="18">
      <c r="A3" s="12" t="s">
        <v>81</v>
      </c>
    </row>
    <row r="5" spans="1:8" s="418" customFormat="1" ht="15" customHeight="1">
      <c r="A5" s="787" t="s">
        <v>857</v>
      </c>
      <c r="B5" s="787"/>
      <c r="C5" s="787"/>
      <c r="D5" s="787"/>
      <c r="E5"/>
      <c r="F5" s="915" t="s">
        <v>858</v>
      </c>
      <c r="G5" s="915"/>
      <c r="H5" s="915"/>
    </row>
    <row r="6" spans="1:8" s="418" customFormat="1">
      <c r="A6" s="490" t="s">
        <v>84</v>
      </c>
      <c r="B6" s="490" t="s">
        <v>105</v>
      </c>
      <c r="C6" s="490" t="s">
        <v>859</v>
      </c>
      <c r="D6" s="490" t="s">
        <v>860</v>
      </c>
      <c r="F6" s="490" t="s">
        <v>861</v>
      </c>
      <c r="G6" s="490" t="s">
        <v>862</v>
      </c>
      <c r="H6" s="490" t="s">
        <v>863</v>
      </c>
    </row>
    <row r="7" spans="1:8" s="418" customFormat="1">
      <c r="A7" s="491">
        <v>1</v>
      </c>
      <c r="B7" s="492">
        <v>0.33168199999999998</v>
      </c>
      <c r="C7" s="493">
        <v>0.33169999999999999</v>
      </c>
      <c r="D7" s="493">
        <v>0.33169999999999999</v>
      </c>
      <c r="F7" s="492">
        <v>6.6267000000000006E-2</v>
      </c>
      <c r="G7" s="493">
        <v>0.85550000000000004</v>
      </c>
      <c r="H7" s="493">
        <v>0.85550000000000004</v>
      </c>
    </row>
    <row r="8" spans="1:8" s="418" customFormat="1">
      <c r="A8" s="491">
        <v>2</v>
      </c>
      <c r="B8" s="492">
        <v>0.184559</v>
      </c>
      <c r="C8" s="493">
        <v>0.18459999999999999</v>
      </c>
      <c r="D8" s="493">
        <v>0.51619999999999999</v>
      </c>
      <c r="F8" s="492">
        <v>8.8269999999999998E-3</v>
      </c>
      <c r="G8" s="493">
        <v>0.114</v>
      </c>
      <c r="H8" s="493">
        <v>0.96950000000000003</v>
      </c>
    </row>
    <row r="9" spans="1:8" s="418" customFormat="1">
      <c r="A9" s="491">
        <v>3</v>
      </c>
      <c r="B9" s="492">
        <v>0.14375299999999999</v>
      </c>
      <c r="C9" s="493">
        <v>0.14380000000000001</v>
      </c>
      <c r="D9" s="493">
        <v>0.66</v>
      </c>
      <c r="F9" s="492">
        <v>2.3630000000000001E-3</v>
      </c>
      <c r="G9" s="493">
        <v>3.0499999999999999E-2</v>
      </c>
      <c r="H9" s="493">
        <v>1</v>
      </c>
    </row>
    <row r="10" spans="1:8" s="418" customFormat="1" ht="15" customHeight="1">
      <c r="A10" s="495">
        <v>4</v>
      </c>
      <c r="B10" s="496">
        <v>9.0536000000000005E-2</v>
      </c>
      <c r="C10" s="497">
        <v>9.0499999999999997E-2</v>
      </c>
      <c r="D10" s="497">
        <v>0.75049999999999994</v>
      </c>
      <c r="F10" s="916" t="s">
        <v>97</v>
      </c>
      <c r="G10" s="916"/>
      <c r="H10" s="916"/>
    </row>
    <row r="11" spans="1:8" s="418" customFormat="1" ht="15" customHeight="1">
      <c r="A11" s="495">
        <v>5</v>
      </c>
      <c r="B11" s="496">
        <v>6.0172999999999997E-2</v>
      </c>
      <c r="C11" s="497">
        <v>6.0199999999999997E-2</v>
      </c>
      <c r="D11" s="497">
        <v>0.81069999999999998</v>
      </c>
      <c r="F11" s="916" t="s">
        <v>97</v>
      </c>
      <c r="G11" s="916"/>
      <c r="H11" s="916"/>
    </row>
    <row r="12" spans="1:8" s="418" customFormat="1" ht="15" customHeight="1">
      <c r="A12" s="495">
        <v>6</v>
      </c>
      <c r="B12" s="496">
        <v>5.5861000000000001E-2</v>
      </c>
      <c r="C12" s="497">
        <v>5.5899999999999998E-2</v>
      </c>
      <c r="D12" s="497">
        <v>0.86660000000000004</v>
      </c>
      <c r="F12" s="916" t="s">
        <v>97</v>
      </c>
      <c r="G12" s="916"/>
      <c r="H12" s="916"/>
    </row>
    <row r="13" spans="1:8" s="418" customFormat="1" ht="15" customHeight="1">
      <c r="A13" s="495">
        <v>7</v>
      </c>
      <c r="B13" s="496">
        <v>5.4276999999999999E-2</v>
      </c>
      <c r="C13" s="497">
        <v>5.4300000000000001E-2</v>
      </c>
      <c r="D13" s="497">
        <v>0.92079999999999995</v>
      </c>
      <c r="F13" s="916" t="s">
        <v>97</v>
      </c>
      <c r="G13" s="916"/>
      <c r="H13" s="916"/>
    </row>
    <row r="14" spans="1:8" s="418" customFormat="1" ht="15" customHeight="1">
      <c r="A14" s="495">
        <v>8</v>
      </c>
      <c r="B14" s="496">
        <v>4.1127999999999998E-2</v>
      </c>
      <c r="C14" s="497">
        <v>4.1099999999999998E-2</v>
      </c>
      <c r="D14" s="497">
        <v>0.96199999999999997</v>
      </c>
      <c r="F14" s="916" t="s">
        <v>97</v>
      </c>
      <c r="G14" s="916"/>
      <c r="H14" s="916"/>
    </row>
    <row r="15" spans="1:8" s="418" customFormat="1" ht="15" customHeight="1">
      <c r="A15" s="495">
        <v>9</v>
      </c>
      <c r="B15" s="496">
        <v>2.2703999999999998E-2</v>
      </c>
      <c r="C15" s="497">
        <v>2.2700000000000001E-2</v>
      </c>
      <c r="D15" s="497">
        <v>0.98470000000000002</v>
      </c>
      <c r="F15" s="916" t="s">
        <v>97</v>
      </c>
      <c r="G15" s="916"/>
      <c r="H15" s="916"/>
    </row>
    <row r="16" spans="1:8" s="418" customFormat="1" ht="15" customHeight="1">
      <c r="A16" s="495">
        <v>10</v>
      </c>
      <c r="B16" s="496">
        <v>1.5328E-2</v>
      </c>
      <c r="C16" s="497">
        <v>1.5299999999999999E-2</v>
      </c>
      <c r="D16" s="497">
        <v>1</v>
      </c>
      <c r="F16" s="916" t="s">
        <v>97</v>
      </c>
      <c r="G16" s="916"/>
      <c r="H16" s="916"/>
    </row>
    <row r="17" spans="1:24" s="418" customFormat="1"/>
    <row r="18" spans="1:24" ht="18">
      <c r="A18" s="12" t="s">
        <v>867</v>
      </c>
    </row>
    <row r="20" spans="1:24" ht="18">
      <c r="A20" s="12" t="s">
        <v>1079</v>
      </c>
    </row>
    <row r="22" spans="1:24" ht="15" customHeight="1">
      <c r="A22" s="498" t="s">
        <v>332</v>
      </c>
      <c r="B22" s="914" t="s">
        <v>868</v>
      </c>
      <c r="C22" s="914"/>
      <c r="D22" s="914"/>
      <c r="E22" s="914" t="s">
        <v>869</v>
      </c>
      <c r="F22" s="914"/>
      <c r="G22" s="914"/>
      <c r="H22" s="914"/>
      <c r="I22" s="914"/>
      <c r="J22" s="914" t="s">
        <v>870</v>
      </c>
      <c r="K22" s="914"/>
      <c r="L22" s="914"/>
      <c r="M22" s="914"/>
      <c r="N22" s="914"/>
      <c r="O22" s="914" t="s">
        <v>241</v>
      </c>
      <c r="P22" s="914"/>
      <c r="Q22" s="914"/>
      <c r="R22" s="914"/>
      <c r="S22" s="914"/>
      <c r="T22" s="914" t="s">
        <v>885</v>
      </c>
      <c r="U22" s="914"/>
      <c r="V22" s="914"/>
      <c r="W22" s="914"/>
      <c r="X22" s="914"/>
    </row>
    <row r="23" spans="1:24">
      <c r="A23" s="499" t="s">
        <v>1107</v>
      </c>
      <c r="B23" s="500" t="s">
        <v>871</v>
      </c>
      <c r="C23" s="501" t="s">
        <v>872</v>
      </c>
      <c r="D23" s="502" t="s">
        <v>873</v>
      </c>
      <c r="E23" s="503" t="s">
        <v>874</v>
      </c>
      <c r="F23" s="504" t="s">
        <v>875</v>
      </c>
      <c r="G23" s="504" t="s">
        <v>876</v>
      </c>
      <c r="H23" s="504" t="s">
        <v>877</v>
      </c>
      <c r="I23" s="505" t="s">
        <v>878</v>
      </c>
      <c r="J23" s="503" t="s">
        <v>879</v>
      </c>
      <c r="K23" s="504" t="s">
        <v>880</v>
      </c>
      <c r="L23" s="504" t="s">
        <v>881</v>
      </c>
      <c r="M23" s="504" t="s">
        <v>882</v>
      </c>
      <c r="N23" s="505" t="s">
        <v>883</v>
      </c>
      <c r="O23" s="506" t="s">
        <v>1044</v>
      </c>
      <c r="P23" s="507" t="s">
        <v>1045</v>
      </c>
      <c r="Q23" s="507" t="s">
        <v>1046</v>
      </c>
      <c r="R23" s="507" t="s">
        <v>1047</v>
      </c>
      <c r="S23" s="508" t="s">
        <v>1048</v>
      </c>
      <c r="T23" s="503" t="s">
        <v>886</v>
      </c>
      <c r="U23" s="504" t="s">
        <v>887</v>
      </c>
      <c r="V23" s="504" t="s">
        <v>888</v>
      </c>
      <c r="W23" s="504" t="s">
        <v>889</v>
      </c>
      <c r="X23" s="509" t="s">
        <v>890</v>
      </c>
    </row>
    <row r="24" spans="1:24">
      <c r="A24" s="446" t="s">
        <v>749</v>
      </c>
      <c r="B24" s="435">
        <v>0.05</v>
      </c>
      <c r="C24" s="436">
        <v>1</v>
      </c>
      <c r="D24" s="437">
        <v>0.05</v>
      </c>
      <c r="E24" s="426">
        <v>-0.86104999999999998</v>
      </c>
      <c r="F24" s="421">
        <v>-0.16664999999999999</v>
      </c>
      <c r="G24" s="421">
        <v>2.5839999999999998E-2</v>
      </c>
      <c r="H24" s="421">
        <v>-0.13111</v>
      </c>
      <c r="I24" s="422">
        <v>-5.0279999999999998E-2</v>
      </c>
      <c r="J24" s="423">
        <v>-6.0270000000000001</v>
      </c>
      <c r="K24" s="421">
        <v>-1.167</v>
      </c>
      <c r="L24" s="421">
        <v>0.18099999999999999</v>
      </c>
      <c r="M24" s="421">
        <v>-0.91800000000000004</v>
      </c>
      <c r="N24" s="422">
        <v>-0.35199999999999998</v>
      </c>
      <c r="O24" s="423" t="s">
        <v>1082</v>
      </c>
      <c r="P24" s="421" t="s">
        <v>992</v>
      </c>
      <c r="Q24" s="421" t="s">
        <v>997</v>
      </c>
      <c r="R24" s="421" t="s">
        <v>1022</v>
      </c>
      <c r="S24" s="422" t="s">
        <v>982</v>
      </c>
      <c r="T24" s="423">
        <v>11.177</v>
      </c>
      <c r="U24" s="421">
        <v>0.752</v>
      </c>
      <c r="V24" s="421">
        <v>2.3E-2</v>
      </c>
      <c r="W24" s="421">
        <v>0.94899999999999995</v>
      </c>
      <c r="X24" s="422">
        <v>0.21</v>
      </c>
    </row>
    <row r="25" spans="1:24">
      <c r="A25" s="446" t="s">
        <v>750</v>
      </c>
      <c r="B25" s="435">
        <v>0.05</v>
      </c>
      <c r="C25" s="436">
        <v>1</v>
      </c>
      <c r="D25" s="437">
        <v>0.05</v>
      </c>
      <c r="E25" s="420">
        <v>0.86104999999999998</v>
      </c>
      <c r="F25" s="421">
        <v>0.16664999999999999</v>
      </c>
      <c r="G25" s="421">
        <v>-2.5839999999999998E-2</v>
      </c>
      <c r="H25" s="421">
        <v>0.13111</v>
      </c>
      <c r="I25" s="422">
        <v>5.0279999999999998E-2</v>
      </c>
      <c r="J25" s="423">
        <v>6.0270000000000001</v>
      </c>
      <c r="K25" s="421">
        <v>1.167</v>
      </c>
      <c r="L25" s="421">
        <v>-0.18099999999999999</v>
      </c>
      <c r="M25" s="421">
        <v>0.91800000000000004</v>
      </c>
      <c r="N25" s="422">
        <v>0.35199999999999998</v>
      </c>
      <c r="O25" s="423" t="s">
        <v>1082</v>
      </c>
      <c r="P25" s="421" t="s">
        <v>992</v>
      </c>
      <c r="Q25" s="421" t="s">
        <v>997</v>
      </c>
      <c r="R25" s="421" t="s">
        <v>1022</v>
      </c>
      <c r="S25" s="422" t="s">
        <v>982</v>
      </c>
      <c r="T25" s="423">
        <v>11.177</v>
      </c>
      <c r="U25" s="421">
        <v>0.752</v>
      </c>
      <c r="V25" s="421">
        <v>2.3E-2</v>
      </c>
      <c r="W25" s="421">
        <v>0.94899999999999995</v>
      </c>
      <c r="X25" s="422">
        <v>0.21</v>
      </c>
    </row>
    <row r="26" spans="1:24">
      <c r="A26" s="446" t="s">
        <v>741</v>
      </c>
      <c r="B26" s="435">
        <v>5.1999999999999998E-2</v>
      </c>
      <c r="C26" s="436">
        <v>0.92310000000000003</v>
      </c>
      <c r="D26" s="437">
        <v>4.8000000000000001E-2</v>
      </c>
      <c r="E26" s="426">
        <v>-0.77039000000000002</v>
      </c>
      <c r="F26" s="421">
        <v>-0.25446999999999997</v>
      </c>
      <c r="G26" s="421">
        <v>0.14229</v>
      </c>
      <c r="H26" s="421">
        <v>-7.2489999999999999E-2</v>
      </c>
      <c r="I26" s="422">
        <v>-0.26988000000000001</v>
      </c>
      <c r="J26" s="423">
        <v>-5.6130000000000004</v>
      </c>
      <c r="K26" s="421">
        <v>-1.8540000000000001</v>
      </c>
      <c r="L26" s="421">
        <v>1.0369999999999999</v>
      </c>
      <c r="M26" s="421">
        <v>-0.52800000000000002</v>
      </c>
      <c r="N26" s="422">
        <v>-1.966</v>
      </c>
      <c r="O26" s="423" t="s">
        <v>1083</v>
      </c>
      <c r="P26" s="421" t="s">
        <v>1073</v>
      </c>
      <c r="Q26" s="421" t="s">
        <v>976</v>
      </c>
      <c r="R26" s="421" t="s">
        <v>1042</v>
      </c>
      <c r="S26" s="422" t="s">
        <v>1019</v>
      </c>
      <c r="T26" s="423">
        <v>9.3049999999999997</v>
      </c>
      <c r="U26" s="421">
        <v>1.8240000000000001</v>
      </c>
      <c r="V26" s="421">
        <v>0.73199999999999998</v>
      </c>
      <c r="W26" s="421">
        <v>0.30199999999999999</v>
      </c>
      <c r="X26" s="422">
        <v>6.2939999999999996</v>
      </c>
    </row>
    <row r="27" spans="1:24">
      <c r="A27" s="446" t="s">
        <v>740</v>
      </c>
      <c r="B27" s="435">
        <v>4.8000000000000001E-2</v>
      </c>
      <c r="C27" s="436">
        <v>1.0832999999999999</v>
      </c>
      <c r="D27" s="437">
        <v>5.1999999999999998E-2</v>
      </c>
      <c r="E27" s="420">
        <v>0.83457999999999999</v>
      </c>
      <c r="F27" s="421">
        <v>0.27567000000000003</v>
      </c>
      <c r="G27" s="421">
        <v>-0.15415000000000001</v>
      </c>
      <c r="H27" s="421">
        <v>7.8530000000000003E-2</v>
      </c>
      <c r="I27" s="422">
        <v>0.29237000000000002</v>
      </c>
      <c r="J27" s="423">
        <v>5.6130000000000004</v>
      </c>
      <c r="K27" s="421">
        <v>1.8540000000000001</v>
      </c>
      <c r="L27" s="421">
        <v>-1.0369999999999999</v>
      </c>
      <c r="M27" s="421">
        <v>0.52800000000000002</v>
      </c>
      <c r="N27" s="422">
        <v>1.966</v>
      </c>
      <c r="O27" s="423" t="s">
        <v>1083</v>
      </c>
      <c r="P27" s="421" t="s">
        <v>1073</v>
      </c>
      <c r="Q27" s="421" t="s">
        <v>976</v>
      </c>
      <c r="R27" s="421" t="s">
        <v>1042</v>
      </c>
      <c r="S27" s="422" t="s">
        <v>1019</v>
      </c>
      <c r="T27" s="423">
        <v>10.08</v>
      </c>
      <c r="U27" s="421">
        <v>1.9770000000000001</v>
      </c>
      <c r="V27" s="421">
        <v>0.79300000000000004</v>
      </c>
      <c r="W27" s="421">
        <v>0.32700000000000001</v>
      </c>
      <c r="X27" s="422">
        <v>6.819</v>
      </c>
    </row>
    <row r="28" spans="1:24">
      <c r="A28" s="446" t="s">
        <v>744</v>
      </c>
      <c r="B28" s="435">
        <v>0.05</v>
      </c>
      <c r="C28" s="436">
        <v>1</v>
      </c>
      <c r="D28" s="437">
        <v>0.05</v>
      </c>
      <c r="E28" s="426">
        <v>-0.80056000000000005</v>
      </c>
      <c r="F28" s="421">
        <v>-0.27592</v>
      </c>
      <c r="G28" s="421">
        <v>-9.3509999999999996E-2</v>
      </c>
      <c r="H28" s="421">
        <v>0.1651</v>
      </c>
      <c r="I28" s="422">
        <v>-0.20549999999999999</v>
      </c>
      <c r="J28" s="423">
        <v>-5.6040000000000001</v>
      </c>
      <c r="K28" s="421">
        <v>-1.931</v>
      </c>
      <c r="L28" s="421">
        <v>-0.65500000000000003</v>
      </c>
      <c r="M28" s="421">
        <v>1.1559999999999999</v>
      </c>
      <c r="N28" s="422">
        <v>-1.4390000000000001</v>
      </c>
      <c r="O28" s="423" t="s">
        <v>1084</v>
      </c>
      <c r="P28" s="421" t="s">
        <v>989</v>
      </c>
      <c r="Q28" s="421" t="s">
        <v>988</v>
      </c>
      <c r="R28" s="421" t="s">
        <v>1050</v>
      </c>
      <c r="S28" s="422" t="s">
        <v>1034</v>
      </c>
      <c r="T28" s="423">
        <v>9.6609999999999996</v>
      </c>
      <c r="U28" s="421">
        <v>2.0630000000000002</v>
      </c>
      <c r="V28" s="421">
        <v>0.30399999999999999</v>
      </c>
      <c r="W28" s="421">
        <v>1.5049999999999999</v>
      </c>
      <c r="X28" s="422">
        <v>3.5089999999999999</v>
      </c>
    </row>
    <row r="29" spans="1:24">
      <c r="A29" s="446" t="s">
        <v>743</v>
      </c>
      <c r="B29" s="435">
        <v>0.05</v>
      </c>
      <c r="C29" s="436">
        <v>1</v>
      </c>
      <c r="D29" s="437">
        <v>0.05</v>
      </c>
      <c r="E29" s="420">
        <v>0.80056000000000005</v>
      </c>
      <c r="F29" s="421">
        <v>0.27592</v>
      </c>
      <c r="G29" s="421">
        <v>9.3509999999999996E-2</v>
      </c>
      <c r="H29" s="421">
        <v>-0.1651</v>
      </c>
      <c r="I29" s="422">
        <v>0.20549999999999999</v>
      </c>
      <c r="J29" s="423">
        <v>5.6040000000000001</v>
      </c>
      <c r="K29" s="421">
        <v>1.931</v>
      </c>
      <c r="L29" s="421">
        <v>0.65500000000000003</v>
      </c>
      <c r="M29" s="421">
        <v>-1.1559999999999999</v>
      </c>
      <c r="N29" s="422">
        <v>1.4390000000000001</v>
      </c>
      <c r="O29" s="423" t="s">
        <v>1084</v>
      </c>
      <c r="P29" s="421" t="s">
        <v>989</v>
      </c>
      <c r="Q29" s="421" t="s">
        <v>988</v>
      </c>
      <c r="R29" s="421" t="s">
        <v>1050</v>
      </c>
      <c r="S29" s="422" t="s">
        <v>1034</v>
      </c>
      <c r="T29" s="423">
        <v>9.6609999999999996</v>
      </c>
      <c r="U29" s="421">
        <v>2.0630000000000002</v>
      </c>
      <c r="V29" s="421">
        <v>0.30399999999999999</v>
      </c>
      <c r="W29" s="421">
        <v>1.5049999999999999</v>
      </c>
      <c r="X29" s="422">
        <v>3.5089999999999999</v>
      </c>
    </row>
    <row r="30" spans="1:24">
      <c r="A30" s="446" t="s">
        <v>752</v>
      </c>
      <c r="B30" s="435">
        <v>0.05</v>
      </c>
      <c r="C30" s="436">
        <v>1</v>
      </c>
      <c r="D30" s="437">
        <v>0.05</v>
      </c>
      <c r="E30" s="426">
        <v>-0.74495</v>
      </c>
      <c r="F30" s="421">
        <v>0.18612000000000001</v>
      </c>
      <c r="G30" s="421">
        <v>-4.437E-2</v>
      </c>
      <c r="H30" s="421">
        <v>8.7429999999999994E-2</v>
      </c>
      <c r="I30" s="422">
        <v>0.18795000000000001</v>
      </c>
      <c r="J30" s="423">
        <v>-5.2149999999999999</v>
      </c>
      <c r="K30" s="421">
        <v>1.3029999999999999</v>
      </c>
      <c r="L30" s="421">
        <v>-0.311</v>
      </c>
      <c r="M30" s="421">
        <v>0.61199999999999999</v>
      </c>
      <c r="N30" s="422">
        <v>1.3160000000000001</v>
      </c>
      <c r="O30" s="423" t="s">
        <v>1085</v>
      </c>
      <c r="P30" s="421" t="s">
        <v>1088</v>
      </c>
      <c r="Q30" s="421" t="s">
        <v>1018</v>
      </c>
      <c r="R30" s="421" t="s">
        <v>1067</v>
      </c>
      <c r="S30" s="422" t="s">
        <v>1088</v>
      </c>
      <c r="T30" s="423">
        <v>8.3659999999999997</v>
      </c>
      <c r="U30" s="421">
        <v>0.93799999999999994</v>
      </c>
      <c r="V30" s="421">
        <v>6.8000000000000005E-2</v>
      </c>
      <c r="W30" s="421">
        <v>0.42199999999999999</v>
      </c>
      <c r="X30" s="422">
        <v>2.9350000000000001</v>
      </c>
    </row>
    <row r="31" spans="1:24">
      <c r="A31" s="446" t="s">
        <v>753</v>
      </c>
      <c r="B31" s="435">
        <v>0.05</v>
      </c>
      <c r="C31" s="436">
        <v>1</v>
      </c>
      <c r="D31" s="437">
        <v>0.05</v>
      </c>
      <c r="E31" s="420">
        <v>0.74495</v>
      </c>
      <c r="F31" s="421">
        <v>-0.18612000000000001</v>
      </c>
      <c r="G31" s="421">
        <v>4.437E-2</v>
      </c>
      <c r="H31" s="421">
        <v>-8.7429999999999994E-2</v>
      </c>
      <c r="I31" s="422">
        <v>-0.18795000000000001</v>
      </c>
      <c r="J31" s="423">
        <v>5.2149999999999999</v>
      </c>
      <c r="K31" s="421">
        <v>-1.3029999999999999</v>
      </c>
      <c r="L31" s="421">
        <v>0.311</v>
      </c>
      <c r="M31" s="421">
        <v>-0.61199999999999999</v>
      </c>
      <c r="N31" s="422">
        <v>-1.3160000000000001</v>
      </c>
      <c r="O31" s="423" t="s">
        <v>1085</v>
      </c>
      <c r="P31" s="421" t="s">
        <v>1088</v>
      </c>
      <c r="Q31" s="421" t="s">
        <v>1018</v>
      </c>
      <c r="R31" s="421" t="s">
        <v>1067</v>
      </c>
      <c r="S31" s="422" t="s">
        <v>1088</v>
      </c>
      <c r="T31" s="423">
        <v>8.3659999999999997</v>
      </c>
      <c r="U31" s="421">
        <v>0.93799999999999994</v>
      </c>
      <c r="V31" s="421">
        <v>6.8000000000000005E-2</v>
      </c>
      <c r="W31" s="421">
        <v>0.42199999999999999</v>
      </c>
      <c r="X31" s="422">
        <v>2.9350000000000001</v>
      </c>
    </row>
    <row r="32" spans="1:24">
      <c r="A32" s="446" t="s">
        <v>768</v>
      </c>
      <c r="B32" s="435">
        <v>0.05</v>
      </c>
      <c r="C32" s="436">
        <v>1</v>
      </c>
      <c r="D32" s="437">
        <v>0.05</v>
      </c>
      <c r="E32" s="426">
        <v>-0.58923000000000003</v>
      </c>
      <c r="F32" s="425">
        <v>0.45702999999999999</v>
      </c>
      <c r="G32" s="421">
        <v>-2.6030000000000001E-2</v>
      </c>
      <c r="H32" s="421">
        <v>-0.20591999999999999</v>
      </c>
      <c r="I32" s="427">
        <v>0.53737999999999997</v>
      </c>
      <c r="J32" s="423">
        <v>-4.125</v>
      </c>
      <c r="K32" s="421">
        <v>3.1989999999999998</v>
      </c>
      <c r="L32" s="421">
        <v>-0.182</v>
      </c>
      <c r="M32" s="421">
        <v>-1.4410000000000001</v>
      </c>
      <c r="N32" s="422">
        <v>3.762</v>
      </c>
      <c r="O32" s="423" t="s">
        <v>1086</v>
      </c>
      <c r="P32" s="421" t="s">
        <v>1089</v>
      </c>
      <c r="Q32" s="421" t="s">
        <v>997</v>
      </c>
      <c r="R32" s="421" t="s">
        <v>1034</v>
      </c>
      <c r="S32" s="422" t="s">
        <v>1104</v>
      </c>
      <c r="T32" s="423">
        <v>5.234</v>
      </c>
      <c r="U32" s="421">
        <v>5.6589999999999998</v>
      </c>
      <c r="V32" s="421">
        <v>2.4E-2</v>
      </c>
      <c r="W32" s="421">
        <v>2.3420000000000001</v>
      </c>
      <c r="X32" s="422">
        <v>23.995999999999999</v>
      </c>
    </row>
    <row r="33" spans="1:24">
      <c r="A33" s="446" t="s">
        <v>769</v>
      </c>
      <c r="B33" s="435">
        <v>0.05</v>
      </c>
      <c r="C33" s="436">
        <v>1</v>
      </c>
      <c r="D33" s="437">
        <v>0.05</v>
      </c>
      <c r="E33" s="420">
        <v>0.58923000000000003</v>
      </c>
      <c r="F33" s="424">
        <v>-0.45702999999999999</v>
      </c>
      <c r="G33" s="421">
        <v>2.6030000000000001E-2</v>
      </c>
      <c r="H33" s="421">
        <v>0.20591999999999999</v>
      </c>
      <c r="I33" s="428">
        <v>-0.53737999999999997</v>
      </c>
      <c r="J33" s="423">
        <v>4.125</v>
      </c>
      <c r="K33" s="421">
        <v>-3.1989999999999998</v>
      </c>
      <c r="L33" s="421">
        <v>0.182</v>
      </c>
      <c r="M33" s="421">
        <v>1.4410000000000001</v>
      </c>
      <c r="N33" s="422">
        <v>-3.762</v>
      </c>
      <c r="O33" s="423" t="s">
        <v>1086</v>
      </c>
      <c r="P33" s="421" t="s">
        <v>1089</v>
      </c>
      <c r="Q33" s="421" t="s">
        <v>997</v>
      </c>
      <c r="R33" s="421" t="s">
        <v>1034</v>
      </c>
      <c r="S33" s="422" t="s">
        <v>1104</v>
      </c>
      <c r="T33" s="423">
        <v>5.234</v>
      </c>
      <c r="U33" s="421">
        <v>5.6589999999999998</v>
      </c>
      <c r="V33" s="421">
        <v>2.4E-2</v>
      </c>
      <c r="W33" s="421">
        <v>2.3420000000000001</v>
      </c>
      <c r="X33" s="422">
        <v>23.995999999999999</v>
      </c>
    </row>
    <row r="34" spans="1:24">
      <c r="A34" s="446" t="s">
        <v>738</v>
      </c>
      <c r="B34" s="435">
        <v>5.1999999999999998E-2</v>
      </c>
      <c r="C34" s="436">
        <v>0.92310000000000003</v>
      </c>
      <c r="D34" s="437">
        <v>4.8000000000000001E-2</v>
      </c>
      <c r="E34" s="423">
        <v>-0.21232000000000001</v>
      </c>
      <c r="F34" s="424">
        <v>-0.67288999999999999</v>
      </c>
      <c r="G34" s="421">
        <v>-0.35924</v>
      </c>
      <c r="H34" s="421">
        <v>-0.23630000000000001</v>
      </c>
      <c r="I34" s="422">
        <v>0.20877000000000001</v>
      </c>
      <c r="J34" s="423">
        <v>-1.5469999999999999</v>
      </c>
      <c r="K34" s="421">
        <v>-4.9029999999999996</v>
      </c>
      <c r="L34" s="421">
        <v>-2.617</v>
      </c>
      <c r="M34" s="421">
        <v>-1.722</v>
      </c>
      <c r="N34" s="422">
        <v>1.5209999999999999</v>
      </c>
      <c r="O34" s="423" t="s">
        <v>1006</v>
      </c>
      <c r="P34" s="421" t="s">
        <v>1090</v>
      </c>
      <c r="Q34" s="421" t="s">
        <v>1094</v>
      </c>
      <c r="R34" s="421" t="s">
        <v>1099</v>
      </c>
      <c r="S34" s="422" t="s">
        <v>1105</v>
      </c>
      <c r="T34" s="423">
        <v>0.70699999999999996</v>
      </c>
      <c r="U34" s="421">
        <v>12.757</v>
      </c>
      <c r="V34" s="421">
        <v>4.6680000000000001</v>
      </c>
      <c r="W34" s="421">
        <v>3.2069999999999999</v>
      </c>
      <c r="X34" s="422">
        <v>3.766</v>
      </c>
    </row>
    <row r="35" spans="1:24">
      <c r="A35" s="446" t="s">
        <v>737</v>
      </c>
      <c r="B35" s="435">
        <v>4.8000000000000001E-2</v>
      </c>
      <c r="C35" s="436">
        <v>1.0832999999999999</v>
      </c>
      <c r="D35" s="437">
        <v>5.1999999999999998E-2</v>
      </c>
      <c r="E35" s="423">
        <v>0.23000999999999999</v>
      </c>
      <c r="F35" s="425">
        <v>0.72896000000000005</v>
      </c>
      <c r="G35" s="421">
        <v>0.38918000000000003</v>
      </c>
      <c r="H35" s="421">
        <v>0.25599</v>
      </c>
      <c r="I35" s="422">
        <v>-0.22616</v>
      </c>
      <c r="J35" s="423">
        <v>1.5469999999999999</v>
      </c>
      <c r="K35" s="421">
        <v>4.9029999999999996</v>
      </c>
      <c r="L35" s="421">
        <v>2.617</v>
      </c>
      <c r="M35" s="421">
        <v>1.722</v>
      </c>
      <c r="N35" s="422">
        <v>-1.5209999999999999</v>
      </c>
      <c r="O35" s="423" t="s">
        <v>1006</v>
      </c>
      <c r="P35" s="421" t="s">
        <v>1090</v>
      </c>
      <c r="Q35" s="421" t="s">
        <v>1094</v>
      </c>
      <c r="R35" s="421" t="s">
        <v>1099</v>
      </c>
      <c r="S35" s="422" t="s">
        <v>1105</v>
      </c>
      <c r="T35" s="423">
        <v>0.76600000000000001</v>
      </c>
      <c r="U35" s="421">
        <v>13.82</v>
      </c>
      <c r="V35" s="421">
        <v>5.0570000000000004</v>
      </c>
      <c r="W35" s="421">
        <v>3.4740000000000002</v>
      </c>
      <c r="X35" s="422">
        <v>4.08</v>
      </c>
    </row>
    <row r="36" spans="1:24">
      <c r="A36" s="446" t="s">
        <v>756</v>
      </c>
      <c r="B36" s="435">
        <v>0.05</v>
      </c>
      <c r="C36" s="436">
        <v>1</v>
      </c>
      <c r="D36" s="437">
        <v>0.05</v>
      </c>
      <c r="E36" s="423">
        <v>-0.10048</v>
      </c>
      <c r="F36" s="425">
        <v>0.62026999999999999</v>
      </c>
      <c r="G36" s="425">
        <v>0.46527000000000002</v>
      </c>
      <c r="H36" s="424">
        <v>-0.52583000000000002</v>
      </c>
      <c r="I36" s="422">
        <v>-0.21190000000000001</v>
      </c>
      <c r="J36" s="423">
        <v>-0.70299999999999996</v>
      </c>
      <c r="K36" s="421">
        <v>4.3419999999999996</v>
      </c>
      <c r="L36" s="421">
        <v>3.2570000000000001</v>
      </c>
      <c r="M36" s="421">
        <v>-3.681</v>
      </c>
      <c r="N36" s="422">
        <v>-1.4830000000000001</v>
      </c>
      <c r="O36" s="423" t="s">
        <v>1032</v>
      </c>
      <c r="P36" s="421" t="s">
        <v>1091</v>
      </c>
      <c r="Q36" s="421" t="s">
        <v>1095</v>
      </c>
      <c r="R36" s="421" t="s">
        <v>1100</v>
      </c>
      <c r="S36" s="422" t="s">
        <v>1000</v>
      </c>
      <c r="T36" s="423">
        <v>0.152</v>
      </c>
      <c r="U36" s="421">
        <v>10.423</v>
      </c>
      <c r="V36" s="421">
        <v>7.5289999999999999</v>
      </c>
      <c r="W36" s="421">
        <v>15.27</v>
      </c>
      <c r="X36" s="422">
        <v>3.7309999999999999</v>
      </c>
    </row>
    <row r="37" spans="1:24">
      <c r="A37" s="446" t="s">
        <v>755</v>
      </c>
      <c r="B37" s="435">
        <v>0.05</v>
      </c>
      <c r="C37" s="436">
        <v>1</v>
      </c>
      <c r="D37" s="437">
        <v>0.05</v>
      </c>
      <c r="E37" s="423">
        <v>0.10048</v>
      </c>
      <c r="F37" s="424">
        <v>-0.62026999999999999</v>
      </c>
      <c r="G37" s="424">
        <v>-0.46527000000000002</v>
      </c>
      <c r="H37" s="425">
        <v>0.52583000000000002</v>
      </c>
      <c r="I37" s="422">
        <v>0.21190000000000001</v>
      </c>
      <c r="J37" s="423">
        <v>0.70299999999999996</v>
      </c>
      <c r="K37" s="421">
        <v>-4.3419999999999996</v>
      </c>
      <c r="L37" s="421">
        <v>-3.2570000000000001</v>
      </c>
      <c r="M37" s="421">
        <v>3.681</v>
      </c>
      <c r="N37" s="422">
        <v>1.4830000000000001</v>
      </c>
      <c r="O37" s="423" t="s">
        <v>1032</v>
      </c>
      <c r="P37" s="421" t="s">
        <v>1091</v>
      </c>
      <c r="Q37" s="421" t="s">
        <v>1095</v>
      </c>
      <c r="R37" s="421" t="s">
        <v>1100</v>
      </c>
      <c r="S37" s="422" t="s">
        <v>1000</v>
      </c>
      <c r="T37" s="423">
        <v>0.152</v>
      </c>
      <c r="U37" s="421">
        <v>10.423</v>
      </c>
      <c r="V37" s="421">
        <v>7.5289999999999999</v>
      </c>
      <c r="W37" s="421">
        <v>15.27</v>
      </c>
      <c r="X37" s="422">
        <v>3.7309999999999999</v>
      </c>
    </row>
    <row r="38" spans="1:24">
      <c r="A38" s="446" t="s">
        <v>746</v>
      </c>
      <c r="B38" s="435">
        <v>0.05</v>
      </c>
      <c r="C38" s="436">
        <v>1</v>
      </c>
      <c r="D38" s="437">
        <v>0.05</v>
      </c>
      <c r="E38" s="423">
        <v>9.0959999999999999E-2</v>
      </c>
      <c r="F38" s="424">
        <v>-0.58816999999999997</v>
      </c>
      <c r="G38" s="425">
        <v>0.55674000000000001</v>
      </c>
      <c r="H38" s="421">
        <v>-0.42477999999999999</v>
      </c>
      <c r="I38" s="422">
        <v>8.3269999999999997E-2</v>
      </c>
      <c r="J38" s="423">
        <v>0.63700000000000001</v>
      </c>
      <c r="K38" s="421">
        <v>-4.117</v>
      </c>
      <c r="L38" s="421">
        <v>3.8969999999999998</v>
      </c>
      <c r="M38" s="421">
        <v>-2.9729999999999999</v>
      </c>
      <c r="N38" s="422">
        <v>0.58299999999999996</v>
      </c>
      <c r="O38" s="423" t="s">
        <v>1067</v>
      </c>
      <c r="P38" s="421" t="s">
        <v>1002</v>
      </c>
      <c r="Q38" s="421" t="s">
        <v>1096</v>
      </c>
      <c r="R38" s="421" t="s">
        <v>1101</v>
      </c>
      <c r="S38" s="422" t="s">
        <v>1055</v>
      </c>
      <c r="T38" s="423">
        <v>0.125</v>
      </c>
      <c r="U38" s="421">
        <v>9.3719999999999999</v>
      </c>
      <c r="V38" s="421">
        <v>10.781000000000001</v>
      </c>
      <c r="W38" s="421">
        <v>9.9649999999999999</v>
      </c>
      <c r="X38" s="422">
        <v>0.57599999999999996</v>
      </c>
    </row>
    <row r="39" spans="1:24">
      <c r="A39" s="446" t="s">
        <v>747</v>
      </c>
      <c r="B39" s="435">
        <v>0.05</v>
      </c>
      <c r="C39" s="436">
        <v>1</v>
      </c>
      <c r="D39" s="437">
        <v>0.05</v>
      </c>
      <c r="E39" s="423">
        <v>-9.0959999999999999E-2</v>
      </c>
      <c r="F39" s="425">
        <v>0.58816999999999997</v>
      </c>
      <c r="G39" s="424">
        <v>-0.55674000000000001</v>
      </c>
      <c r="H39" s="421">
        <v>0.42477999999999999</v>
      </c>
      <c r="I39" s="422">
        <v>-8.3269999999999997E-2</v>
      </c>
      <c r="J39" s="423">
        <v>-0.63700000000000001</v>
      </c>
      <c r="K39" s="421">
        <v>4.117</v>
      </c>
      <c r="L39" s="421">
        <v>-3.8969999999999998</v>
      </c>
      <c r="M39" s="421">
        <v>2.9729999999999999</v>
      </c>
      <c r="N39" s="422">
        <v>-0.58299999999999996</v>
      </c>
      <c r="O39" s="423" t="s">
        <v>1067</v>
      </c>
      <c r="P39" s="421" t="s">
        <v>1002</v>
      </c>
      <c r="Q39" s="421" t="s">
        <v>1096</v>
      </c>
      <c r="R39" s="421" t="s">
        <v>1101</v>
      </c>
      <c r="S39" s="422" t="s">
        <v>1055</v>
      </c>
      <c r="T39" s="423">
        <v>0.125</v>
      </c>
      <c r="U39" s="421">
        <v>9.3719999999999999</v>
      </c>
      <c r="V39" s="421">
        <v>10.781000000000001</v>
      </c>
      <c r="W39" s="421">
        <v>9.9649999999999999</v>
      </c>
      <c r="X39" s="422">
        <v>0.57599999999999996</v>
      </c>
    </row>
    <row r="40" spans="1:24">
      <c r="A40" s="446" t="s">
        <v>761</v>
      </c>
      <c r="B40" s="435">
        <v>0.05</v>
      </c>
      <c r="C40" s="436">
        <v>1</v>
      </c>
      <c r="D40" s="437">
        <v>0.05</v>
      </c>
      <c r="E40" s="423">
        <v>-0.25302000000000002</v>
      </c>
      <c r="F40" s="421">
        <v>0.40478999999999998</v>
      </c>
      <c r="G40" s="424">
        <v>-0.70694999999999997</v>
      </c>
      <c r="H40" s="421">
        <v>-0.27223999999999998</v>
      </c>
      <c r="I40" s="422">
        <v>-0.23219999999999999</v>
      </c>
      <c r="J40" s="423">
        <v>-1.7709999999999999</v>
      </c>
      <c r="K40" s="421">
        <v>2.8330000000000002</v>
      </c>
      <c r="L40" s="421">
        <v>-4.9489999999999998</v>
      </c>
      <c r="M40" s="421">
        <v>-1.9059999999999999</v>
      </c>
      <c r="N40" s="422">
        <v>-1.625</v>
      </c>
      <c r="O40" s="423" t="s">
        <v>1036</v>
      </c>
      <c r="P40" s="421" t="s">
        <v>1092</v>
      </c>
      <c r="Q40" s="421" t="s">
        <v>1097</v>
      </c>
      <c r="R40" s="421" t="s">
        <v>1102</v>
      </c>
      <c r="S40" s="422" t="s">
        <v>1106</v>
      </c>
      <c r="T40" s="423">
        <v>0.96499999999999997</v>
      </c>
      <c r="U40" s="421">
        <v>4.4390000000000001</v>
      </c>
      <c r="V40" s="421">
        <v>17.382999999999999</v>
      </c>
      <c r="W40" s="421">
        <v>4.093</v>
      </c>
      <c r="X40" s="422">
        <v>4.4800000000000004</v>
      </c>
    </row>
    <row r="41" spans="1:24">
      <c r="A41" s="446" t="s">
        <v>762</v>
      </c>
      <c r="B41" s="435">
        <v>0.05</v>
      </c>
      <c r="C41" s="436">
        <v>1</v>
      </c>
      <c r="D41" s="437">
        <v>0.05</v>
      </c>
      <c r="E41" s="423">
        <v>0.25302000000000002</v>
      </c>
      <c r="F41" s="421">
        <v>-0.40478999999999998</v>
      </c>
      <c r="G41" s="425">
        <v>0.70694999999999997</v>
      </c>
      <c r="H41" s="421">
        <v>0.27223999999999998</v>
      </c>
      <c r="I41" s="422">
        <v>0.23219999999999999</v>
      </c>
      <c r="J41" s="423">
        <v>1.7709999999999999</v>
      </c>
      <c r="K41" s="421">
        <v>-2.8330000000000002</v>
      </c>
      <c r="L41" s="421">
        <v>4.9489999999999998</v>
      </c>
      <c r="M41" s="421">
        <v>1.9059999999999999</v>
      </c>
      <c r="N41" s="422">
        <v>1.625</v>
      </c>
      <c r="O41" s="423" t="s">
        <v>1036</v>
      </c>
      <c r="P41" s="421" t="s">
        <v>1092</v>
      </c>
      <c r="Q41" s="421" t="s">
        <v>1097</v>
      </c>
      <c r="R41" s="421" t="s">
        <v>1102</v>
      </c>
      <c r="S41" s="422" t="s">
        <v>1106</v>
      </c>
      <c r="T41" s="423">
        <v>0.96499999999999997</v>
      </c>
      <c r="U41" s="421">
        <v>4.4390000000000001</v>
      </c>
      <c r="V41" s="421">
        <v>17.382999999999999</v>
      </c>
      <c r="W41" s="421">
        <v>4.093</v>
      </c>
      <c r="X41" s="422">
        <v>4.4800000000000004</v>
      </c>
    </row>
    <row r="42" spans="1:24">
      <c r="A42" s="446" t="s">
        <v>759</v>
      </c>
      <c r="B42" s="435">
        <v>0.05</v>
      </c>
      <c r="C42" s="436">
        <v>1</v>
      </c>
      <c r="D42" s="437">
        <v>0.05</v>
      </c>
      <c r="E42" s="423">
        <v>0.50812999999999997</v>
      </c>
      <c r="F42" s="421">
        <v>-0.20732</v>
      </c>
      <c r="G42" s="424">
        <v>-0.48735000000000001</v>
      </c>
      <c r="H42" s="424">
        <v>-0.46218999999999999</v>
      </c>
      <c r="I42" s="422">
        <v>-3.1460000000000002E-2</v>
      </c>
      <c r="J42" s="423">
        <v>3.5569999999999999</v>
      </c>
      <c r="K42" s="421">
        <v>-1.4510000000000001</v>
      </c>
      <c r="L42" s="421">
        <v>-3.411</v>
      </c>
      <c r="M42" s="421">
        <v>-3.2349999999999999</v>
      </c>
      <c r="N42" s="422">
        <v>-0.22</v>
      </c>
      <c r="O42" s="423" t="s">
        <v>1087</v>
      </c>
      <c r="P42" s="421" t="s">
        <v>1093</v>
      </c>
      <c r="Q42" s="421" t="s">
        <v>1098</v>
      </c>
      <c r="R42" s="421" t="s">
        <v>1103</v>
      </c>
      <c r="S42" s="422" t="s">
        <v>997</v>
      </c>
      <c r="T42" s="423">
        <v>3.8919999999999999</v>
      </c>
      <c r="U42" s="421">
        <v>1.1639999999999999</v>
      </c>
      <c r="V42" s="421">
        <v>8.2609999999999992</v>
      </c>
      <c r="W42" s="421">
        <v>11.798</v>
      </c>
      <c r="X42" s="422">
        <v>8.2000000000000003E-2</v>
      </c>
    </row>
    <row r="43" spans="1:24" ht="15" thickBot="1">
      <c r="A43" s="447" t="s">
        <v>758</v>
      </c>
      <c r="B43" s="438">
        <v>0.05</v>
      </c>
      <c r="C43" s="439">
        <v>1</v>
      </c>
      <c r="D43" s="440">
        <v>0.05</v>
      </c>
      <c r="E43" s="441">
        <v>-0.50812999999999997</v>
      </c>
      <c r="F43" s="430">
        <v>0.20732</v>
      </c>
      <c r="G43" s="457">
        <v>0.48735000000000001</v>
      </c>
      <c r="H43" s="457">
        <v>0.46218999999999999</v>
      </c>
      <c r="I43" s="431">
        <v>3.1460000000000002E-2</v>
      </c>
      <c r="J43" s="441">
        <v>-3.5569999999999999</v>
      </c>
      <c r="K43" s="430">
        <v>1.4510000000000001</v>
      </c>
      <c r="L43" s="430">
        <v>3.411</v>
      </c>
      <c r="M43" s="430">
        <v>3.2349999999999999</v>
      </c>
      <c r="N43" s="431">
        <v>0.22</v>
      </c>
      <c r="O43" s="441" t="s">
        <v>1087</v>
      </c>
      <c r="P43" s="430" t="s">
        <v>1093</v>
      </c>
      <c r="Q43" s="430" t="s">
        <v>1098</v>
      </c>
      <c r="R43" s="430" t="s">
        <v>1103</v>
      </c>
      <c r="S43" s="431" t="s">
        <v>997</v>
      </c>
      <c r="T43" s="441">
        <v>3.8919999999999999</v>
      </c>
      <c r="U43" s="430">
        <v>1.1639999999999999</v>
      </c>
      <c r="V43" s="430">
        <v>8.2609999999999992</v>
      </c>
      <c r="W43" s="430">
        <v>11.798</v>
      </c>
      <c r="X43" s="431">
        <v>8.2000000000000003E-2</v>
      </c>
    </row>
  </sheetData>
  <mergeCells count="14">
    <mergeCell ref="B22:D22"/>
    <mergeCell ref="E22:I22"/>
    <mergeCell ref="A5:D5"/>
    <mergeCell ref="F12:H12"/>
    <mergeCell ref="O22:S22"/>
    <mergeCell ref="T22:X22"/>
    <mergeCell ref="F5:H5"/>
    <mergeCell ref="F10:H10"/>
    <mergeCell ref="F11:H11"/>
    <mergeCell ref="J22:N22"/>
    <mergeCell ref="F13:H13"/>
    <mergeCell ref="F14:H14"/>
    <mergeCell ref="F15:H15"/>
    <mergeCell ref="F16:H16"/>
  </mergeCells>
  <conditionalFormatting sqref="B7:B16">
    <cfRule type="dataBar" priority="2">
      <dataBar>
        <cfvo type="min" val="0"/>
        <cfvo type="max" val="0"/>
        <color rgb="FF638EC6"/>
      </dataBar>
      <extLst>
        <ext xmlns:x14="http://schemas.microsoft.com/office/spreadsheetml/2009/9/main" uri="{B025F937-C7B1-47D3-B67F-A62EFF666E3E}">
          <x14:id>{96279946-F6F9-40A8-A616-0581D6FBFA53}</x14:id>
        </ext>
      </extLst>
    </cfRule>
  </conditionalFormatting>
  <hyperlinks>
    <hyperlink ref="A1" location="Sommaire!A1" display="Sommair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96279946-F6F9-40A8-A616-0581D6FBFA53}">
            <x14:dataBar minLength="0" maxLength="100" gradient="0">
              <x14:cfvo type="autoMin"/>
              <x14:cfvo type="autoMax"/>
              <x14:negativeFillColor rgb="FFFF0000"/>
              <x14:axisColor rgb="FF000000"/>
            </x14:dataBar>
          </x14:cfRule>
          <xm:sqref>B7:B16</xm:sqref>
        </x14:conditionalFormatting>
      </x14:conditionalFormattings>
    </ext>
  </extLst>
</worksheet>
</file>

<file path=xl/worksheets/sheet25.xml><?xml version="1.0" encoding="utf-8"?>
<worksheet xmlns="http://schemas.openxmlformats.org/spreadsheetml/2006/main" xmlns:r="http://schemas.openxmlformats.org/officeDocument/2006/relationships">
  <sheetPr codeName="Sheet24">
    <tabColor theme="6" tint="-0.249977111117893"/>
    <outlinePr summaryRight="0"/>
  </sheetPr>
  <dimension ref="A1:AB55"/>
  <sheetViews>
    <sheetView workbookViewId="0">
      <pane ySplit="1" topLeftCell="A2" activePane="bottomLeft" state="frozen"/>
      <selection pane="bottomLeft" activeCell="A2" sqref="A2"/>
    </sheetView>
  </sheetViews>
  <sheetFormatPr baseColWidth="10" defaultColWidth="9.109375" defaultRowHeight="14.4" outlineLevelCol="1"/>
  <cols>
    <col min="1" max="1" width="4" customWidth="1"/>
    <col min="2" max="2" width="16.109375" bestFit="1" customWidth="1" collapsed="1"/>
    <col min="3" max="3" width="11.88671875" hidden="1" customWidth="1" outlineLevel="1"/>
    <col min="4" max="4" width="12.33203125" hidden="1" customWidth="1" outlineLevel="1"/>
    <col min="5" max="5" width="8.33203125" hidden="1" customWidth="1" outlineLevel="1"/>
    <col min="6" max="6" width="6.5546875" hidden="1" customWidth="1" outlineLevel="1"/>
    <col min="7" max="7" width="11.6640625" hidden="1" customWidth="1" outlineLevel="1"/>
    <col min="8" max="8" width="8.33203125" hidden="1" customWidth="1" outlineLevel="1"/>
    <col min="9" max="9" width="10.88671875" hidden="1" customWidth="1" outlineLevel="1"/>
    <col min="10" max="10" width="7.88671875" hidden="1" customWidth="1" outlineLevel="1"/>
    <col min="11" max="11" width="13.109375" hidden="1" customWidth="1" outlineLevel="1"/>
    <col min="12" max="12" width="9.109375" hidden="1" customWidth="1" outlineLevel="1"/>
    <col min="13" max="28" width="9" customWidth="1"/>
  </cols>
  <sheetData>
    <row r="1" spans="1:28">
      <c r="A1" s="155" t="s">
        <v>524</v>
      </c>
    </row>
    <row r="3" spans="1:28" ht="15" thickBot="1"/>
    <row r="4" spans="1:28" ht="15" thickBot="1">
      <c r="N4" s="917" t="s">
        <v>1081</v>
      </c>
      <c r="O4" s="918"/>
      <c r="P4" s="918"/>
      <c r="Q4" s="918"/>
      <c r="R4" s="919"/>
      <c r="S4" s="917" t="s">
        <v>67</v>
      </c>
      <c r="T4" s="918"/>
      <c r="U4" s="918"/>
      <c r="V4" s="918"/>
      <c r="W4" s="919"/>
      <c r="X4" s="917" t="s">
        <v>241</v>
      </c>
      <c r="Y4" s="918"/>
      <c r="Z4" s="918"/>
      <c r="AA4" s="918"/>
      <c r="AB4" s="919"/>
    </row>
    <row r="5" spans="1:28" s="364" customFormat="1" ht="41.25" customHeight="1" thickBot="1">
      <c r="A5" s="448" t="s">
        <v>61</v>
      </c>
      <c r="B5" s="456" t="s">
        <v>56</v>
      </c>
      <c r="C5" s="448" t="s">
        <v>57</v>
      </c>
      <c r="D5" s="449" t="s">
        <v>58</v>
      </c>
      <c r="E5" s="449" t="s">
        <v>0</v>
      </c>
      <c r="F5" s="449" t="s">
        <v>1</v>
      </c>
      <c r="G5" s="449" t="s">
        <v>2</v>
      </c>
      <c r="H5" s="449" t="s">
        <v>3</v>
      </c>
      <c r="I5" s="449" t="s">
        <v>4</v>
      </c>
      <c r="J5" s="449" t="s">
        <v>59</v>
      </c>
      <c r="K5" s="449" t="s">
        <v>5</v>
      </c>
      <c r="L5" s="450" t="s">
        <v>60</v>
      </c>
      <c r="M5" s="450" t="s">
        <v>521</v>
      </c>
      <c r="N5" s="448" t="s">
        <v>62</v>
      </c>
      <c r="O5" s="449" t="s">
        <v>62</v>
      </c>
      <c r="P5" s="449" t="s">
        <v>62</v>
      </c>
      <c r="Q5" s="449" t="s">
        <v>62</v>
      </c>
      <c r="R5" s="450" t="s">
        <v>62</v>
      </c>
      <c r="S5" s="448" t="s">
        <v>67</v>
      </c>
      <c r="T5" s="449" t="s">
        <v>68</v>
      </c>
      <c r="U5" s="449" t="s">
        <v>69</v>
      </c>
      <c r="V5" s="449" t="s">
        <v>70</v>
      </c>
      <c r="W5" s="450" t="s">
        <v>71</v>
      </c>
      <c r="X5" s="448" t="s">
        <v>192</v>
      </c>
      <c r="Y5" s="449" t="s">
        <v>193</v>
      </c>
      <c r="Z5" s="449" t="s">
        <v>194</v>
      </c>
      <c r="AA5" s="449" t="s">
        <v>195</v>
      </c>
      <c r="AB5" s="450" t="s">
        <v>196</v>
      </c>
    </row>
    <row r="6" spans="1:28">
      <c r="A6" s="352">
        <v>5</v>
      </c>
      <c r="B6" s="269" t="s">
        <v>11</v>
      </c>
      <c r="C6" s="352" t="s">
        <v>738</v>
      </c>
      <c r="D6" s="451" t="s">
        <v>768</v>
      </c>
      <c r="E6" s="451" t="s">
        <v>741</v>
      </c>
      <c r="F6" s="451" t="s">
        <v>744</v>
      </c>
      <c r="G6" s="451" t="s">
        <v>747</v>
      </c>
      <c r="H6" s="451" t="s">
        <v>749</v>
      </c>
      <c r="I6" s="451" t="s">
        <v>752</v>
      </c>
      <c r="J6" s="451" t="s">
        <v>755</v>
      </c>
      <c r="K6" s="451" t="s">
        <v>758</v>
      </c>
      <c r="L6" s="458" t="s">
        <v>762</v>
      </c>
      <c r="M6" s="452">
        <v>1</v>
      </c>
      <c r="N6" s="376">
        <v>-0.73345059156417802</v>
      </c>
      <c r="O6" s="375">
        <v>-0.222613349556923</v>
      </c>
      <c r="P6" s="375">
        <v>-4.8192899674177198E-2</v>
      </c>
      <c r="Q6" s="375">
        <v>0.42931145429611201</v>
      </c>
      <c r="R6" s="377">
        <v>0.326428592205048</v>
      </c>
      <c r="S6" s="376">
        <v>3.2437665462493901</v>
      </c>
      <c r="T6" s="375">
        <v>0.53702831268310502</v>
      </c>
      <c r="U6" s="375">
        <v>3.2313041388988502E-2</v>
      </c>
      <c r="V6" s="375">
        <v>4.07151222229004</v>
      </c>
      <c r="W6" s="377">
        <v>3.5416550636291499</v>
      </c>
      <c r="X6" s="376">
        <v>0.54635524749755904</v>
      </c>
      <c r="Y6" s="375">
        <v>5.0331030040979399E-2</v>
      </c>
      <c r="Z6" s="375">
        <v>2.35884566791356E-3</v>
      </c>
      <c r="AA6" s="375">
        <v>0.18718814849853499</v>
      </c>
      <c r="AB6" s="377">
        <v>0.108220562338829</v>
      </c>
    </row>
    <row r="7" spans="1:28">
      <c r="A7" s="55">
        <v>10</v>
      </c>
      <c r="B7" s="270" t="s">
        <v>12</v>
      </c>
      <c r="C7" s="55" t="s">
        <v>738</v>
      </c>
      <c r="D7" s="56" t="s">
        <v>768</v>
      </c>
      <c r="E7" s="56" t="s">
        <v>741</v>
      </c>
      <c r="F7" s="56" t="s">
        <v>744</v>
      </c>
      <c r="G7" s="56" t="s">
        <v>746</v>
      </c>
      <c r="H7" s="56" t="s">
        <v>749</v>
      </c>
      <c r="I7" s="56" t="s">
        <v>752</v>
      </c>
      <c r="J7" s="56" t="s">
        <v>755</v>
      </c>
      <c r="K7" s="56" t="s">
        <v>758</v>
      </c>
      <c r="L7" s="459" t="s">
        <v>762</v>
      </c>
      <c r="M7" s="453">
        <v>1</v>
      </c>
      <c r="N7" s="369">
        <v>-0.70186388492584195</v>
      </c>
      <c r="O7" s="191">
        <v>-0.49643149971961997</v>
      </c>
      <c r="P7" s="191">
        <v>0.245488360524178</v>
      </c>
      <c r="Q7" s="191">
        <v>0.14696140587329901</v>
      </c>
      <c r="R7" s="370">
        <v>0.39431995153427102</v>
      </c>
      <c r="S7" s="369">
        <v>2.97039127349854</v>
      </c>
      <c r="T7" s="191">
        <v>2.6706280708313002</v>
      </c>
      <c r="U7" s="191">
        <v>0.83844292163848899</v>
      </c>
      <c r="V7" s="191">
        <v>0.47710877656936601</v>
      </c>
      <c r="W7" s="370">
        <v>5.1680579185485804</v>
      </c>
      <c r="X7" s="369">
        <v>0.50031000375747703</v>
      </c>
      <c r="Y7" s="191">
        <v>0.25029495358467102</v>
      </c>
      <c r="Z7" s="191">
        <v>6.1206173151731498E-2</v>
      </c>
      <c r="AA7" s="191">
        <v>2.1935120224952701E-2</v>
      </c>
      <c r="AB7" s="370">
        <v>0.15791773796081501</v>
      </c>
    </row>
    <row r="8" spans="1:28">
      <c r="A8" s="55">
        <v>17</v>
      </c>
      <c r="B8" s="270" t="s">
        <v>31</v>
      </c>
      <c r="C8" s="55" t="s">
        <v>738</v>
      </c>
      <c r="D8" s="56" t="s">
        <v>768</v>
      </c>
      <c r="E8" s="56" t="s">
        <v>741</v>
      </c>
      <c r="F8" s="56" t="s">
        <v>744</v>
      </c>
      <c r="G8" s="56" t="s">
        <v>747</v>
      </c>
      <c r="H8" s="56" t="s">
        <v>749</v>
      </c>
      <c r="I8" s="56" t="s">
        <v>752</v>
      </c>
      <c r="J8" s="56" t="s">
        <v>755</v>
      </c>
      <c r="K8" s="56" t="s">
        <v>758</v>
      </c>
      <c r="L8" s="459" t="s">
        <v>762</v>
      </c>
      <c r="M8" s="453">
        <v>1</v>
      </c>
      <c r="N8" s="369">
        <v>-0.73345059156417802</v>
      </c>
      <c r="O8" s="191">
        <v>-0.222613349556923</v>
      </c>
      <c r="P8" s="191">
        <v>-4.8192899674177198E-2</v>
      </c>
      <c r="Q8" s="191">
        <v>0.42931145429611201</v>
      </c>
      <c r="R8" s="370">
        <v>0.326428592205048</v>
      </c>
      <c r="S8" s="369">
        <v>3.2437665462493901</v>
      </c>
      <c r="T8" s="191">
        <v>0.53702831268310502</v>
      </c>
      <c r="U8" s="191">
        <v>3.2313041388988502E-2</v>
      </c>
      <c r="V8" s="191">
        <v>4.07151222229004</v>
      </c>
      <c r="W8" s="370">
        <v>3.5416550636291499</v>
      </c>
      <c r="X8" s="369">
        <v>0.54635524749755904</v>
      </c>
      <c r="Y8" s="191">
        <v>5.0331030040979399E-2</v>
      </c>
      <c r="Z8" s="191">
        <v>2.35884566791356E-3</v>
      </c>
      <c r="AA8" s="191">
        <v>0.18718814849853499</v>
      </c>
      <c r="AB8" s="370">
        <v>0.108220562338829</v>
      </c>
    </row>
    <row r="9" spans="1:28">
      <c r="A9" s="55">
        <v>20</v>
      </c>
      <c r="B9" s="270" t="s">
        <v>47</v>
      </c>
      <c r="C9" s="55" t="s">
        <v>737</v>
      </c>
      <c r="D9" s="56" t="s">
        <v>768</v>
      </c>
      <c r="E9" s="56" t="s">
        <v>740</v>
      </c>
      <c r="F9" s="56" t="s">
        <v>744</v>
      </c>
      <c r="G9" s="56" t="s">
        <v>746</v>
      </c>
      <c r="H9" s="56" t="s">
        <v>750</v>
      </c>
      <c r="I9" s="56" t="s">
        <v>753</v>
      </c>
      <c r="J9" s="56" t="s">
        <v>755</v>
      </c>
      <c r="K9" s="56" t="s">
        <v>758</v>
      </c>
      <c r="L9" s="459" t="s">
        <v>762</v>
      </c>
      <c r="M9" s="453">
        <v>1</v>
      </c>
      <c r="N9" s="369">
        <v>0.21133883297443401</v>
      </c>
      <c r="O9" s="191">
        <v>-5.5779263377189602E-2</v>
      </c>
      <c r="P9" s="191">
        <v>0.37446975708007801</v>
      </c>
      <c r="Q9" s="191">
        <v>0.389796853065491</v>
      </c>
      <c r="R9" s="370">
        <v>0.33397275209426902</v>
      </c>
      <c r="S9" s="369">
        <v>0.26931867003440901</v>
      </c>
      <c r="T9" s="191">
        <v>3.3716332167387002E-2</v>
      </c>
      <c r="U9" s="191">
        <v>1.9509457349777199</v>
      </c>
      <c r="V9" s="191">
        <v>3.35650610923767</v>
      </c>
      <c r="W9" s="370">
        <v>3.7072505950927699</v>
      </c>
      <c r="X9" s="369">
        <v>4.3931905180215801E-2</v>
      </c>
      <c r="Y9" s="191">
        <v>3.0603208579122998E-3</v>
      </c>
      <c r="Z9" s="191">
        <v>0.13792878389358501</v>
      </c>
      <c r="AA9" s="191">
        <v>0.149450749158859</v>
      </c>
      <c r="AB9" s="370">
        <v>0.109709315001965</v>
      </c>
    </row>
    <row r="10" spans="1:28">
      <c r="A10" s="55">
        <v>25</v>
      </c>
      <c r="B10" s="270" t="s">
        <v>28</v>
      </c>
      <c r="C10" s="55" t="s">
        <v>738</v>
      </c>
      <c r="D10" s="56" t="s">
        <v>768</v>
      </c>
      <c r="E10" s="56" t="s">
        <v>741</v>
      </c>
      <c r="F10" s="56" t="s">
        <v>744</v>
      </c>
      <c r="G10" s="56" t="s">
        <v>746</v>
      </c>
      <c r="H10" s="56" t="s">
        <v>749</v>
      </c>
      <c r="I10" s="56" t="s">
        <v>752</v>
      </c>
      <c r="J10" s="56" t="s">
        <v>755</v>
      </c>
      <c r="K10" s="56" t="s">
        <v>758</v>
      </c>
      <c r="L10" s="459" t="s">
        <v>762</v>
      </c>
      <c r="M10" s="453">
        <v>1</v>
      </c>
      <c r="N10" s="369">
        <v>-0.70186388492584195</v>
      </c>
      <c r="O10" s="191">
        <v>-0.49643149971961997</v>
      </c>
      <c r="P10" s="191">
        <v>0.245488360524178</v>
      </c>
      <c r="Q10" s="191">
        <v>0.14696140587329901</v>
      </c>
      <c r="R10" s="370">
        <v>0.39431995153427102</v>
      </c>
      <c r="S10" s="369">
        <v>2.97039127349854</v>
      </c>
      <c r="T10" s="191">
        <v>2.6706280708313002</v>
      </c>
      <c r="U10" s="191">
        <v>0.83844292163848899</v>
      </c>
      <c r="V10" s="191">
        <v>0.47710877656936601</v>
      </c>
      <c r="W10" s="370">
        <v>5.1680579185485804</v>
      </c>
      <c r="X10" s="369">
        <v>0.50031000375747703</v>
      </c>
      <c r="Y10" s="191">
        <v>0.25029495358467102</v>
      </c>
      <c r="Z10" s="191">
        <v>6.1206173151731498E-2</v>
      </c>
      <c r="AA10" s="191">
        <v>2.1935120224952701E-2</v>
      </c>
      <c r="AB10" s="370">
        <v>0.15791773796081501</v>
      </c>
    </row>
    <row r="11" spans="1:28">
      <c r="A11" s="55">
        <v>39</v>
      </c>
      <c r="B11" s="270" t="s">
        <v>48</v>
      </c>
      <c r="C11" s="55" t="s">
        <v>737</v>
      </c>
      <c r="D11" s="56" t="s">
        <v>768</v>
      </c>
      <c r="E11" s="56" t="s">
        <v>740</v>
      </c>
      <c r="F11" s="56" t="s">
        <v>743</v>
      </c>
      <c r="G11" s="56" t="s">
        <v>747</v>
      </c>
      <c r="H11" s="56" t="s">
        <v>750</v>
      </c>
      <c r="I11" s="56" t="s">
        <v>752</v>
      </c>
      <c r="J11" s="56" t="s">
        <v>756</v>
      </c>
      <c r="K11" s="56" t="s">
        <v>758</v>
      </c>
      <c r="L11" s="459" t="s">
        <v>762</v>
      </c>
      <c r="M11" s="453">
        <v>1</v>
      </c>
      <c r="N11" s="369">
        <v>0.16416807472705799</v>
      </c>
      <c r="O11" s="191">
        <v>0.72190535068511996</v>
      </c>
      <c r="P11" s="191">
        <v>0.35214263200759899</v>
      </c>
      <c r="Q11" s="191">
        <v>0.27100366353988598</v>
      </c>
      <c r="R11" s="370">
        <v>0.41410943865776101</v>
      </c>
      <c r="S11" s="369">
        <v>0.16251192986965199</v>
      </c>
      <c r="T11" s="191">
        <v>5.6474876403808603</v>
      </c>
      <c r="U11" s="191">
        <v>1.72523760795593</v>
      </c>
      <c r="V11" s="191">
        <v>1.6224118471145601</v>
      </c>
      <c r="W11" s="370">
        <v>5.69980669021606</v>
      </c>
      <c r="X11" s="369">
        <v>2.6509335264563599E-2</v>
      </c>
      <c r="Y11" s="191">
        <v>0.51260393857955899</v>
      </c>
      <c r="Z11" s="191">
        <v>0.12197157740593</v>
      </c>
      <c r="AA11" s="191">
        <v>7.2239004075527205E-2</v>
      </c>
      <c r="AB11" s="370">
        <v>0.16867537796497301</v>
      </c>
    </row>
    <row r="12" spans="1:28" ht="15" thickBot="1">
      <c r="A12" s="357">
        <v>45</v>
      </c>
      <c r="B12" s="208" t="s">
        <v>51</v>
      </c>
      <c r="C12" s="357" t="s">
        <v>737</v>
      </c>
      <c r="D12" s="454" t="s">
        <v>769</v>
      </c>
      <c r="E12" s="454" t="s">
        <v>740</v>
      </c>
      <c r="F12" s="454" t="s">
        <v>743</v>
      </c>
      <c r="G12" s="454" t="s">
        <v>747</v>
      </c>
      <c r="H12" s="454" t="s">
        <v>750</v>
      </c>
      <c r="I12" s="454" t="s">
        <v>752</v>
      </c>
      <c r="J12" s="454" t="s">
        <v>755</v>
      </c>
      <c r="K12" s="454" t="s">
        <v>758</v>
      </c>
      <c r="L12" s="460" t="s">
        <v>762</v>
      </c>
      <c r="M12" s="455">
        <v>1</v>
      </c>
      <c r="N12" s="371">
        <v>0.40368583798408503</v>
      </c>
      <c r="O12" s="372">
        <v>0.22037099301815</v>
      </c>
      <c r="P12" s="372">
        <v>0.120441690087318</v>
      </c>
      <c r="Q12" s="372">
        <v>0.75739288330078103</v>
      </c>
      <c r="R12" s="373">
        <v>0.14873737096786499</v>
      </c>
      <c r="S12" s="371">
        <v>0.982640981674194</v>
      </c>
      <c r="T12" s="372">
        <v>0.52626395225524902</v>
      </c>
      <c r="U12" s="372">
        <v>0.20182055234909099</v>
      </c>
      <c r="V12" s="372">
        <v>12.6722354888916</v>
      </c>
      <c r="W12" s="373">
        <v>0.73530930280685403</v>
      </c>
      <c r="X12" s="371">
        <v>0.160290747880936</v>
      </c>
      <c r="Y12" s="372">
        <v>4.7767255455255501E-2</v>
      </c>
      <c r="Z12" s="372">
        <v>1.4268394559621801E-2</v>
      </c>
      <c r="AA12" s="372">
        <v>0.56423997879028298</v>
      </c>
      <c r="AB12" s="373">
        <v>2.1760137751698501E-2</v>
      </c>
    </row>
    <row r="13" spans="1:28">
      <c r="A13" s="352">
        <v>22</v>
      </c>
      <c r="B13" s="269" t="s">
        <v>25</v>
      </c>
      <c r="C13" s="352" t="s">
        <v>738</v>
      </c>
      <c r="D13" s="451" t="s">
        <v>769</v>
      </c>
      <c r="E13" s="451" t="s">
        <v>740</v>
      </c>
      <c r="F13" s="451" t="s">
        <v>744</v>
      </c>
      <c r="G13" s="451" t="s">
        <v>747</v>
      </c>
      <c r="H13" s="451" t="s">
        <v>750</v>
      </c>
      <c r="I13" s="451" t="s">
        <v>752</v>
      </c>
      <c r="J13" s="451" t="s">
        <v>755</v>
      </c>
      <c r="K13" s="451" t="s">
        <v>758</v>
      </c>
      <c r="L13" s="458" t="s">
        <v>761</v>
      </c>
      <c r="M13" s="452">
        <v>2</v>
      </c>
      <c r="N13" s="376">
        <v>-3.8995500653982197E-2</v>
      </c>
      <c r="O13" s="375">
        <v>-4.5949447900056797E-2</v>
      </c>
      <c r="P13" s="375">
        <v>-0.49919578433036799</v>
      </c>
      <c r="Q13" s="375">
        <v>0.52256983518600497</v>
      </c>
      <c r="R13" s="377">
        <v>-3.08274608105421E-2</v>
      </c>
      <c r="S13" s="376">
        <v>9.1693140566348995E-3</v>
      </c>
      <c r="T13" s="375">
        <v>2.28799656033516E-2</v>
      </c>
      <c r="U13" s="375">
        <v>3.46699738502502</v>
      </c>
      <c r="V13" s="375">
        <v>6.0325298309326199</v>
      </c>
      <c r="W13" s="377">
        <v>3.1586781144142199E-2</v>
      </c>
      <c r="X13" s="376">
        <v>1.51967513374984E-3</v>
      </c>
      <c r="Y13" s="375">
        <v>2.1099995356053101E-3</v>
      </c>
      <c r="Z13" s="375">
        <v>0.24903683364391299</v>
      </c>
      <c r="AA13" s="375">
        <v>0.27290433645248402</v>
      </c>
      <c r="AB13" s="377">
        <v>9.4972370425239205E-4</v>
      </c>
    </row>
    <row r="14" spans="1:28">
      <c r="A14" s="55">
        <v>34</v>
      </c>
      <c r="B14" s="270" t="s">
        <v>55</v>
      </c>
      <c r="C14" s="55" t="s">
        <v>737</v>
      </c>
      <c r="D14" s="56" t="s">
        <v>769</v>
      </c>
      <c r="E14" s="56" t="s">
        <v>740</v>
      </c>
      <c r="F14" s="56" t="s">
        <v>743</v>
      </c>
      <c r="G14" s="56" t="s">
        <v>747</v>
      </c>
      <c r="H14" s="56" t="s">
        <v>750</v>
      </c>
      <c r="I14" s="56" t="s">
        <v>753</v>
      </c>
      <c r="J14" s="56" t="s">
        <v>755</v>
      </c>
      <c r="K14" s="56" t="s">
        <v>759</v>
      </c>
      <c r="L14" s="459" t="s">
        <v>762</v>
      </c>
      <c r="M14" s="453">
        <v>2</v>
      </c>
      <c r="N14" s="369">
        <v>0.83884471654892001</v>
      </c>
      <c r="O14" s="191">
        <v>3.7208579480647999E-2</v>
      </c>
      <c r="P14" s="191">
        <v>-0.113233417272568</v>
      </c>
      <c r="Q14" s="191">
        <v>0.39206123352050798</v>
      </c>
      <c r="R14" s="370">
        <v>-3.0158417299389801E-2</v>
      </c>
      <c r="S14" s="369">
        <v>4.24298000335693</v>
      </c>
      <c r="T14" s="191">
        <v>1.50030981749296E-2</v>
      </c>
      <c r="U14" s="191">
        <v>0.17838606238365201</v>
      </c>
      <c r="V14" s="191">
        <v>3.3956162929534899</v>
      </c>
      <c r="W14" s="370">
        <v>3.0230613425374E-2</v>
      </c>
      <c r="X14" s="369">
        <v>0.69212502241134599</v>
      </c>
      <c r="Y14" s="191">
        <v>1.36178208049387E-3</v>
      </c>
      <c r="Z14" s="191">
        <v>1.2611613608896699E-2</v>
      </c>
      <c r="AA14" s="191">
        <v>0.15119214355945601</v>
      </c>
      <c r="AB14" s="370">
        <v>8.9461979223415299E-4</v>
      </c>
    </row>
    <row r="15" spans="1:28">
      <c r="A15" s="55">
        <v>35</v>
      </c>
      <c r="B15" s="270" t="s">
        <v>40</v>
      </c>
      <c r="C15" s="55" t="s">
        <v>737</v>
      </c>
      <c r="D15" s="56" t="s">
        <v>769</v>
      </c>
      <c r="E15" s="56" t="s">
        <v>741</v>
      </c>
      <c r="F15" s="56" t="s">
        <v>743</v>
      </c>
      <c r="G15" s="56" t="s">
        <v>747</v>
      </c>
      <c r="H15" s="56" t="s">
        <v>750</v>
      </c>
      <c r="I15" s="56" t="s">
        <v>753</v>
      </c>
      <c r="J15" s="56" t="s">
        <v>755</v>
      </c>
      <c r="K15" s="56" t="s">
        <v>759</v>
      </c>
      <c r="L15" s="459" t="s">
        <v>762</v>
      </c>
      <c r="M15" s="453">
        <v>2</v>
      </c>
      <c r="N15" s="369">
        <v>0.56016457080841098</v>
      </c>
      <c r="O15" s="191">
        <v>-8.6194291710853604E-2</v>
      </c>
      <c r="P15" s="191">
        <v>-3.5047184675931903E-2</v>
      </c>
      <c r="Q15" s="191">
        <v>0.34187138080596902</v>
      </c>
      <c r="R15" s="370">
        <v>-0.25936368107795699</v>
      </c>
      <c r="S15" s="369">
        <v>1.8920783996582</v>
      </c>
      <c r="T15" s="191">
        <v>8.0510362982749897E-2</v>
      </c>
      <c r="U15" s="191">
        <v>1.7089052125811601E-2</v>
      </c>
      <c r="V15" s="191">
        <v>2.58188128471375</v>
      </c>
      <c r="W15" s="370">
        <v>2.23587846755981</v>
      </c>
      <c r="X15" s="369">
        <v>0.313583374023438</v>
      </c>
      <c r="Y15" s="191">
        <v>7.4246977455914003E-3</v>
      </c>
      <c r="Z15" s="191">
        <v>1.2275184271857099E-3</v>
      </c>
      <c r="AA15" s="191">
        <v>0.11680118739605</v>
      </c>
      <c r="AB15" s="370">
        <v>6.7226432263851194E-2</v>
      </c>
    </row>
    <row r="16" spans="1:28">
      <c r="A16" s="55">
        <v>36</v>
      </c>
      <c r="B16" s="270" t="s">
        <v>34</v>
      </c>
      <c r="C16" s="55" t="s">
        <v>738</v>
      </c>
      <c r="D16" s="56" t="s">
        <v>769</v>
      </c>
      <c r="E16" s="56" t="s">
        <v>740</v>
      </c>
      <c r="F16" s="56" t="s">
        <v>743</v>
      </c>
      <c r="G16" s="56" t="s">
        <v>747</v>
      </c>
      <c r="H16" s="56" t="s">
        <v>750</v>
      </c>
      <c r="I16" s="56" t="s">
        <v>753</v>
      </c>
      <c r="J16" s="56" t="s">
        <v>755</v>
      </c>
      <c r="K16" s="56" t="s">
        <v>759</v>
      </c>
      <c r="L16" s="459" t="s">
        <v>761</v>
      </c>
      <c r="M16" s="453">
        <v>2</v>
      </c>
      <c r="N16" s="369">
        <v>0.67417353391647294</v>
      </c>
      <c r="O16" s="191">
        <v>-0.100656434893608</v>
      </c>
      <c r="P16" s="191">
        <v>-0.68354332447052002</v>
      </c>
      <c r="Q16" s="191">
        <v>4.74979132413864E-2</v>
      </c>
      <c r="R16" s="370">
        <v>-4.2170833796262699E-2</v>
      </c>
      <c r="S16" s="369">
        <v>2.7406353950500502</v>
      </c>
      <c r="T16" s="191">
        <v>0.109793812036514</v>
      </c>
      <c r="U16" s="191">
        <v>6.5004553794860804</v>
      </c>
      <c r="V16" s="191">
        <v>4.9837913364172003E-2</v>
      </c>
      <c r="W16" s="370">
        <v>5.9109084308147403E-2</v>
      </c>
      <c r="X16" s="369">
        <v>0.45421886444091802</v>
      </c>
      <c r="Y16" s="191">
        <v>1.01252291351557E-2</v>
      </c>
      <c r="Z16" s="191">
        <v>0.46693223714828502</v>
      </c>
      <c r="AA16" s="191">
        <v>2.2546069230884301E-3</v>
      </c>
      <c r="AB16" s="370">
        <v>1.77724019158632E-3</v>
      </c>
    </row>
    <row r="17" spans="1:28">
      <c r="A17" s="55">
        <v>40</v>
      </c>
      <c r="B17" s="270" t="s">
        <v>27</v>
      </c>
      <c r="C17" s="55" t="s">
        <v>738</v>
      </c>
      <c r="D17" s="56" t="s">
        <v>769</v>
      </c>
      <c r="E17" s="56" t="s">
        <v>740</v>
      </c>
      <c r="F17" s="56" t="s">
        <v>743</v>
      </c>
      <c r="G17" s="56" t="s">
        <v>747</v>
      </c>
      <c r="H17" s="56" t="s">
        <v>750</v>
      </c>
      <c r="I17" s="56" t="s">
        <v>753</v>
      </c>
      <c r="J17" s="56" t="s">
        <v>755</v>
      </c>
      <c r="K17" s="56" t="s">
        <v>759</v>
      </c>
      <c r="L17" s="459" t="s">
        <v>761</v>
      </c>
      <c r="M17" s="453">
        <v>2</v>
      </c>
      <c r="N17" s="369">
        <v>0.67417353391647294</v>
      </c>
      <c r="O17" s="191">
        <v>-0.100656434893608</v>
      </c>
      <c r="P17" s="191">
        <v>-0.68354332447052002</v>
      </c>
      <c r="Q17" s="191">
        <v>4.74979132413864E-2</v>
      </c>
      <c r="R17" s="370">
        <v>-4.2170833796262699E-2</v>
      </c>
      <c r="S17" s="369">
        <v>2.7406353950500502</v>
      </c>
      <c r="T17" s="191">
        <v>0.109793812036514</v>
      </c>
      <c r="U17" s="191">
        <v>6.5004553794860804</v>
      </c>
      <c r="V17" s="191">
        <v>4.9837913364172003E-2</v>
      </c>
      <c r="W17" s="370">
        <v>5.9109084308147403E-2</v>
      </c>
      <c r="X17" s="369">
        <v>0.45421886444091802</v>
      </c>
      <c r="Y17" s="191">
        <v>1.01252291351557E-2</v>
      </c>
      <c r="Z17" s="191">
        <v>0.46693223714828502</v>
      </c>
      <c r="AA17" s="191">
        <v>2.2546069230884301E-3</v>
      </c>
      <c r="AB17" s="370">
        <v>1.77724019158632E-3</v>
      </c>
    </row>
    <row r="18" spans="1:28">
      <c r="A18" s="55">
        <v>41</v>
      </c>
      <c r="B18" s="270" t="s">
        <v>30</v>
      </c>
      <c r="C18" s="55" t="s">
        <v>738</v>
      </c>
      <c r="D18" s="56" t="s">
        <v>769</v>
      </c>
      <c r="E18" s="56" t="s">
        <v>740</v>
      </c>
      <c r="F18" s="56" t="s">
        <v>743</v>
      </c>
      <c r="G18" s="56" t="s">
        <v>747</v>
      </c>
      <c r="H18" s="56" t="s">
        <v>750</v>
      </c>
      <c r="I18" s="56" t="s">
        <v>753</v>
      </c>
      <c r="J18" s="56" t="s">
        <v>755</v>
      </c>
      <c r="K18" s="56" t="s">
        <v>759</v>
      </c>
      <c r="L18" s="459" t="s">
        <v>761</v>
      </c>
      <c r="M18" s="453">
        <v>2</v>
      </c>
      <c r="N18" s="369">
        <v>0.67417353391647294</v>
      </c>
      <c r="O18" s="191">
        <v>-0.100656434893608</v>
      </c>
      <c r="P18" s="191">
        <v>-0.68354332447052002</v>
      </c>
      <c r="Q18" s="191">
        <v>4.74979132413864E-2</v>
      </c>
      <c r="R18" s="370">
        <v>-4.2170833796262699E-2</v>
      </c>
      <c r="S18" s="369">
        <v>2.7406353950500502</v>
      </c>
      <c r="T18" s="191">
        <v>0.109793812036514</v>
      </c>
      <c r="U18" s="191">
        <v>6.5004553794860804</v>
      </c>
      <c r="V18" s="191">
        <v>4.9837913364172003E-2</v>
      </c>
      <c r="W18" s="370">
        <v>5.9109084308147403E-2</v>
      </c>
      <c r="X18" s="369">
        <v>0.45421886444091802</v>
      </c>
      <c r="Y18" s="191">
        <v>1.01252291351557E-2</v>
      </c>
      <c r="Z18" s="191">
        <v>0.46693223714828502</v>
      </c>
      <c r="AA18" s="191">
        <v>2.2546069230884301E-3</v>
      </c>
      <c r="AB18" s="370">
        <v>1.77724019158632E-3</v>
      </c>
    </row>
    <row r="19" spans="1:28">
      <c r="A19" s="55">
        <v>43</v>
      </c>
      <c r="B19" s="270" t="s">
        <v>46</v>
      </c>
      <c r="C19" s="55" t="s">
        <v>737</v>
      </c>
      <c r="D19" s="56" t="s">
        <v>769</v>
      </c>
      <c r="E19" s="56" t="s">
        <v>740</v>
      </c>
      <c r="F19" s="56" t="s">
        <v>743</v>
      </c>
      <c r="G19" s="56" t="s">
        <v>747</v>
      </c>
      <c r="H19" s="56" t="s">
        <v>750</v>
      </c>
      <c r="I19" s="56" t="s">
        <v>753</v>
      </c>
      <c r="J19" s="56" t="s">
        <v>756</v>
      </c>
      <c r="K19" s="56" t="s">
        <v>758</v>
      </c>
      <c r="L19" s="459" t="s">
        <v>761</v>
      </c>
      <c r="M19" s="453">
        <v>2</v>
      </c>
      <c r="N19" s="369">
        <v>0.53962469100952104</v>
      </c>
      <c r="O19" s="191">
        <v>0.61093670129776001</v>
      </c>
      <c r="P19" s="191">
        <v>1.63578055799007E-2</v>
      </c>
      <c r="Q19" s="191">
        <v>0.168807193636894</v>
      </c>
      <c r="R19" s="370">
        <v>-0.36659204959869401</v>
      </c>
      <c r="S19" s="369">
        <v>1.7558664083480799</v>
      </c>
      <c r="T19" s="191">
        <v>4.0447082519531303</v>
      </c>
      <c r="U19" s="191">
        <v>3.7227321881800899E-3</v>
      </c>
      <c r="V19" s="191">
        <v>0.62949562072753895</v>
      </c>
      <c r="W19" s="370">
        <v>4.4667940139770499</v>
      </c>
      <c r="X19" s="369">
        <v>0.28642112016677901</v>
      </c>
      <c r="Y19" s="191">
        <v>0.36712491512298601</v>
      </c>
      <c r="Z19" s="191">
        <v>2.6319129392504697E-4</v>
      </c>
      <c r="AA19" s="191">
        <v>2.8028722852468501E-2</v>
      </c>
      <c r="AB19" s="370">
        <v>0.13218662142753601</v>
      </c>
    </row>
    <row r="20" spans="1:28" ht="15" thickBot="1">
      <c r="A20" s="357">
        <v>46</v>
      </c>
      <c r="B20" s="208" t="s">
        <v>52</v>
      </c>
      <c r="C20" s="357" t="s">
        <v>737</v>
      </c>
      <c r="D20" s="454" t="s">
        <v>769</v>
      </c>
      <c r="E20" s="454" t="s">
        <v>740</v>
      </c>
      <c r="F20" s="454" t="s">
        <v>743</v>
      </c>
      <c r="G20" s="454" t="s">
        <v>747</v>
      </c>
      <c r="H20" s="454" t="s">
        <v>750</v>
      </c>
      <c r="I20" s="454" t="s">
        <v>753</v>
      </c>
      <c r="J20" s="454" t="s">
        <v>755</v>
      </c>
      <c r="K20" s="454" t="s">
        <v>759</v>
      </c>
      <c r="L20" s="460" t="s">
        <v>762</v>
      </c>
      <c r="M20" s="455">
        <v>2</v>
      </c>
      <c r="N20" s="371">
        <v>0.83884471654892001</v>
      </c>
      <c r="O20" s="372">
        <v>3.7208579480647999E-2</v>
      </c>
      <c r="P20" s="372">
        <v>-0.113233417272568</v>
      </c>
      <c r="Q20" s="372">
        <v>0.39206123352050798</v>
      </c>
      <c r="R20" s="373">
        <v>-3.0158417299389801E-2</v>
      </c>
      <c r="S20" s="371">
        <v>4.24298000335693</v>
      </c>
      <c r="T20" s="372">
        <v>1.50030981749296E-2</v>
      </c>
      <c r="U20" s="372">
        <v>0.17838606238365201</v>
      </c>
      <c r="V20" s="372">
        <v>3.3956162929534899</v>
      </c>
      <c r="W20" s="373">
        <v>3.0230613425374E-2</v>
      </c>
      <c r="X20" s="371">
        <v>0.69212502241134599</v>
      </c>
      <c r="Y20" s="372">
        <v>1.36178208049387E-3</v>
      </c>
      <c r="Z20" s="372">
        <v>1.2611613608896699E-2</v>
      </c>
      <c r="AA20" s="372">
        <v>0.15119214355945601</v>
      </c>
      <c r="AB20" s="373">
        <v>8.9461979223415299E-4</v>
      </c>
    </row>
    <row r="21" spans="1:28">
      <c r="A21" s="352">
        <v>1</v>
      </c>
      <c r="B21" s="269" t="s">
        <v>8</v>
      </c>
      <c r="C21" s="352" t="s">
        <v>738</v>
      </c>
      <c r="D21" s="451" t="s">
        <v>768</v>
      </c>
      <c r="E21" s="451" t="s">
        <v>741</v>
      </c>
      <c r="F21" s="451" t="s">
        <v>744</v>
      </c>
      <c r="G21" s="451" t="s">
        <v>746</v>
      </c>
      <c r="H21" s="451" t="s">
        <v>749</v>
      </c>
      <c r="I21" s="451" t="s">
        <v>752</v>
      </c>
      <c r="J21" s="451" t="s">
        <v>756</v>
      </c>
      <c r="K21" s="451" t="s">
        <v>759</v>
      </c>
      <c r="L21" s="458" t="s">
        <v>761</v>
      </c>
      <c r="M21" s="452">
        <v>3</v>
      </c>
      <c r="N21" s="376">
        <v>-0.64816683530807495</v>
      </c>
      <c r="O21" s="375">
        <v>-0.11573664098978</v>
      </c>
      <c r="P21" s="375">
        <v>-0.139076128602028</v>
      </c>
      <c r="Q21" s="375">
        <v>-0.69072580337524403</v>
      </c>
      <c r="R21" s="377">
        <v>6.5825455822050597E-3</v>
      </c>
      <c r="S21" s="376">
        <v>2.5332698822021502</v>
      </c>
      <c r="T21" s="375">
        <v>0.14515650272369399</v>
      </c>
      <c r="U21" s="375">
        <v>0.26910197734832803</v>
      </c>
      <c r="V21" s="375">
        <v>10.5395517349243</v>
      </c>
      <c r="W21" s="377">
        <v>1.4401827938854701E-3</v>
      </c>
      <c r="X21" s="376">
        <v>0.42668464779853799</v>
      </c>
      <c r="Y21" s="375">
        <v>1.36042675003409E-2</v>
      </c>
      <c r="Z21" s="375">
        <v>1.9644392654299701E-2</v>
      </c>
      <c r="AA21" s="375">
        <v>0.48455688357353199</v>
      </c>
      <c r="AB21" s="377">
        <v>4.4006937969243201E-5</v>
      </c>
    </row>
    <row r="22" spans="1:28">
      <c r="A22" s="55">
        <v>6</v>
      </c>
      <c r="B22" s="270" t="s">
        <v>9</v>
      </c>
      <c r="C22" s="55" t="s">
        <v>738</v>
      </c>
      <c r="D22" s="56" t="s">
        <v>768</v>
      </c>
      <c r="E22" s="56" t="s">
        <v>741</v>
      </c>
      <c r="F22" s="56" t="s">
        <v>744</v>
      </c>
      <c r="G22" s="56" t="s">
        <v>747</v>
      </c>
      <c r="H22" s="56" t="s">
        <v>749</v>
      </c>
      <c r="I22" s="56" t="s">
        <v>752</v>
      </c>
      <c r="J22" s="56" t="s">
        <v>755</v>
      </c>
      <c r="K22" s="56" t="s">
        <v>759</v>
      </c>
      <c r="L22" s="459" t="s">
        <v>761</v>
      </c>
      <c r="M22" s="453">
        <v>3</v>
      </c>
      <c r="N22" s="369">
        <v>-0.64485973119735696</v>
      </c>
      <c r="O22" s="191">
        <v>-0.13068373501300801</v>
      </c>
      <c r="P22" s="191">
        <v>-0.6781867146492</v>
      </c>
      <c r="Q22" s="191">
        <v>-5.88577352464199E-2</v>
      </c>
      <c r="R22" s="370">
        <v>0.11145941168069801</v>
      </c>
      <c r="S22" s="369">
        <v>2.50748515129089</v>
      </c>
      <c r="T22" s="191">
        <v>0.18507076799869501</v>
      </c>
      <c r="U22" s="191">
        <v>6.3989725112915004</v>
      </c>
      <c r="V22" s="191">
        <v>7.6527565717697102E-2</v>
      </c>
      <c r="W22" s="370">
        <v>0.41291755437851002</v>
      </c>
      <c r="X22" s="369">
        <v>0.42234167456626898</v>
      </c>
      <c r="Y22" s="191">
        <v>1.73450876027346E-2</v>
      </c>
      <c r="Z22" s="191">
        <v>0.46712377667427102</v>
      </c>
      <c r="AA22" s="191">
        <v>3.5183618310838899E-3</v>
      </c>
      <c r="AB22" s="370">
        <v>1.26173133030534E-2</v>
      </c>
    </row>
    <row r="23" spans="1:28">
      <c r="A23" s="55">
        <v>12</v>
      </c>
      <c r="B23" s="270" t="s">
        <v>10</v>
      </c>
      <c r="C23" s="55" t="s">
        <v>738</v>
      </c>
      <c r="D23" s="56" t="s">
        <v>768</v>
      </c>
      <c r="E23" s="56" t="s">
        <v>741</v>
      </c>
      <c r="F23" s="56" t="s">
        <v>744</v>
      </c>
      <c r="G23" s="56" t="s">
        <v>747</v>
      </c>
      <c r="H23" s="56" t="s">
        <v>749</v>
      </c>
      <c r="I23" s="56" t="s">
        <v>752</v>
      </c>
      <c r="J23" s="56" t="s">
        <v>755</v>
      </c>
      <c r="K23" s="56" t="s">
        <v>759</v>
      </c>
      <c r="L23" s="459" t="s">
        <v>761</v>
      </c>
      <c r="M23" s="453">
        <v>3</v>
      </c>
      <c r="N23" s="369">
        <v>-0.64485973119735696</v>
      </c>
      <c r="O23" s="191">
        <v>-0.13068373501300801</v>
      </c>
      <c r="P23" s="191">
        <v>-0.6781867146492</v>
      </c>
      <c r="Q23" s="191">
        <v>-5.88577352464199E-2</v>
      </c>
      <c r="R23" s="370">
        <v>0.11145941168069801</v>
      </c>
      <c r="S23" s="369">
        <v>2.50748515129089</v>
      </c>
      <c r="T23" s="191">
        <v>0.18507076799869501</v>
      </c>
      <c r="U23" s="191">
        <v>6.3989725112915004</v>
      </c>
      <c r="V23" s="191">
        <v>7.6527565717697102E-2</v>
      </c>
      <c r="W23" s="370">
        <v>0.41291755437851002</v>
      </c>
      <c r="X23" s="369">
        <v>0.42234167456626898</v>
      </c>
      <c r="Y23" s="191">
        <v>1.73450876027346E-2</v>
      </c>
      <c r="Z23" s="191">
        <v>0.46712377667427102</v>
      </c>
      <c r="AA23" s="191">
        <v>3.5183618310838899E-3</v>
      </c>
      <c r="AB23" s="370">
        <v>1.26173133030534E-2</v>
      </c>
    </row>
    <row r="24" spans="1:28">
      <c r="A24" s="55">
        <v>21</v>
      </c>
      <c r="B24" s="270" t="s">
        <v>7</v>
      </c>
      <c r="C24" s="55" t="s">
        <v>738</v>
      </c>
      <c r="D24" s="56" t="s">
        <v>768</v>
      </c>
      <c r="E24" s="56" t="s">
        <v>740</v>
      </c>
      <c r="F24" s="56" t="s">
        <v>744</v>
      </c>
      <c r="G24" s="56" t="s">
        <v>746</v>
      </c>
      <c r="H24" s="56" t="s">
        <v>750</v>
      </c>
      <c r="I24" s="56" t="s">
        <v>753</v>
      </c>
      <c r="J24" s="56" t="s">
        <v>755</v>
      </c>
      <c r="K24" s="56" t="s">
        <v>759</v>
      </c>
      <c r="L24" s="459" t="s">
        <v>761</v>
      </c>
      <c r="M24" s="453">
        <v>3</v>
      </c>
      <c r="N24" s="369">
        <v>0.22312620282173201</v>
      </c>
      <c r="O24" s="191">
        <v>-0.29016089439392101</v>
      </c>
      <c r="P24" s="191">
        <v>-0.45291799306869501</v>
      </c>
      <c r="Q24" s="191">
        <v>-0.26198300719261203</v>
      </c>
      <c r="R24" s="370">
        <v>0.29630845785141002</v>
      </c>
      <c r="S24" s="369">
        <v>0.30019882321357699</v>
      </c>
      <c r="T24" s="191">
        <v>0.91237318515777599</v>
      </c>
      <c r="U24" s="191">
        <v>2.8539795875549299</v>
      </c>
      <c r="V24" s="191">
        <v>1.51620197296143</v>
      </c>
      <c r="W24" s="370">
        <v>2.91821956634521</v>
      </c>
      <c r="X24" s="369">
        <v>4.9753416329622303E-2</v>
      </c>
      <c r="Y24" s="191">
        <v>8.4139421582221999E-2</v>
      </c>
      <c r="Z24" s="191">
        <v>0.205003321170807</v>
      </c>
      <c r="AA24" s="191">
        <v>6.8591140210628496E-2</v>
      </c>
      <c r="AB24" s="370">
        <v>8.7742470204830197E-2</v>
      </c>
    </row>
    <row r="25" spans="1:28" ht="15" thickBot="1">
      <c r="A25" s="357">
        <v>31</v>
      </c>
      <c r="B25" s="208" t="s">
        <v>32</v>
      </c>
      <c r="C25" s="357" t="s">
        <v>738</v>
      </c>
      <c r="D25" s="454" t="s">
        <v>768</v>
      </c>
      <c r="E25" s="454" t="s">
        <v>740</v>
      </c>
      <c r="F25" s="454" t="s">
        <v>743</v>
      </c>
      <c r="G25" s="454" t="s">
        <v>746</v>
      </c>
      <c r="H25" s="454" t="s">
        <v>750</v>
      </c>
      <c r="I25" s="454" t="s">
        <v>752</v>
      </c>
      <c r="J25" s="454" t="s">
        <v>755</v>
      </c>
      <c r="K25" s="454" t="s">
        <v>759</v>
      </c>
      <c r="L25" s="460" t="s">
        <v>761</v>
      </c>
      <c r="M25" s="455">
        <v>3</v>
      </c>
      <c r="N25" s="371">
        <v>0.24243600666522999</v>
      </c>
      <c r="O25" s="372">
        <v>-7.5059689581394196E-2</v>
      </c>
      <c r="P25" s="372">
        <v>-0.42699316143989602</v>
      </c>
      <c r="Q25" s="372">
        <v>-0.313608258962631</v>
      </c>
      <c r="R25" s="373">
        <v>0.61710476875305198</v>
      </c>
      <c r="S25" s="371">
        <v>0.35440683364868197</v>
      </c>
      <c r="T25" s="372">
        <v>6.1053179204464E-2</v>
      </c>
      <c r="U25" s="372">
        <v>2.53660917282104</v>
      </c>
      <c r="V25" s="372">
        <v>2.1726300716400102</v>
      </c>
      <c r="W25" s="373">
        <v>12.6574926376343</v>
      </c>
      <c r="X25" s="371">
        <v>5.8737576007842997E-2</v>
      </c>
      <c r="Y25" s="372">
        <v>5.6303488090634303E-3</v>
      </c>
      <c r="Z25" s="372">
        <v>0.18220639228820801</v>
      </c>
      <c r="AA25" s="372">
        <v>9.8287150263786302E-2</v>
      </c>
      <c r="AB25" s="373">
        <v>0.38057440519332902</v>
      </c>
    </row>
    <row r="26" spans="1:28">
      <c r="A26" s="352">
        <v>26</v>
      </c>
      <c r="B26" s="269" t="s">
        <v>20</v>
      </c>
      <c r="C26" s="352" t="s">
        <v>738</v>
      </c>
      <c r="D26" s="451" t="s">
        <v>768</v>
      </c>
      <c r="E26" s="451" t="s">
        <v>741</v>
      </c>
      <c r="F26" s="451" t="s">
        <v>743</v>
      </c>
      <c r="G26" s="451" t="s">
        <v>746</v>
      </c>
      <c r="H26" s="451" t="s">
        <v>749</v>
      </c>
      <c r="I26" s="451" t="s">
        <v>752</v>
      </c>
      <c r="J26" s="451" t="s">
        <v>756</v>
      </c>
      <c r="K26" s="451" t="s">
        <v>758</v>
      </c>
      <c r="L26" s="458" t="s">
        <v>762</v>
      </c>
      <c r="M26" s="452">
        <v>4</v>
      </c>
      <c r="N26" s="376">
        <v>-0.45874753594398499</v>
      </c>
      <c r="O26" s="375">
        <v>-7.9210840165615096E-2</v>
      </c>
      <c r="P26" s="375">
        <v>0.54024523496627797</v>
      </c>
      <c r="Q26" s="375">
        <v>-0.31229686737060502</v>
      </c>
      <c r="R26" s="377">
        <v>0.38910412788391102</v>
      </c>
      <c r="S26" s="376">
        <v>1.26898169517517</v>
      </c>
      <c r="T26" s="375">
        <v>6.7992970347404494E-2</v>
      </c>
      <c r="U26" s="375">
        <v>4.0606317520141602</v>
      </c>
      <c r="V26" s="375">
        <v>2.15449786186218</v>
      </c>
      <c r="W26" s="377">
        <v>5.0322422981262198</v>
      </c>
      <c r="X26" s="376">
        <v>0.213737592101097</v>
      </c>
      <c r="Y26" s="375">
        <v>6.3723945058882202E-3</v>
      </c>
      <c r="Z26" s="375">
        <v>0.29642531275749201</v>
      </c>
      <c r="AA26" s="375">
        <v>9.9053233861923204E-2</v>
      </c>
      <c r="AB26" s="377">
        <v>0.153767690062523</v>
      </c>
    </row>
    <row r="27" spans="1:28">
      <c r="A27" s="55">
        <v>27</v>
      </c>
      <c r="B27" s="270" t="s">
        <v>42</v>
      </c>
      <c r="C27" s="55" t="s">
        <v>738</v>
      </c>
      <c r="D27" s="56" t="s">
        <v>768</v>
      </c>
      <c r="E27" s="56" t="s">
        <v>741</v>
      </c>
      <c r="F27" s="56" t="s">
        <v>743</v>
      </c>
      <c r="G27" s="56" t="s">
        <v>746</v>
      </c>
      <c r="H27" s="56" t="s">
        <v>749</v>
      </c>
      <c r="I27" s="56" t="s">
        <v>753</v>
      </c>
      <c r="J27" s="56" t="s">
        <v>756</v>
      </c>
      <c r="K27" s="56" t="s">
        <v>758</v>
      </c>
      <c r="L27" s="459" t="s">
        <v>762</v>
      </c>
      <c r="M27" s="453">
        <v>4</v>
      </c>
      <c r="N27" s="369">
        <v>-0.20004715025424999</v>
      </c>
      <c r="O27" s="191">
        <v>-0.16585662961006201</v>
      </c>
      <c r="P27" s="191">
        <v>0.56364798545837402</v>
      </c>
      <c r="Q27" s="191">
        <v>-0.37041193246841397</v>
      </c>
      <c r="R27" s="370">
        <v>0.23586022853851299</v>
      </c>
      <c r="S27" s="369">
        <v>0.24130848050117501</v>
      </c>
      <c r="T27" s="191">
        <v>0.29809895157813998</v>
      </c>
      <c r="U27" s="191">
        <v>4.4200544357299796</v>
      </c>
      <c r="V27" s="191">
        <v>3.0309636592864999</v>
      </c>
      <c r="W27" s="370">
        <v>1.84901010990143</v>
      </c>
      <c r="X27" s="369">
        <v>4.0644157677888898E-2</v>
      </c>
      <c r="Y27" s="191">
        <v>2.7938243001699399E-2</v>
      </c>
      <c r="Z27" s="191">
        <v>0.32266312837600702</v>
      </c>
      <c r="AA27" s="191">
        <v>0.139348834753036</v>
      </c>
      <c r="AB27" s="370">
        <v>5.6499268859624897E-2</v>
      </c>
    </row>
    <row r="28" spans="1:28">
      <c r="A28" s="55">
        <v>29</v>
      </c>
      <c r="B28" s="270" t="s">
        <v>38</v>
      </c>
      <c r="C28" s="55" t="s">
        <v>737</v>
      </c>
      <c r="D28" s="56" t="s">
        <v>768</v>
      </c>
      <c r="E28" s="56" t="s">
        <v>740</v>
      </c>
      <c r="F28" s="56" t="s">
        <v>743</v>
      </c>
      <c r="G28" s="56" t="s">
        <v>746</v>
      </c>
      <c r="H28" s="56" t="s">
        <v>749</v>
      </c>
      <c r="I28" s="56" t="s">
        <v>753</v>
      </c>
      <c r="J28" s="56" t="s">
        <v>756</v>
      </c>
      <c r="K28" s="56" t="s">
        <v>759</v>
      </c>
      <c r="L28" s="459" t="s">
        <v>762</v>
      </c>
      <c r="M28" s="453">
        <v>4</v>
      </c>
      <c r="N28" s="369">
        <v>0.33189502358436601</v>
      </c>
      <c r="O28" s="191">
        <v>0.18734088540077201</v>
      </c>
      <c r="P28" s="191">
        <v>0.42577785253524802</v>
      </c>
      <c r="Q28" s="191">
        <v>-0.46382796764373802</v>
      </c>
      <c r="R28" s="370">
        <v>0.26210874319076499</v>
      </c>
      <c r="S28" s="369">
        <v>0.66421598196029696</v>
      </c>
      <c r="T28" s="191">
        <v>0.38032940030098</v>
      </c>
      <c r="U28" s="191">
        <v>2.5221903324127202</v>
      </c>
      <c r="V28" s="191">
        <v>4.7525277137756303</v>
      </c>
      <c r="W28" s="370">
        <v>2.28345727920532</v>
      </c>
      <c r="X28" s="369">
        <v>0.108348503708839</v>
      </c>
      <c r="Y28" s="191">
        <v>3.4521251916885397E-2</v>
      </c>
      <c r="Z28" s="191">
        <v>0.178314864635468</v>
      </c>
      <c r="AA28" s="191">
        <v>0.211609557271004</v>
      </c>
      <c r="AB28" s="370">
        <v>6.7574746906757396E-2</v>
      </c>
    </row>
    <row r="29" spans="1:28">
      <c r="A29" s="55">
        <v>30</v>
      </c>
      <c r="B29" s="270" t="s">
        <v>22</v>
      </c>
      <c r="C29" s="55" t="s">
        <v>738</v>
      </c>
      <c r="D29" s="56" t="s">
        <v>769</v>
      </c>
      <c r="E29" s="56" t="s">
        <v>741</v>
      </c>
      <c r="F29" s="56" t="s">
        <v>743</v>
      </c>
      <c r="G29" s="56" t="s">
        <v>746</v>
      </c>
      <c r="H29" s="56" t="s">
        <v>750</v>
      </c>
      <c r="I29" s="56" t="s">
        <v>753</v>
      </c>
      <c r="J29" s="56" t="s">
        <v>756</v>
      </c>
      <c r="K29" s="56" t="s">
        <v>759</v>
      </c>
      <c r="L29" s="459" t="s">
        <v>762</v>
      </c>
      <c r="M29" s="453">
        <v>4</v>
      </c>
      <c r="N29" s="369">
        <v>0.480053931474686</v>
      </c>
      <c r="O29" s="191">
        <v>-0.39755848050117498</v>
      </c>
      <c r="P29" s="191">
        <v>0.30666941404342701</v>
      </c>
      <c r="Q29" s="191">
        <v>-0.45360735058784502</v>
      </c>
      <c r="R29" s="370">
        <v>-0.18693569302558899</v>
      </c>
      <c r="S29" s="369">
        <v>1.38959395885468</v>
      </c>
      <c r="T29" s="191">
        <v>1.7127611637115501</v>
      </c>
      <c r="U29" s="191">
        <v>1.3084363937377901</v>
      </c>
      <c r="V29" s="191">
        <v>4.54538822174072</v>
      </c>
      <c r="W29" s="370">
        <v>1.16148698329926</v>
      </c>
      <c r="X29" s="369">
        <v>0.23405259847641</v>
      </c>
      <c r="Y29" s="191">
        <v>0.16052232682704901</v>
      </c>
      <c r="Z29" s="191">
        <v>9.5515608787536593E-2</v>
      </c>
      <c r="AA29" s="191">
        <v>0.208974629640579</v>
      </c>
      <c r="AB29" s="370">
        <v>3.5490971058607101E-2</v>
      </c>
    </row>
    <row r="30" spans="1:28">
      <c r="A30" s="55">
        <v>38</v>
      </c>
      <c r="B30" s="270" t="s">
        <v>33</v>
      </c>
      <c r="C30" s="55" t="s">
        <v>738</v>
      </c>
      <c r="D30" s="56" t="s">
        <v>769</v>
      </c>
      <c r="E30" s="56" t="s">
        <v>740</v>
      </c>
      <c r="F30" s="56" t="s">
        <v>743</v>
      </c>
      <c r="G30" s="56" t="s">
        <v>746</v>
      </c>
      <c r="H30" s="56" t="s">
        <v>750</v>
      </c>
      <c r="I30" s="56" t="s">
        <v>753</v>
      </c>
      <c r="J30" s="56" t="s">
        <v>756</v>
      </c>
      <c r="K30" s="56" t="s">
        <v>759</v>
      </c>
      <c r="L30" s="459" t="s">
        <v>762</v>
      </c>
      <c r="M30" s="453">
        <v>4</v>
      </c>
      <c r="N30" s="369">
        <v>0.75873410701751698</v>
      </c>
      <c r="O30" s="191">
        <v>-0.27415558695793202</v>
      </c>
      <c r="P30" s="191">
        <v>0.22848317027091999</v>
      </c>
      <c r="Q30" s="191">
        <v>-0.403417527675629</v>
      </c>
      <c r="R30" s="370">
        <v>4.2269580066204099E-2</v>
      </c>
      <c r="S30" s="369">
        <v>3.4712593555450399</v>
      </c>
      <c r="T30" s="191">
        <v>0.81449604034423795</v>
      </c>
      <c r="U30" s="191">
        <v>0.72630685567855802</v>
      </c>
      <c r="V30" s="191">
        <v>3.5951774120330802</v>
      </c>
      <c r="W30" s="370">
        <v>5.9386227279901498E-2</v>
      </c>
      <c r="X30" s="369">
        <v>0.57530874013900801</v>
      </c>
      <c r="Y30" s="191">
        <v>7.5113147497177096E-2</v>
      </c>
      <c r="Z30" s="191">
        <v>5.2171126008033801E-2</v>
      </c>
      <c r="AA30" s="191">
        <v>0.16264146566391</v>
      </c>
      <c r="AB30" s="370">
        <v>1.7855730839073699E-3</v>
      </c>
    </row>
    <row r="31" spans="1:28">
      <c r="A31" s="55">
        <v>42</v>
      </c>
      <c r="B31" s="270" t="s">
        <v>43</v>
      </c>
      <c r="C31" s="55" t="s">
        <v>738</v>
      </c>
      <c r="D31" s="56" t="s">
        <v>769</v>
      </c>
      <c r="E31" s="56" t="s">
        <v>740</v>
      </c>
      <c r="F31" s="56" t="s">
        <v>743</v>
      </c>
      <c r="G31" s="56" t="s">
        <v>746</v>
      </c>
      <c r="H31" s="56" t="s">
        <v>750</v>
      </c>
      <c r="I31" s="56" t="s">
        <v>753</v>
      </c>
      <c r="J31" s="56" t="s">
        <v>756</v>
      </c>
      <c r="K31" s="56" t="s">
        <v>759</v>
      </c>
      <c r="L31" s="459" t="s">
        <v>761</v>
      </c>
      <c r="M31" s="453">
        <v>4</v>
      </c>
      <c r="N31" s="369">
        <v>0.67086642980575595</v>
      </c>
      <c r="O31" s="191">
        <v>-8.5709340870380402E-2</v>
      </c>
      <c r="P31" s="191">
        <v>-0.14443276822567</v>
      </c>
      <c r="Q31" s="191">
        <v>-0.584370136260986</v>
      </c>
      <c r="R31" s="370">
        <v>-0.14704769849777199</v>
      </c>
      <c r="S31" s="369">
        <v>2.7138133049011199</v>
      </c>
      <c r="T31" s="191">
        <v>7.9606965184211703E-2</v>
      </c>
      <c r="U31" s="191">
        <v>0.290230572223663</v>
      </c>
      <c r="V31" s="191">
        <v>7.5437417030334499</v>
      </c>
      <c r="W31" s="370">
        <v>0.71869784593582198</v>
      </c>
      <c r="X31" s="369">
        <v>0.449773520231247</v>
      </c>
      <c r="Y31" s="191">
        <v>7.3413862846791701E-3</v>
      </c>
      <c r="Z31" s="191">
        <v>2.0847463980317098E-2</v>
      </c>
      <c r="AA31" s="191">
        <v>0.341269761323929</v>
      </c>
      <c r="AB31" s="370">
        <v>2.1609177812933901E-2</v>
      </c>
    </row>
    <row r="32" spans="1:28">
      <c r="A32" s="55">
        <v>44</v>
      </c>
      <c r="B32" s="270" t="s">
        <v>45</v>
      </c>
      <c r="C32" s="55" t="s">
        <v>737</v>
      </c>
      <c r="D32" s="56" t="s">
        <v>769</v>
      </c>
      <c r="E32" s="56" t="s">
        <v>740</v>
      </c>
      <c r="F32" s="56" t="s">
        <v>743</v>
      </c>
      <c r="G32" s="56" t="s">
        <v>746</v>
      </c>
      <c r="H32" s="56" t="s">
        <v>750</v>
      </c>
      <c r="I32" s="56" t="s">
        <v>753</v>
      </c>
      <c r="J32" s="56" t="s">
        <v>756</v>
      </c>
      <c r="K32" s="56" t="s">
        <v>759</v>
      </c>
      <c r="L32" s="459" t="s">
        <v>762</v>
      </c>
      <c r="M32" s="453">
        <v>4</v>
      </c>
      <c r="N32" s="369">
        <v>0.83553761243820202</v>
      </c>
      <c r="O32" s="191">
        <v>5.2155669778585399E-2</v>
      </c>
      <c r="P32" s="191">
        <v>0.42587715387344399</v>
      </c>
      <c r="Q32" s="191">
        <v>-0.23980681598186501</v>
      </c>
      <c r="R32" s="370">
        <v>-0.13503527641296401</v>
      </c>
      <c r="S32" s="369">
        <v>4.2095904350280797</v>
      </c>
      <c r="T32" s="191">
        <v>2.9477987438440299E-2</v>
      </c>
      <c r="U32" s="191">
        <v>2.5233669281005899</v>
      </c>
      <c r="V32" s="191">
        <v>1.27038061618805</v>
      </c>
      <c r="W32" s="370">
        <v>0.60607218742370605</v>
      </c>
      <c r="X32" s="369">
        <v>0.68667846918106101</v>
      </c>
      <c r="Y32" s="191">
        <v>2.6756203733384601E-3</v>
      </c>
      <c r="Z32" s="191">
        <v>0.178398057818413</v>
      </c>
      <c r="AA32" s="191">
        <v>5.6564565747976303E-2</v>
      </c>
      <c r="AB32" s="370">
        <v>1.79356001317501E-2</v>
      </c>
    </row>
    <row r="33" spans="1:28">
      <c r="A33" s="55">
        <v>48</v>
      </c>
      <c r="B33" s="270" t="s">
        <v>39</v>
      </c>
      <c r="C33" s="55" t="s">
        <v>737</v>
      </c>
      <c r="D33" s="56" t="s">
        <v>769</v>
      </c>
      <c r="E33" s="56" t="s">
        <v>740</v>
      </c>
      <c r="F33" s="56" t="s">
        <v>743</v>
      </c>
      <c r="G33" s="56" t="s">
        <v>746</v>
      </c>
      <c r="H33" s="56" t="s">
        <v>750</v>
      </c>
      <c r="I33" s="56" t="s">
        <v>752</v>
      </c>
      <c r="J33" s="56" t="s">
        <v>756</v>
      </c>
      <c r="K33" s="56" t="s">
        <v>759</v>
      </c>
      <c r="L33" s="459" t="s">
        <v>762</v>
      </c>
      <c r="M33" s="453">
        <v>4</v>
      </c>
      <c r="N33" s="369">
        <v>0.57683724164962802</v>
      </c>
      <c r="O33" s="191">
        <v>0.138801455497742</v>
      </c>
      <c r="P33" s="191">
        <v>0.40247440338134799</v>
      </c>
      <c r="Q33" s="191">
        <v>-0.18169176578521701</v>
      </c>
      <c r="R33" s="370">
        <v>1.8208611756563201E-2</v>
      </c>
      <c r="S33" s="369">
        <v>2.0063858032226598</v>
      </c>
      <c r="T33" s="191">
        <v>0.208777070045471</v>
      </c>
      <c r="U33" s="191">
        <v>2.2536592483520499</v>
      </c>
      <c r="V33" s="191">
        <v>0.72925812005996704</v>
      </c>
      <c r="W33" s="370">
        <v>1.10200494527817E-2</v>
      </c>
      <c r="X33" s="369">
        <v>0.32728642225265497</v>
      </c>
      <c r="Y33" s="191">
        <v>1.8950011581182501E-2</v>
      </c>
      <c r="Z33" s="191">
        <v>0.159330144524574</v>
      </c>
      <c r="AA33" s="191">
        <v>3.2470718026161201E-2</v>
      </c>
      <c r="AB33" s="370">
        <v>3.2611825736239601E-4</v>
      </c>
    </row>
    <row r="34" spans="1:28">
      <c r="A34" s="55">
        <v>49</v>
      </c>
      <c r="B34" s="270" t="s">
        <v>54</v>
      </c>
      <c r="C34" s="55" t="s">
        <v>737</v>
      </c>
      <c r="D34" s="56" t="s">
        <v>769</v>
      </c>
      <c r="E34" s="56" t="s">
        <v>740</v>
      </c>
      <c r="F34" s="56" t="s">
        <v>743</v>
      </c>
      <c r="G34" s="56" t="s">
        <v>746</v>
      </c>
      <c r="H34" s="56" t="s">
        <v>750</v>
      </c>
      <c r="I34" s="56" t="s">
        <v>753</v>
      </c>
      <c r="J34" s="56" t="s">
        <v>755</v>
      </c>
      <c r="K34" s="56" t="s">
        <v>759</v>
      </c>
      <c r="L34" s="459" t="s">
        <v>762</v>
      </c>
      <c r="M34" s="453">
        <v>4</v>
      </c>
      <c r="N34" s="369">
        <v>0.87043142318725597</v>
      </c>
      <c r="O34" s="191">
        <v>-0.23660956323146801</v>
      </c>
      <c r="P34" s="191">
        <v>0.18044783174991599</v>
      </c>
      <c r="Q34" s="191">
        <v>0.10971119254827499</v>
      </c>
      <c r="R34" s="370">
        <v>3.7732966244220699E-2</v>
      </c>
      <c r="S34" s="369">
        <v>4.5685353279113796</v>
      </c>
      <c r="T34" s="191">
        <v>0.60667955875396695</v>
      </c>
      <c r="U34" s="191">
        <v>0.45301756262779203</v>
      </c>
      <c r="V34" s="191">
        <v>0.26589652895927401</v>
      </c>
      <c r="W34" s="370">
        <v>4.7322943806648303E-2</v>
      </c>
      <c r="X34" s="369">
        <v>0.74523037672042802</v>
      </c>
      <c r="Y34" s="191">
        <v>5.5066313594579697E-2</v>
      </c>
      <c r="Z34" s="191">
        <v>3.2027628272771801E-2</v>
      </c>
      <c r="AA34" s="191">
        <v>1.18392258882523E-2</v>
      </c>
      <c r="AB34" s="370">
        <v>1.4004361582920001E-3</v>
      </c>
    </row>
    <row r="35" spans="1:28" ht="15" thickBot="1">
      <c r="A35" s="357">
        <v>50</v>
      </c>
      <c r="B35" s="208" t="s">
        <v>44</v>
      </c>
      <c r="C35" s="357" t="s">
        <v>738</v>
      </c>
      <c r="D35" s="454" t="s">
        <v>769</v>
      </c>
      <c r="E35" s="454" t="s">
        <v>740</v>
      </c>
      <c r="F35" s="454" t="s">
        <v>743</v>
      </c>
      <c r="G35" s="454" t="s">
        <v>746</v>
      </c>
      <c r="H35" s="454" t="s">
        <v>750</v>
      </c>
      <c r="I35" s="454" t="s">
        <v>753</v>
      </c>
      <c r="J35" s="454" t="s">
        <v>755</v>
      </c>
      <c r="K35" s="454" t="s">
        <v>759</v>
      </c>
      <c r="L35" s="460" t="s">
        <v>762</v>
      </c>
      <c r="M35" s="455">
        <v>4</v>
      </c>
      <c r="N35" s="371">
        <v>0.79362797737121604</v>
      </c>
      <c r="O35" s="372">
        <v>-0.56292080879211404</v>
      </c>
      <c r="P35" s="372">
        <v>-1.69461332261562E-2</v>
      </c>
      <c r="Q35" s="372">
        <v>-5.3899515420198399E-2</v>
      </c>
      <c r="R35" s="373">
        <v>0.215037822723389</v>
      </c>
      <c r="S35" s="371">
        <v>3.7978849411010698</v>
      </c>
      <c r="T35" s="372">
        <v>3.4339137077331499</v>
      </c>
      <c r="U35" s="372">
        <v>3.9953324012458298E-3</v>
      </c>
      <c r="V35" s="372">
        <v>6.4177162945270497E-2</v>
      </c>
      <c r="W35" s="373">
        <v>1.53694939613342</v>
      </c>
      <c r="X35" s="371">
        <v>0.62944197654724099</v>
      </c>
      <c r="Y35" s="372">
        <v>0.31667688488960299</v>
      </c>
      <c r="Z35" s="372">
        <v>2.8698751702904701E-4</v>
      </c>
      <c r="AA35" s="372">
        <v>2.9032970778644098E-3</v>
      </c>
      <c r="AB35" s="373">
        <v>4.6211648732423803E-2</v>
      </c>
    </row>
    <row r="36" spans="1:28">
      <c r="A36" s="352">
        <v>28</v>
      </c>
      <c r="B36" s="269" t="s">
        <v>35</v>
      </c>
      <c r="C36" s="352" t="s">
        <v>737</v>
      </c>
      <c r="D36" s="451" t="s">
        <v>768</v>
      </c>
      <c r="E36" s="451" t="s">
        <v>740</v>
      </c>
      <c r="F36" s="451" t="s">
        <v>743</v>
      </c>
      <c r="G36" s="451" t="s">
        <v>747</v>
      </c>
      <c r="H36" s="451" t="s">
        <v>749</v>
      </c>
      <c r="I36" s="451" t="s">
        <v>752</v>
      </c>
      <c r="J36" s="451" t="s">
        <v>756</v>
      </c>
      <c r="K36" s="451" t="s">
        <v>759</v>
      </c>
      <c r="L36" s="458" t="s">
        <v>761</v>
      </c>
      <c r="M36" s="452">
        <v>5</v>
      </c>
      <c r="N36" s="376">
        <v>-4.6259742230176898E-2</v>
      </c>
      <c r="O36" s="375">
        <v>0.73625105619430498</v>
      </c>
      <c r="P36" s="375">
        <v>-0.26422205567359902</v>
      </c>
      <c r="Q36" s="375">
        <v>-0.30431547760963401</v>
      </c>
      <c r="R36" s="377">
        <v>0.15814398229122201</v>
      </c>
      <c r="S36" s="376">
        <v>1.29037005826831E-2</v>
      </c>
      <c r="T36" s="375">
        <v>5.8741717338562003</v>
      </c>
      <c r="U36" s="375">
        <v>0.97129207849502597</v>
      </c>
      <c r="V36" s="375">
        <v>2.0457797050476101</v>
      </c>
      <c r="W36" s="377">
        <v>0.83125680685043302</v>
      </c>
      <c r="X36" s="376">
        <v>2.1048823837190901E-3</v>
      </c>
      <c r="Y36" s="375">
        <v>0.53317928314208995</v>
      </c>
      <c r="Z36" s="375">
        <v>6.8668812513351399E-2</v>
      </c>
      <c r="AA36" s="375">
        <v>9.1089747846126598E-2</v>
      </c>
      <c r="AB36" s="377">
        <v>2.45995279401541E-2</v>
      </c>
    </row>
    <row r="37" spans="1:28">
      <c r="A37" s="55">
        <v>32</v>
      </c>
      <c r="B37" s="270" t="s">
        <v>49</v>
      </c>
      <c r="C37" s="55" t="s">
        <v>737</v>
      </c>
      <c r="D37" s="56" t="s">
        <v>768</v>
      </c>
      <c r="E37" s="56" t="s">
        <v>740</v>
      </c>
      <c r="F37" s="56" t="s">
        <v>743</v>
      </c>
      <c r="G37" s="56" t="s">
        <v>747</v>
      </c>
      <c r="H37" s="56" t="s">
        <v>750</v>
      </c>
      <c r="I37" s="56" t="s">
        <v>753</v>
      </c>
      <c r="J37" s="56" t="s">
        <v>756</v>
      </c>
      <c r="K37" s="56" t="s">
        <v>758</v>
      </c>
      <c r="L37" s="459" t="s">
        <v>761</v>
      </c>
      <c r="M37" s="453">
        <v>5</v>
      </c>
      <c r="N37" s="369">
        <v>0.33500078320503202</v>
      </c>
      <c r="O37" s="191">
        <v>0.82370579242706299</v>
      </c>
      <c r="P37" s="191">
        <v>2.6294512208551199E-3</v>
      </c>
      <c r="Q37" s="191">
        <v>3.1936004757881199E-2</v>
      </c>
      <c r="R37" s="370">
        <v>7.15482532978058E-2</v>
      </c>
      <c r="S37" s="369">
        <v>0.676705181598663</v>
      </c>
      <c r="T37" s="191">
        <v>7.3525671958923304</v>
      </c>
      <c r="U37" s="191">
        <v>9.6192663477268097E-5</v>
      </c>
      <c r="V37" s="191">
        <v>2.2530559450388E-2</v>
      </c>
      <c r="W37" s="370">
        <v>0.17014843225479101</v>
      </c>
      <c r="X37" s="369">
        <v>0.11038576066494001</v>
      </c>
      <c r="Y37" s="191">
        <v>0.66736841201782204</v>
      </c>
      <c r="Z37" s="191">
        <v>6.8006693254574202E-6</v>
      </c>
      <c r="AA37" s="191">
        <v>1.00318866316229E-3</v>
      </c>
      <c r="AB37" s="370">
        <v>5.0352322869002802E-3</v>
      </c>
    </row>
    <row r="38" spans="1:28">
      <c r="A38" s="55">
        <v>33</v>
      </c>
      <c r="B38" s="270" t="s">
        <v>41</v>
      </c>
      <c r="C38" s="55" t="s">
        <v>737</v>
      </c>
      <c r="D38" s="56" t="s">
        <v>768</v>
      </c>
      <c r="E38" s="56" t="s">
        <v>740</v>
      </c>
      <c r="F38" s="56" t="s">
        <v>743</v>
      </c>
      <c r="G38" s="56" t="s">
        <v>747</v>
      </c>
      <c r="H38" s="56" t="s">
        <v>750</v>
      </c>
      <c r="I38" s="56" t="s">
        <v>753</v>
      </c>
      <c r="J38" s="56" t="s">
        <v>756</v>
      </c>
      <c r="K38" s="56" t="s">
        <v>758</v>
      </c>
      <c r="L38" s="459" t="s">
        <v>761</v>
      </c>
      <c r="M38" s="453">
        <v>5</v>
      </c>
      <c r="N38" s="369">
        <v>0.33500078320503202</v>
      </c>
      <c r="O38" s="191">
        <v>0.82370579242706299</v>
      </c>
      <c r="P38" s="191">
        <v>2.6294512208551199E-3</v>
      </c>
      <c r="Q38" s="191">
        <v>3.1936004757881199E-2</v>
      </c>
      <c r="R38" s="370">
        <v>7.15482532978058E-2</v>
      </c>
      <c r="S38" s="369">
        <v>0.676705181598663</v>
      </c>
      <c r="T38" s="191">
        <v>7.3525671958923304</v>
      </c>
      <c r="U38" s="191">
        <v>9.6192663477268097E-5</v>
      </c>
      <c r="V38" s="191">
        <v>2.2530559450388E-2</v>
      </c>
      <c r="W38" s="370">
        <v>0.17014843225479101</v>
      </c>
      <c r="X38" s="369">
        <v>0.11038576066494001</v>
      </c>
      <c r="Y38" s="191">
        <v>0.66736841201782204</v>
      </c>
      <c r="Z38" s="191">
        <v>6.8006693254574202E-6</v>
      </c>
      <c r="AA38" s="191">
        <v>1.00318866316229E-3</v>
      </c>
      <c r="AB38" s="370">
        <v>5.0352322869002802E-3</v>
      </c>
    </row>
    <row r="39" spans="1:28" ht="15" thickBot="1">
      <c r="A39" s="357">
        <v>47</v>
      </c>
      <c r="B39" s="208" t="s">
        <v>50</v>
      </c>
      <c r="C39" s="357" t="s">
        <v>737</v>
      </c>
      <c r="D39" s="454" t="s">
        <v>768</v>
      </c>
      <c r="E39" s="454" t="s">
        <v>740</v>
      </c>
      <c r="F39" s="454" t="s">
        <v>743</v>
      </c>
      <c r="G39" s="454" t="s">
        <v>747</v>
      </c>
      <c r="H39" s="454" t="s">
        <v>750</v>
      </c>
      <c r="I39" s="454" t="s">
        <v>753</v>
      </c>
      <c r="J39" s="454" t="s">
        <v>756</v>
      </c>
      <c r="K39" s="454" t="s">
        <v>759</v>
      </c>
      <c r="L39" s="460" t="s">
        <v>761</v>
      </c>
      <c r="M39" s="455">
        <v>5</v>
      </c>
      <c r="N39" s="371">
        <v>0.51145929098129295</v>
      </c>
      <c r="O39" s="372">
        <v>0.72718918323516801</v>
      </c>
      <c r="P39" s="372">
        <v>-0.25444838404655501</v>
      </c>
      <c r="Q39" s="372">
        <v>-0.27528056502342202</v>
      </c>
      <c r="R39" s="373">
        <v>4.5896362513303798E-2</v>
      </c>
      <c r="S39" s="371">
        <v>1.5773569345474201</v>
      </c>
      <c r="T39" s="372">
        <v>5.7304611206054696</v>
      </c>
      <c r="U39" s="372">
        <v>0.90076416730880704</v>
      </c>
      <c r="V39" s="372">
        <v>1.6740248203277599</v>
      </c>
      <c r="W39" s="373">
        <v>7.0014245808124501E-2</v>
      </c>
      <c r="X39" s="371">
        <v>0.25730225443839999</v>
      </c>
      <c r="Y39" s="372">
        <v>0.52013522386550903</v>
      </c>
      <c r="Z39" s="372">
        <v>6.3682600855827304E-2</v>
      </c>
      <c r="AA39" s="372">
        <v>7.4537105858326E-2</v>
      </c>
      <c r="AB39" s="373">
        <v>2.0719438325613698E-3</v>
      </c>
    </row>
    <row r="40" spans="1:28">
      <c r="A40" s="352">
        <v>2</v>
      </c>
      <c r="B40" s="269" t="s">
        <v>13</v>
      </c>
      <c r="C40" s="352" t="s">
        <v>738</v>
      </c>
      <c r="D40" s="451" t="s">
        <v>768</v>
      </c>
      <c r="E40" s="451" t="s">
        <v>741</v>
      </c>
      <c r="F40" s="451" t="s">
        <v>744</v>
      </c>
      <c r="G40" s="451" t="s">
        <v>747</v>
      </c>
      <c r="H40" s="451" t="s">
        <v>749</v>
      </c>
      <c r="I40" s="451" t="s">
        <v>752</v>
      </c>
      <c r="J40" s="451" t="s">
        <v>756</v>
      </c>
      <c r="K40" s="451" t="s">
        <v>758</v>
      </c>
      <c r="L40" s="458" t="s">
        <v>761</v>
      </c>
      <c r="M40" s="452">
        <v>6</v>
      </c>
      <c r="N40" s="376">
        <v>-0.85621207952499401</v>
      </c>
      <c r="O40" s="375">
        <v>0.25459814071655301</v>
      </c>
      <c r="P40" s="375">
        <v>-0.17567953467369099</v>
      </c>
      <c r="Q40" s="375">
        <v>-0.101159170269966</v>
      </c>
      <c r="R40" s="377">
        <v>-3.5656947642564801E-2</v>
      </c>
      <c r="S40" s="376">
        <v>4.4204912185668901</v>
      </c>
      <c r="T40" s="375">
        <v>0.70243352651596103</v>
      </c>
      <c r="U40" s="375">
        <v>0.429392099380493</v>
      </c>
      <c r="V40" s="375">
        <v>0.22605875134468101</v>
      </c>
      <c r="W40" s="377">
        <v>4.2258899658918402E-2</v>
      </c>
      <c r="X40" s="376">
        <v>0.74455386400222801</v>
      </c>
      <c r="Y40" s="375">
        <v>6.5833032131195096E-2</v>
      </c>
      <c r="Z40" s="375">
        <v>3.1345538794994403E-2</v>
      </c>
      <c r="AA40" s="375">
        <v>1.03930719196796E-2</v>
      </c>
      <c r="AB40" s="377">
        <v>1.29128387197852E-3</v>
      </c>
    </row>
    <row r="41" spans="1:28">
      <c r="A41" s="55">
        <v>3</v>
      </c>
      <c r="B41" s="270" t="s">
        <v>18</v>
      </c>
      <c r="C41" s="55" t="s">
        <v>737</v>
      </c>
      <c r="D41" s="56" t="s">
        <v>768</v>
      </c>
      <c r="E41" s="56" t="s">
        <v>741</v>
      </c>
      <c r="F41" s="56" t="s">
        <v>744</v>
      </c>
      <c r="G41" s="56" t="s">
        <v>746</v>
      </c>
      <c r="H41" s="56" t="s">
        <v>749</v>
      </c>
      <c r="I41" s="56" t="s">
        <v>752</v>
      </c>
      <c r="J41" s="56" t="s">
        <v>756</v>
      </c>
      <c r="K41" s="56" t="s">
        <v>758</v>
      </c>
      <c r="L41" s="459" t="s">
        <v>761</v>
      </c>
      <c r="M41" s="453">
        <v>6</v>
      </c>
      <c r="N41" s="369">
        <v>-0.74782186746597301</v>
      </c>
      <c r="O41" s="191">
        <v>0.30709123611450201</v>
      </c>
      <c r="P41" s="191">
        <v>0.31539568305015597</v>
      </c>
      <c r="Q41" s="191">
        <v>-0.219898492097855</v>
      </c>
      <c r="R41" s="370">
        <v>-0.14507043361663799</v>
      </c>
      <c r="S41" s="369">
        <v>3.3721289634704599</v>
      </c>
      <c r="T41" s="191">
        <v>1.0219498872757</v>
      </c>
      <c r="U41" s="191">
        <v>1.3839589357376101</v>
      </c>
      <c r="V41" s="191">
        <v>1.0682066679000899</v>
      </c>
      <c r="W41" s="370">
        <v>0.69949996471404996</v>
      </c>
      <c r="X41" s="369">
        <v>0.558879375457764</v>
      </c>
      <c r="Y41" s="191">
        <v>9.4244629144668607E-2</v>
      </c>
      <c r="Z41" s="191">
        <v>9.9410727620124803E-2</v>
      </c>
      <c r="AA41" s="191">
        <v>4.83243763446808E-2</v>
      </c>
      <c r="AB41" s="370">
        <v>2.10319515317678E-2</v>
      </c>
    </row>
    <row r="42" spans="1:28">
      <c r="A42" s="55">
        <v>4</v>
      </c>
      <c r="B42" s="270" t="s">
        <v>15</v>
      </c>
      <c r="C42" s="55" t="s">
        <v>737</v>
      </c>
      <c r="D42" s="56" t="s">
        <v>768</v>
      </c>
      <c r="E42" s="56" t="s">
        <v>741</v>
      </c>
      <c r="F42" s="56" t="s">
        <v>744</v>
      </c>
      <c r="G42" s="56" t="s">
        <v>747</v>
      </c>
      <c r="H42" s="56" t="s">
        <v>749</v>
      </c>
      <c r="I42" s="56" t="s">
        <v>752</v>
      </c>
      <c r="J42" s="56" t="s">
        <v>756</v>
      </c>
      <c r="K42" s="56" t="s">
        <v>758</v>
      </c>
      <c r="L42" s="459" t="s">
        <v>761</v>
      </c>
      <c r="M42" s="453">
        <v>6</v>
      </c>
      <c r="N42" s="369">
        <v>-0.77940857410430897</v>
      </c>
      <c r="O42" s="191">
        <v>0.58090937137603804</v>
      </c>
      <c r="P42" s="191">
        <v>2.1714443340897598E-2</v>
      </c>
      <c r="Q42" s="191">
        <v>6.2451537698507302E-2</v>
      </c>
      <c r="R42" s="370">
        <v>-0.21296180784702301</v>
      </c>
      <c r="S42" s="369">
        <v>3.6630108356475799</v>
      </c>
      <c r="T42" s="191">
        <v>3.6568868160247798</v>
      </c>
      <c r="U42" s="191">
        <v>6.5600797533988996E-3</v>
      </c>
      <c r="V42" s="191">
        <v>8.6158290505409199E-2</v>
      </c>
      <c r="W42" s="370">
        <v>1.5074167251586901</v>
      </c>
      <c r="X42" s="369">
        <v>0.60708868503570601</v>
      </c>
      <c r="Y42" s="191">
        <v>0.33723956346511802</v>
      </c>
      <c r="Z42" s="191">
        <v>4.7121505485847598E-4</v>
      </c>
      <c r="AA42" s="191">
        <v>3.8976967334747301E-3</v>
      </c>
      <c r="AB42" s="370">
        <v>4.5323684811592102E-2</v>
      </c>
    </row>
    <row r="43" spans="1:28">
      <c r="A43" s="55">
        <v>7</v>
      </c>
      <c r="B43" s="270" t="s">
        <v>16</v>
      </c>
      <c r="C43" s="55" t="s">
        <v>737</v>
      </c>
      <c r="D43" s="56" t="s">
        <v>768</v>
      </c>
      <c r="E43" s="56" t="s">
        <v>741</v>
      </c>
      <c r="F43" s="56" t="s">
        <v>744</v>
      </c>
      <c r="G43" s="56" t="s">
        <v>747</v>
      </c>
      <c r="H43" s="56" t="s">
        <v>749</v>
      </c>
      <c r="I43" s="56" t="s">
        <v>752</v>
      </c>
      <c r="J43" s="56" t="s">
        <v>756</v>
      </c>
      <c r="K43" s="56" t="s">
        <v>758</v>
      </c>
      <c r="L43" s="459" t="s">
        <v>761</v>
      </c>
      <c r="M43" s="453">
        <v>6</v>
      </c>
      <c r="N43" s="369">
        <v>-0.77940857410430897</v>
      </c>
      <c r="O43" s="191">
        <v>0.58090937137603804</v>
      </c>
      <c r="P43" s="191">
        <v>2.1714443340897598E-2</v>
      </c>
      <c r="Q43" s="191">
        <v>6.2451537698507302E-2</v>
      </c>
      <c r="R43" s="370">
        <v>-0.21296180784702301</v>
      </c>
      <c r="S43" s="369">
        <v>3.6630108356475799</v>
      </c>
      <c r="T43" s="191">
        <v>3.6568868160247798</v>
      </c>
      <c r="U43" s="191">
        <v>6.5600797533988996E-3</v>
      </c>
      <c r="V43" s="191">
        <v>8.6158290505409199E-2</v>
      </c>
      <c r="W43" s="370">
        <v>1.5074167251586901</v>
      </c>
      <c r="X43" s="369">
        <v>0.60708868503570601</v>
      </c>
      <c r="Y43" s="191">
        <v>0.33723956346511802</v>
      </c>
      <c r="Z43" s="191">
        <v>4.7121505485847598E-4</v>
      </c>
      <c r="AA43" s="191">
        <v>3.8976967334747301E-3</v>
      </c>
      <c r="AB43" s="370">
        <v>4.5323684811592102E-2</v>
      </c>
    </row>
    <row r="44" spans="1:28">
      <c r="A44" s="55">
        <v>13</v>
      </c>
      <c r="B44" s="270" t="s">
        <v>17</v>
      </c>
      <c r="C44" s="55" t="s">
        <v>737</v>
      </c>
      <c r="D44" s="56" t="s">
        <v>768</v>
      </c>
      <c r="E44" s="56" t="s">
        <v>741</v>
      </c>
      <c r="F44" s="56" t="s">
        <v>744</v>
      </c>
      <c r="G44" s="56" t="s">
        <v>747</v>
      </c>
      <c r="H44" s="56" t="s">
        <v>749</v>
      </c>
      <c r="I44" s="56" t="s">
        <v>752</v>
      </c>
      <c r="J44" s="56" t="s">
        <v>756</v>
      </c>
      <c r="K44" s="56" t="s">
        <v>758</v>
      </c>
      <c r="L44" s="459" t="s">
        <v>761</v>
      </c>
      <c r="M44" s="453">
        <v>6</v>
      </c>
      <c r="N44" s="369">
        <v>-0.77940857410430897</v>
      </c>
      <c r="O44" s="191">
        <v>0.58090937137603804</v>
      </c>
      <c r="P44" s="191">
        <v>2.1714443340897598E-2</v>
      </c>
      <c r="Q44" s="191">
        <v>6.2451537698507302E-2</v>
      </c>
      <c r="R44" s="370">
        <v>-0.21296180784702301</v>
      </c>
      <c r="S44" s="369">
        <v>3.6630108356475799</v>
      </c>
      <c r="T44" s="191">
        <v>3.6568868160247798</v>
      </c>
      <c r="U44" s="191">
        <v>6.5600797533988996E-3</v>
      </c>
      <c r="V44" s="191">
        <v>8.6158290505409199E-2</v>
      </c>
      <c r="W44" s="370">
        <v>1.5074167251586901</v>
      </c>
      <c r="X44" s="369">
        <v>0.60708868503570601</v>
      </c>
      <c r="Y44" s="191">
        <v>0.33723956346511802</v>
      </c>
      <c r="Z44" s="191">
        <v>4.7121505485847598E-4</v>
      </c>
      <c r="AA44" s="191">
        <v>3.8976967334747301E-3</v>
      </c>
      <c r="AB44" s="370">
        <v>4.5323684811592102E-2</v>
      </c>
    </row>
    <row r="45" spans="1:28">
      <c r="A45" s="55">
        <v>14</v>
      </c>
      <c r="B45" s="270" t="s">
        <v>14</v>
      </c>
      <c r="C45" s="55" t="s">
        <v>737</v>
      </c>
      <c r="D45" s="56" t="s">
        <v>768</v>
      </c>
      <c r="E45" s="56" t="s">
        <v>741</v>
      </c>
      <c r="F45" s="56" t="s">
        <v>744</v>
      </c>
      <c r="G45" s="56" t="s">
        <v>747</v>
      </c>
      <c r="H45" s="56" t="s">
        <v>749</v>
      </c>
      <c r="I45" s="56" t="s">
        <v>752</v>
      </c>
      <c r="J45" s="56" t="s">
        <v>756</v>
      </c>
      <c r="K45" s="56" t="s">
        <v>758</v>
      </c>
      <c r="L45" s="459" t="s">
        <v>761</v>
      </c>
      <c r="M45" s="453">
        <v>6</v>
      </c>
      <c r="N45" s="369">
        <v>-0.77940857410430897</v>
      </c>
      <c r="O45" s="191">
        <v>0.58090937137603804</v>
      </c>
      <c r="P45" s="191">
        <v>2.1714443340897598E-2</v>
      </c>
      <c r="Q45" s="191">
        <v>6.2451537698507302E-2</v>
      </c>
      <c r="R45" s="370">
        <v>-0.21296180784702301</v>
      </c>
      <c r="S45" s="369">
        <v>3.6630108356475799</v>
      </c>
      <c r="T45" s="191">
        <v>3.6568868160247798</v>
      </c>
      <c r="U45" s="191">
        <v>6.5600797533988996E-3</v>
      </c>
      <c r="V45" s="191">
        <v>8.6158290505409199E-2</v>
      </c>
      <c r="W45" s="370">
        <v>1.5074167251586901</v>
      </c>
      <c r="X45" s="369">
        <v>0.60708868503570601</v>
      </c>
      <c r="Y45" s="191">
        <v>0.33723956346511802</v>
      </c>
      <c r="Z45" s="191">
        <v>4.7121505485847598E-4</v>
      </c>
      <c r="AA45" s="191">
        <v>3.8976967334747301E-3</v>
      </c>
      <c r="AB45" s="370">
        <v>4.5323684811592102E-2</v>
      </c>
    </row>
    <row r="46" spans="1:28" ht="15" thickBot="1">
      <c r="A46" s="357">
        <v>18</v>
      </c>
      <c r="B46" s="208" t="s">
        <v>19</v>
      </c>
      <c r="C46" s="357" t="s">
        <v>737</v>
      </c>
      <c r="D46" s="454" t="s">
        <v>768</v>
      </c>
      <c r="E46" s="454" t="s">
        <v>741</v>
      </c>
      <c r="F46" s="454" t="s">
        <v>744</v>
      </c>
      <c r="G46" s="454" t="s">
        <v>747</v>
      </c>
      <c r="H46" s="454" t="s">
        <v>749</v>
      </c>
      <c r="I46" s="454" t="s">
        <v>752</v>
      </c>
      <c r="J46" s="454" t="s">
        <v>756</v>
      </c>
      <c r="K46" s="454" t="s">
        <v>759</v>
      </c>
      <c r="L46" s="460" t="s">
        <v>761</v>
      </c>
      <c r="M46" s="455">
        <v>6</v>
      </c>
      <c r="N46" s="371">
        <v>-0.60295009613037098</v>
      </c>
      <c r="O46" s="372">
        <v>0.48439276218414301</v>
      </c>
      <c r="P46" s="372">
        <v>-0.235363408923149</v>
      </c>
      <c r="Q46" s="372">
        <v>-0.24476504325866699</v>
      </c>
      <c r="R46" s="373">
        <v>-0.23861369490623499</v>
      </c>
      <c r="S46" s="371">
        <v>2.1921515464782702</v>
      </c>
      <c r="T46" s="372">
        <v>2.54267024993896</v>
      </c>
      <c r="U46" s="372">
        <v>0.770707488059998</v>
      </c>
      <c r="V46" s="372">
        <v>1.3234562873840301</v>
      </c>
      <c r="W46" s="373">
        <v>1.89243340492249</v>
      </c>
      <c r="X46" s="371">
        <v>0.363315969705582</v>
      </c>
      <c r="Y46" s="372">
        <v>0.234486073255539</v>
      </c>
      <c r="Z46" s="372">
        <v>5.5360455065965701E-2</v>
      </c>
      <c r="AA46" s="372">
        <v>5.9871558099985102E-2</v>
      </c>
      <c r="AB46" s="373">
        <v>5.6900028139352798E-2</v>
      </c>
    </row>
    <row r="47" spans="1:28">
      <c r="A47" s="352">
        <v>11</v>
      </c>
      <c r="B47" s="269" t="s">
        <v>36</v>
      </c>
      <c r="C47" s="352" t="s">
        <v>737</v>
      </c>
      <c r="D47" s="451" t="s">
        <v>769</v>
      </c>
      <c r="E47" s="451" t="s">
        <v>741</v>
      </c>
      <c r="F47" s="451" t="s">
        <v>744</v>
      </c>
      <c r="G47" s="451" t="s">
        <v>746</v>
      </c>
      <c r="H47" s="451" t="s">
        <v>750</v>
      </c>
      <c r="I47" s="451" t="s">
        <v>753</v>
      </c>
      <c r="J47" s="451" t="s">
        <v>756</v>
      </c>
      <c r="K47" s="451" t="s">
        <v>758</v>
      </c>
      <c r="L47" s="458" t="s">
        <v>762</v>
      </c>
      <c r="M47" s="452">
        <v>7</v>
      </c>
      <c r="N47" s="376">
        <v>0.10238873213529601</v>
      </c>
      <c r="O47" s="375">
        <v>-0.10318600386381099</v>
      </c>
      <c r="P47" s="375">
        <v>0.71181368827819802</v>
      </c>
      <c r="Q47" s="375">
        <v>0.12696020305156699</v>
      </c>
      <c r="R47" s="377">
        <v>-0.50614106655120805</v>
      </c>
      <c r="S47" s="376">
        <v>6.32138401269913E-2</v>
      </c>
      <c r="T47" s="375">
        <v>0.11538154631853099</v>
      </c>
      <c r="U47" s="375">
        <v>7.0492734909057599</v>
      </c>
      <c r="V47" s="375">
        <v>0.35607871413230902</v>
      </c>
      <c r="W47" s="377">
        <v>8.51477146148682</v>
      </c>
      <c r="X47" s="376">
        <v>1.04767382144928E-2</v>
      </c>
      <c r="Y47" s="375">
        <v>1.0640531778335601E-2</v>
      </c>
      <c r="Z47" s="375">
        <v>0.50635421276092496</v>
      </c>
      <c r="AA47" s="375">
        <v>1.6108568757772401E-2</v>
      </c>
      <c r="AB47" s="377">
        <v>0.256014704704285</v>
      </c>
    </row>
    <row r="48" spans="1:28">
      <c r="A48" s="55">
        <v>23</v>
      </c>
      <c r="B48" s="270" t="s">
        <v>37</v>
      </c>
      <c r="C48" s="55" t="s">
        <v>737</v>
      </c>
      <c r="D48" s="56" t="s">
        <v>769</v>
      </c>
      <c r="E48" s="56" t="s">
        <v>740</v>
      </c>
      <c r="F48" s="56" t="s">
        <v>744</v>
      </c>
      <c r="G48" s="56" t="s">
        <v>746</v>
      </c>
      <c r="H48" s="56" t="s">
        <v>749</v>
      </c>
      <c r="I48" s="56" t="s">
        <v>753</v>
      </c>
      <c r="J48" s="56" t="s">
        <v>755</v>
      </c>
      <c r="K48" s="56" t="s">
        <v>758</v>
      </c>
      <c r="L48" s="459" t="s">
        <v>762</v>
      </c>
      <c r="M48" s="453">
        <v>7</v>
      </c>
      <c r="N48" s="369">
        <v>0.116944074630737</v>
      </c>
      <c r="O48" s="191">
        <v>-0.34613224864005998</v>
      </c>
      <c r="P48" s="191">
        <v>0.40182718634605402</v>
      </c>
      <c r="Q48" s="191">
        <v>0.43951809406280501</v>
      </c>
      <c r="R48" s="370">
        <v>-0.145163834095001</v>
      </c>
      <c r="S48" s="369">
        <v>8.2463979721069294E-2</v>
      </c>
      <c r="T48" s="191">
        <v>1.29831147193909</v>
      </c>
      <c r="U48" s="191">
        <v>2.24641680717468</v>
      </c>
      <c r="V48" s="191">
        <v>4.2674093246459996</v>
      </c>
      <c r="W48" s="370">
        <v>0.70040094852447499</v>
      </c>
      <c r="X48" s="369">
        <v>1.34517215192318E-2</v>
      </c>
      <c r="Y48" s="191">
        <v>0.11784347891807601</v>
      </c>
      <c r="Z48" s="191">
        <v>0.15881812572479201</v>
      </c>
      <c r="AA48" s="191">
        <v>0.190009340643883</v>
      </c>
      <c r="AB48" s="370">
        <v>2.0727086812257801E-2</v>
      </c>
    </row>
    <row r="49" spans="1:28" ht="15" thickBot="1">
      <c r="A49" s="357">
        <v>37</v>
      </c>
      <c r="B49" s="208" t="s">
        <v>53</v>
      </c>
      <c r="C49" s="357" t="s">
        <v>737</v>
      </c>
      <c r="D49" s="454" t="s">
        <v>769</v>
      </c>
      <c r="E49" s="454" t="s">
        <v>741</v>
      </c>
      <c r="F49" s="454" t="s">
        <v>743</v>
      </c>
      <c r="G49" s="454" t="s">
        <v>746</v>
      </c>
      <c r="H49" s="454" t="s">
        <v>750</v>
      </c>
      <c r="I49" s="454" t="s">
        <v>752</v>
      </c>
      <c r="J49" s="454" t="s">
        <v>756</v>
      </c>
      <c r="K49" s="454" t="s">
        <v>758</v>
      </c>
      <c r="L49" s="460" t="s">
        <v>762</v>
      </c>
      <c r="M49" s="455">
        <v>7</v>
      </c>
      <c r="N49" s="371">
        <v>0.121698543429375</v>
      </c>
      <c r="O49" s="372">
        <v>0.111915208399296</v>
      </c>
      <c r="P49" s="372">
        <v>0.73773849010467496</v>
      </c>
      <c r="Q49" s="372">
        <v>7.5334973633289296E-2</v>
      </c>
      <c r="R49" s="373">
        <v>-0.18534477055072801</v>
      </c>
      <c r="S49" s="371">
        <v>8.9305587112903595E-2</v>
      </c>
      <c r="T49" s="372">
        <v>0.135729104280472</v>
      </c>
      <c r="U49" s="372">
        <v>7.57210445404053</v>
      </c>
      <c r="V49" s="372">
        <v>0.125373020768166</v>
      </c>
      <c r="W49" s="373">
        <v>1.14180135726929</v>
      </c>
      <c r="X49" s="371">
        <v>1.48010496050119E-2</v>
      </c>
      <c r="Y49" s="372">
        <v>1.25169921666384E-2</v>
      </c>
      <c r="Z49" s="372">
        <v>0.54390949010848999</v>
      </c>
      <c r="AA49" s="372">
        <v>5.6717232801020102E-3</v>
      </c>
      <c r="AB49" s="373">
        <v>3.43306809663773E-2</v>
      </c>
    </row>
    <row r="50" spans="1:28">
      <c r="A50" s="352">
        <v>8</v>
      </c>
      <c r="B50" s="269" t="s">
        <v>6</v>
      </c>
      <c r="C50" s="352" t="s">
        <v>738</v>
      </c>
      <c r="D50" s="451" t="s">
        <v>769</v>
      </c>
      <c r="E50" s="451" t="s">
        <v>741</v>
      </c>
      <c r="F50" s="451" t="s">
        <v>744</v>
      </c>
      <c r="G50" s="451" t="s">
        <v>747</v>
      </c>
      <c r="H50" s="451" t="s">
        <v>749</v>
      </c>
      <c r="I50" s="451" t="s">
        <v>752</v>
      </c>
      <c r="J50" s="451" t="s">
        <v>755</v>
      </c>
      <c r="K50" s="451" t="s">
        <v>759</v>
      </c>
      <c r="L50" s="458" t="s">
        <v>761</v>
      </c>
      <c r="M50" s="452">
        <v>8</v>
      </c>
      <c r="N50" s="376">
        <v>-0.44023582339286799</v>
      </c>
      <c r="O50" s="375">
        <v>-0.34345284104347201</v>
      </c>
      <c r="P50" s="375">
        <v>-0.66445833444595304</v>
      </c>
      <c r="Q50" s="375">
        <v>7.8013449907302898E-2</v>
      </c>
      <c r="R50" s="377">
        <v>-0.326680898666382</v>
      </c>
      <c r="S50" s="376">
        <v>1.16863429546356</v>
      </c>
      <c r="T50" s="375">
        <v>1.2782888412475599</v>
      </c>
      <c r="U50" s="375">
        <v>6.1425290107727104</v>
      </c>
      <c r="V50" s="375">
        <v>0.134446576237679</v>
      </c>
      <c r="W50" s="377">
        <v>3.5471320152282702</v>
      </c>
      <c r="X50" s="376">
        <v>0.19683583080768599</v>
      </c>
      <c r="Y50" s="375">
        <v>0.119802981615067</v>
      </c>
      <c r="Z50" s="375">
        <v>0.44840341806411699</v>
      </c>
      <c r="AA50" s="375">
        <v>6.1811939813196702E-3</v>
      </c>
      <c r="AB50" s="377">
        <v>0.108387924730778</v>
      </c>
    </row>
    <row r="51" spans="1:28">
      <c r="A51" s="55">
        <v>9</v>
      </c>
      <c r="B51" s="270" t="s">
        <v>24</v>
      </c>
      <c r="C51" s="55" t="s">
        <v>738</v>
      </c>
      <c r="D51" s="56" t="s">
        <v>769</v>
      </c>
      <c r="E51" s="56" t="s">
        <v>741</v>
      </c>
      <c r="F51" s="56" t="s">
        <v>744</v>
      </c>
      <c r="G51" s="56" t="s">
        <v>746</v>
      </c>
      <c r="H51" s="56" t="s">
        <v>749</v>
      </c>
      <c r="I51" s="56" t="s">
        <v>753</v>
      </c>
      <c r="J51" s="56" t="s">
        <v>755</v>
      </c>
      <c r="K51" s="56" t="s">
        <v>759</v>
      </c>
      <c r="L51" s="459" t="s">
        <v>762</v>
      </c>
      <c r="M51" s="453">
        <v>8</v>
      </c>
      <c r="N51" s="369">
        <v>-6.2081068754196202E-2</v>
      </c>
      <c r="O51" s="191">
        <v>-0.89236301183700595</v>
      </c>
      <c r="P51" s="191">
        <v>2.5541603565216099E-2</v>
      </c>
      <c r="Q51" s="191">
        <v>-8.1499032676219899E-2</v>
      </c>
      <c r="R51" s="370">
        <v>-0.22271612286567699</v>
      </c>
      <c r="S51" s="369">
        <v>2.32394710183144E-2</v>
      </c>
      <c r="T51" s="191">
        <v>8.6293458938598597</v>
      </c>
      <c r="U51" s="191">
        <v>9.0762833133339899E-3</v>
      </c>
      <c r="V51" s="191">
        <v>0.14672891795635201</v>
      </c>
      <c r="W51" s="370">
        <v>1.6486679315567001</v>
      </c>
      <c r="X51" s="369">
        <v>3.91427893191576E-3</v>
      </c>
      <c r="Y51" s="191">
        <v>0.80875414609909102</v>
      </c>
      <c r="Z51" s="191">
        <v>6.6256686113774798E-4</v>
      </c>
      <c r="AA51" s="191">
        <v>6.7458753474056703E-3</v>
      </c>
      <c r="AB51" s="370">
        <v>5.03775142133236E-2</v>
      </c>
    </row>
    <row r="52" spans="1:28">
      <c r="A52" s="55">
        <v>15</v>
      </c>
      <c r="B52" s="270" t="s">
        <v>23</v>
      </c>
      <c r="C52" s="55" t="s">
        <v>738</v>
      </c>
      <c r="D52" s="56" t="s">
        <v>769</v>
      </c>
      <c r="E52" s="56" t="s">
        <v>741</v>
      </c>
      <c r="F52" s="56" t="s">
        <v>744</v>
      </c>
      <c r="G52" s="56" t="s">
        <v>746</v>
      </c>
      <c r="H52" s="56" t="s">
        <v>749</v>
      </c>
      <c r="I52" s="56" t="s">
        <v>753</v>
      </c>
      <c r="J52" s="56" t="s">
        <v>755</v>
      </c>
      <c r="K52" s="56" t="s">
        <v>759</v>
      </c>
      <c r="L52" s="459" t="s">
        <v>761</v>
      </c>
      <c r="M52" s="453">
        <v>8</v>
      </c>
      <c r="N52" s="369">
        <v>-0.149948731064796</v>
      </c>
      <c r="O52" s="191">
        <v>-0.70391678810119596</v>
      </c>
      <c r="P52" s="191">
        <v>-0.34737432003021201</v>
      </c>
      <c r="Q52" s="191">
        <v>-0.26245164871215798</v>
      </c>
      <c r="R52" s="370">
        <v>-0.41203340888023399</v>
      </c>
      <c r="S52" s="369">
        <v>0.135579317808151</v>
      </c>
      <c r="T52" s="191">
        <v>5.3695440292358398</v>
      </c>
      <c r="U52" s="191">
        <v>1.6788315773010301</v>
      </c>
      <c r="V52" s="191">
        <v>1.5216312408447299</v>
      </c>
      <c r="W52" s="370">
        <v>5.64280080795288</v>
      </c>
      <c r="X52" s="369">
        <v>2.28359457105398E-2</v>
      </c>
      <c r="Y52" s="191">
        <v>0.50324106216430697</v>
      </c>
      <c r="Z52" s="191">
        <v>0.122554376721382</v>
      </c>
      <c r="AA52" s="191">
        <v>6.9957137107849093E-2</v>
      </c>
      <c r="AB52" s="370">
        <v>0.172424226999283</v>
      </c>
    </row>
    <row r="53" spans="1:28">
      <c r="A53" s="55">
        <v>16</v>
      </c>
      <c r="B53" s="270" t="s">
        <v>29</v>
      </c>
      <c r="C53" s="55" t="s">
        <v>738</v>
      </c>
      <c r="D53" s="56" t="s">
        <v>769</v>
      </c>
      <c r="E53" s="56" t="s">
        <v>741</v>
      </c>
      <c r="F53" s="56" t="s">
        <v>744</v>
      </c>
      <c r="G53" s="56" t="s">
        <v>746</v>
      </c>
      <c r="H53" s="56" t="s">
        <v>749</v>
      </c>
      <c r="I53" s="56" t="s">
        <v>752</v>
      </c>
      <c r="J53" s="56" t="s">
        <v>756</v>
      </c>
      <c r="K53" s="56" t="s">
        <v>758</v>
      </c>
      <c r="L53" s="459" t="s">
        <v>762</v>
      </c>
      <c r="M53" s="453">
        <v>8</v>
      </c>
      <c r="N53" s="369">
        <v>-0.53213381767272905</v>
      </c>
      <c r="O53" s="191">
        <v>-0.42043536901473999</v>
      </c>
      <c r="P53" s="191">
        <v>0.50464600324630704</v>
      </c>
      <c r="Q53" s="191">
        <v>-6.5685413777828203E-2</v>
      </c>
      <c r="R53" s="370">
        <v>-0.21658858656883201</v>
      </c>
      <c r="S53" s="369">
        <v>1.7074562311172501</v>
      </c>
      <c r="T53" s="191">
        <v>1.91554892063141</v>
      </c>
      <c r="U53" s="191">
        <v>3.5431160926818799</v>
      </c>
      <c r="V53" s="191">
        <v>9.5312237739563002E-2</v>
      </c>
      <c r="W53" s="370">
        <v>1.5591970682144201</v>
      </c>
      <c r="X53" s="369">
        <v>0.28759089112281799</v>
      </c>
      <c r="Y53" s="191">
        <v>0.179527878761292</v>
      </c>
      <c r="Z53" s="191">
        <v>0.25864678621292098</v>
      </c>
      <c r="AA53" s="191">
        <v>4.3819891288876499E-3</v>
      </c>
      <c r="AB53" s="370">
        <v>4.7643598169088398E-2</v>
      </c>
    </row>
    <row r="54" spans="1:28">
      <c r="A54" s="55">
        <v>19</v>
      </c>
      <c r="B54" s="270" t="s">
        <v>26</v>
      </c>
      <c r="C54" s="55" t="s">
        <v>738</v>
      </c>
      <c r="D54" s="56" t="s">
        <v>769</v>
      </c>
      <c r="E54" s="56" t="s">
        <v>741</v>
      </c>
      <c r="F54" s="56" t="s">
        <v>744</v>
      </c>
      <c r="G54" s="56" t="s">
        <v>746</v>
      </c>
      <c r="H54" s="56" t="s">
        <v>749</v>
      </c>
      <c r="I54" s="56" t="s">
        <v>753</v>
      </c>
      <c r="J54" s="56" t="s">
        <v>755</v>
      </c>
      <c r="K54" s="56" t="s">
        <v>758</v>
      </c>
      <c r="L54" s="459" t="s">
        <v>762</v>
      </c>
      <c r="M54" s="453">
        <v>8</v>
      </c>
      <c r="N54" s="369">
        <v>-0.23853957653045699</v>
      </c>
      <c r="O54" s="191">
        <v>-0.79584640264511097</v>
      </c>
      <c r="P54" s="191">
        <v>0.28261944651603699</v>
      </c>
      <c r="Q54" s="191">
        <v>0.22571754455566401</v>
      </c>
      <c r="R54" s="370">
        <v>-0.19706423580646501</v>
      </c>
      <c r="S54" s="369">
        <v>0.343106329441071</v>
      </c>
      <c r="T54" s="191">
        <v>6.8636207580566397</v>
      </c>
      <c r="U54" s="191">
        <v>1.11126029491425</v>
      </c>
      <c r="V54" s="191">
        <v>1.1254894733428999</v>
      </c>
      <c r="W54" s="370">
        <v>1.29075992107391</v>
      </c>
      <c r="X54" s="369">
        <v>5.7790212333202397E-2</v>
      </c>
      <c r="Y54" s="191">
        <v>0.64326798915863004</v>
      </c>
      <c r="Z54" s="191">
        <v>8.1121787428855896E-2</v>
      </c>
      <c r="AA54" s="191">
        <v>5.1744483411312103E-2</v>
      </c>
      <c r="AB54" s="370">
        <v>3.9441101253032698E-2</v>
      </c>
    </row>
    <row r="55" spans="1:28" ht="15" thickBot="1">
      <c r="A55" s="357">
        <v>24</v>
      </c>
      <c r="B55" s="208" t="s">
        <v>21</v>
      </c>
      <c r="C55" s="357" t="s">
        <v>738</v>
      </c>
      <c r="D55" s="454" t="s">
        <v>769</v>
      </c>
      <c r="E55" s="454" t="s">
        <v>741</v>
      </c>
      <c r="F55" s="454" t="s">
        <v>744</v>
      </c>
      <c r="G55" s="454" t="s">
        <v>746</v>
      </c>
      <c r="H55" s="454" t="s">
        <v>749</v>
      </c>
      <c r="I55" s="454" t="s">
        <v>752</v>
      </c>
      <c r="J55" s="454" t="s">
        <v>755</v>
      </c>
      <c r="K55" s="454" t="s">
        <v>758</v>
      </c>
      <c r="L55" s="460" t="s">
        <v>761</v>
      </c>
      <c r="M55" s="455">
        <v>8</v>
      </c>
      <c r="N55" s="371">
        <v>-0.58510762453079201</v>
      </c>
      <c r="O55" s="372">
        <v>-0.52075433731079102</v>
      </c>
      <c r="P55" s="372">
        <v>-0.113699227571487</v>
      </c>
      <c r="Q55" s="372">
        <v>0.102879986166954</v>
      </c>
      <c r="R55" s="373">
        <v>-0.233137622475624</v>
      </c>
      <c r="S55" s="371">
        <v>2.0643310546875</v>
      </c>
      <c r="T55" s="372">
        <v>2.9387359619140598</v>
      </c>
      <c r="U55" s="372">
        <v>0.17985674738884</v>
      </c>
      <c r="V55" s="372">
        <v>0.23381511867046401</v>
      </c>
      <c r="W55" s="373">
        <v>1.80656909942627</v>
      </c>
      <c r="X55" s="371">
        <v>0.34770017862319902</v>
      </c>
      <c r="Y55" s="372">
        <v>0.27542236447334301</v>
      </c>
      <c r="Z55" s="372">
        <v>1.3129507191479199E-2</v>
      </c>
      <c r="AA55" s="372">
        <v>1.07496716082096E-2</v>
      </c>
      <c r="AB55" s="373">
        <v>5.5202420800924301E-2</v>
      </c>
    </row>
  </sheetData>
  <autoFilter ref="A5:AB5">
    <sortState ref="A6:AB55">
      <sortCondition ref="M5"/>
    </sortState>
  </autoFilter>
  <mergeCells count="3">
    <mergeCell ref="N4:R4"/>
    <mergeCell ref="S4:W4"/>
    <mergeCell ref="X4:AB4"/>
  </mergeCells>
  <hyperlinks>
    <hyperlink ref="A1" location="Sommaire!A1" display="Sommaire"/>
  </hyperlinks>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23">
    <tabColor theme="6" tint="-0.249977111117893"/>
  </sheetPr>
  <dimension ref="A1:S297"/>
  <sheetViews>
    <sheetView showGridLines="0" zoomScale="85" zoomScaleNormal="85" workbookViewId="0">
      <pane ySplit="1" topLeftCell="A2" activePane="bottomLeft" state="frozen"/>
      <selection activeCell="A2" sqref="A2"/>
      <selection pane="bottomLeft"/>
    </sheetView>
  </sheetViews>
  <sheetFormatPr baseColWidth="10" defaultColWidth="9.109375" defaultRowHeight="14.4" outlineLevelRow="1"/>
  <cols>
    <col min="1" max="2" width="4.88671875" style="418" customWidth="1"/>
    <col min="3" max="3" width="16.109375" style="418" bestFit="1" customWidth="1"/>
    <col min="4" max="4" width="9" style="418" bestFit="1" customWidth="1"/>
    <col min="5" max="5" width="14.6640625" style="418" bestFit="1" customWidth="1"/>
    <col min="6" max="6" width="8.33203125" style="418" bestFit="1" customWidth="1"/>
    <col min="7" max="7" width="8.88671875" style="418" bestFit="1" customWidth="1"/>
    <col min="8" max="8" width="9" style="418" bestFit="1" customWidth="1"/>
    <col min="9" max="9" width="17.6640625" style="418" bestFit="1" customWidth="1"/>
    <col min="10" max="10" width="12.44140625" style="418" customWidth="1"/>
    <col min="11" max="11" width="14.109375" style="418" bestFit="1" customWidth="1"/>
    <col min="12" max="12" width="26.6640625" style="418" customWidth="1"/>
    <col min="13" max="13" width="10.109375" style="418" bestFit="1" customWidth="1"/>
    <col min="14" max="14" width="7.33203125" style="418" bestFit="1" customWidth="1"/>
    <col min="15" max="15" width="8.88671875" style="418" bestFit="1" customWidth="1"/>
    <col min="16" max="16" width="9" style="418" bestFit="1" customWidth="1"/>
    <col min="17" max="17" width="14.6640625" style="418" bestFit="1" customWidth="1"/>
    <col min="18" max="18" width="6.6640625" style="418" bestFit="1" customWidth="1"/>
    <col min="19" max="19" width="8.88671875" style="418" bestFit="1" customWidth="1"/>
    <col min="20" max="20" width="9" style="418" bestFit="1" customWidth="1"/>
    <col min="21" max="21" width="9.88671875" style="418" customWidth="1"/>
    <col min="22" max="22" width="6.6640625" style="418" bestFit="1" customWidth="1"/>
    <col min="23" max="23" width="8.88671875" style="418" bestFit="1" customWidth="1"/>
    <col min="24" max="24" width="9" style="418" bestFit="1" customWidth="1"/>
    <col min="25" max="25" width="14.6640625" style="418" bestFit="1" customWidth="1"/>
    <col min="26" max="26" width="6.6640625" style="418" bestFit="1" customWidth="1"/>
    <col min="27" max="27" width="8.88671875" style="418" bestFit="1" customWidth="1"/>
    <col min="28" max="28" width="9" style="418" bestFit="1" customWidth="1"/>
    <col min="29" max="29" width="14.6640625" style="418" bestFit="1" customWidth="1"/>
    <col min="30" max="30" width="6.6640625" style="418" bestFit="1" customWidth="1"/>
    <col min="31" max="31" width="8.88671875" style="418" bestFit="1" customWidth="1"/>
    <col min="32" max="32" width="9" style="418" bestFit="1" customWidth="1"/>
    <col min="33" max="33" width="14.6640625" style="418" bestFit="1" customWidth="1"/>
    <col min="34" max="34" width="6.6640625" style="418" bestFit="1" customWidth="1"/>
    <col min="35" max="16384" width="9.109375" style="418"/>
  </cols>
  <sheetData>
    <row r="1" spans="1:12">
      <c r="A1" s="155" t="s">
        <v>524</v>
      </c>
    </row>
    <row r="3" spans="1:12" ht="15" thickBot="1">
      <c r="C3" s="67"/>
    </row>
    <row r="4" spans="1:12" ht="15" customHeight="1">
      <c r="C4" s="920" t="s">
        <v>244</v>
      </c>
      <c r="D4" s="921"/>
      <c r="E4" s="921"/>
      <c r="F4" s="922"/>
    </row>
    <row r="5" spans="1:12" ht="15" customHeight="1">
      <c r="C5" s="923" t="s">
        <v>245</v>
      </c>
      <c r="D5" s="924"/>
      <c r="E5" s="925" t="s">
        <v>663</v>
      </c>
      <c r="F5" s="926"/>
    </row>
    <row r="6" spans="1:12">
      <c r="C6" s="407" t="s">
        <v>247</v>
      </c>
      <c r="D6" s="408" t="s">
        <v>248</v>
      </c>
      <c r="E6" s="408" t="s">
        <v>249</v>
      </c>
      <c r="F6" s="409" t="s">
        <v>250</v>
      </c>
      <c r="I6" s="859" t="s">
        <v>555</v>
      </c>
      <c r="J6" s="860"/>
      <c r="K6" s="860"/>
      <c r="L6" s="861"/>
    </row>
    <row r="7" spans="1:12" ht="15" customHeight="1">
      <c r="C7" s="927" t="s">
        <v>251</v>
      </c>
      <c r="D7" s="928"/>
      <c r="E7" s="928"/>
      <c r="F7" s="929"/>
      <c r="I7" s="216" t="s">
        <v>552</v>
      </c>
      <c r="J7" s="217" t="s">
        <v>248</v>
      </c>
      <c r="K7" s="216" t="s">
        <v>553</v>
      </c>
      <c r="L7" s="216" t="s">
        <v>554</v>
      </c>
    </row>
    <row r="8" spans="1:12" ht="15" customHeight="1">
      <c r="C8" s="927" t="s">
        <v>272</v>
      </c>
      <c r="D8" s="928"/>
      <c r="E8" s="928"/>
      <c r="F8" s="929"/>
      <c r="I8" s="488" t="s">
        <v>758</v>
      </c>
      <c r="J8" s="489">
        <v>2.82</v>
      </c>
      <c r="K8" s="510"/>
      <c r="L8" s="510"/>
    </row>
    <row r="9" spans="1:12">
      <c r="C9" s="410" t="s">
        <v>758</v>
      </c>
      <c r="D9" s="411">
        <v>2.82</v>
      </c>
      <c r="E9" s="412" t="s">
        <v>793</v>
      </c>
      <c r="F9" s="413">
        <v>0.5</v>
      </c>
      <c r="I9" s="488" t="s">
        <v>762</v>
      </c>
      <c r="J9" s="489">
        <v>2.82</v>
      </c>
      <c r="K9" s="510"/>
      <c r="L9" s="510"/>
    </row>
    <row r="10" spans="1:12">
      <c r="C10" s="410" t="s">
        <v>762</v>
      </c>
      <c r="D10" s="411">
        <v>2.82</v>
      </c>
      <c r="E10" s="412" t="s">
        <v>793</v>
      </c>
      <c r="F10" s="413">
        <v>0.5</v>
      </c>
      <c r="I10" s="488" t="s">
        <v>752</v>
      </c>
      <c r="J10" s="489">
        <v>2.02</v>
      </c>
      <c r="K10" s="510"/>
      <c r="L10" s="510"/>
    </row>
    <row r="11" spans="1:12">
      <c r="C11" s="410" t="s">
        <v>752</v>
      </c>
      <c r="D11" s="411">
        <v>2.02</v>
      </c>
      <c r="E11" s="412" t="s">
        <v>794</v>
      </c>
      <c r="F11" s="413">
        <v>0.5</v>
      </c>
      <c r="I11" s="488" t="s">
        <v>755</v>
      </c>
      <c r="J11" s="489">
        <v>2.02</v>
      </c>
      <c r="K11" s="510"/>
      <c r="L11" s="510"/>
    </row>
    <row r="12" spans="1:12">
      <c r="C12" s="410" t="s">
        <v>755</v>
      </c>
      <c r="D12" s="411">
        <v>2.02</v>
      </c>
      <c r="E12" s="412" t="s">
        <v>794</v>
      </c>
      <c r="F12" s="413">
        <v>0.5</v>
      </c>
      <c r="I12" s="488" t="s">
        <v>768</v>
      </c>
      <c r="J12" s="489">
        <v>2.02</v>
      </c>
      <c r="K12" s="510"/>
      <c r="L12" s="510"/>
    </row>
    <row r="13" spans="1:12">
      <c r="C13" s="410" t="s">
        <v>768</v>
      </c>
      <c r="D13" s="411">
        <v>2.02</v>
      </c>
      <c r="E13" s="412" t="s">
        <v>794</v>
      </c>
      <c r="F13" s="413">
        <v>0.5</v>
      </c>
      <c r="I13" s="510"/>
      <c r="J13" s="510"/>
      <c r="K13" s="510"/>
      <c r="L13" s="510"/>
    </row>
    <row r="14" spans="1:12">
      <c r="C14" s="410" t="s">
        <v>744</v>
      </c>
      <c r="D14" s="411">
        <v>1.21</v>
      </c>
      <c r="E14" s="412" t="s">
        <v>795</v>
      </c>
      <c r="F14" s="413">
        <v>0.5</v>
      </c>
      <c r="I14" s="488" t="s">
        <v>769</v>
      </c>
      <c r="J14" s="489">
        <v>-2.02</v>
      </c>
      <c r="K14" s="510"/>
      <c r="L14" s="510"/>
    </row>
    <row r="15" spans="1:12">
      <c r="C15" s="410" t="s">
        <v>747</v>
      </c>
      <c r="D15" s="411">
        <v>0.4</v>
      </c>
      <c r="E15" s="412" t="s">
        <v>796</v>
      </c>
      <c r="F15" s="413">
        <v>0.5</v>
      </c>
      <c r="I15" s="488" t="s">
        <v>753</v>
      </c>
      <c r="J15" s="489">
        <v>-2.02</v>
      </c>
      <c r="K15" s="510"/>
      <c r="L15" s="510"/>
    </row>
    <row r="16" spans="1:12">
      <c r="C16" s="410" t="s">
        <v>749</v>
      </c>
      <c r="D16" s="411">
        <v>0.4</v>
      </c>
      <c r="E16" s="412" t="s">
        <v>796</v>
      </c>
      <c r="F16" s="413">
        <v>0.5</v>
      </c>
      <c r="I16" s="488" t="s">
        <v>756</v>
      </c>
      <c r="J16" s="489">
        <v>-2.02</v>
      </c>
      <c r="K16" s="510"/>
      <c r="L16" s="510"/>
    </row>
    <row r="17" spans="3:19">
      <c r="C17" s="410" t="s">
        <v>741</v>
      </c>
      <c r="D17" s="411">
        <v>0.28999999999999998</v>
      </c>
      <c r="E17" s="412" t="s">
        <v>797</v>
      </c>
      <c r="F17" s="413">
        <v>0.52</v>
      </c>
      <c r="I17" s="488" t="s">
        <v>759</v>
      </c>
      <c r="J17" s="489">
        <v>-2.82</v>
      </c>
      <c r="K17" s="510"/>
      <c r="L17" s="510"/>
    </row>
    <row r="18" spans="3:19">
      <c r="C18" s="410" t="s">
        <v>738</v>
      </c>
      <c r="D18" s="411">
        <v>0.28999999999999998</v>
      </c>
      <c r="E18" s="412" t="s">
        <v>797</v>
      </c>
      <c r="F18" s="413">
        <v>0.52</v>
      </c>
      <c r="I18" s="488" t="s">
        <v>761</v>
      </c>
      <c r="J18" s="489">
        <v>-2.82</v>
      </c>
      <c r="K18" s="510"/>
      <c r="L18" s="510"/>
    </row>
    <row r="19" spans="3:19">
      <c r="C19" s="410" t="s">
        <v>737</v>
      </c>
      <c r="D19" s="411">
        <v>-0.28999999999999998</v>
      </c>
      <c r="E19" s="412" t="s">
        <v>798</v>
      </c>
      <c r="F19" s="413">
        <v>0.48</v>
      </c>
    </row>
    <row r="20" spans="3:19">
      <c r="C20" s="410" t="s">
        <v>740</v>
      </c>
      <c r="D20" s="411">
        <v>-0.28999999999999998</v>
      </c>
      <c r="E20" s="412" t="s">
        <v>798</v>
      </c>
      <c r="F20" s="413">
        <v>0.48</v>
      </c>
    </row>
    <row r="21" spans="3:19">
      <c r="C21" s="410" t="s">
        <v>746</v>
      </c>
      <c r="D21" s="411">
        <v>-0.4</v>
      </c>
      <c r="E21" s="412" t="s">
        <v>799</v>
      </c>
      <c r="F21" s="413">
        <v>0.5</v>
      </c>
    </row>
    <row r="22" spans="3:19">
      <c r="C22" s="410" t="s">
        <v>750</v>
      </c>
      <c r="D22" s="411">
        <v>-0.4</v>
      </c>
      <c r="E22" s="412" t="s">
        <v>799</v>
      </c>
      <c r="F22" s="413">
        <v>0.5</v>
      </c>
    </row>
    <row r="23" spans="3:19">
      <c r="C23" s="410" t="s">
        <v>743</v>
      </c>
      <c r="D23" s="411">
        <v>-1.21</v>
      </c>
      <c r="E23" s="412" t="s">
        <v>800</v>
      </c>
      <c r="F23" s="413">
        <v>0.5</v>
      </c>
    </row>
    <row r="24" spans="3:19">
      <c r="C24" s="410" t="s">
        <v>769</v>
      </c>
      <c r="D24" s="411">
        <v>-2.02</v>
      </c>
      <c r="E24" s="412" t="s">
        <v>801</v>
      </c>
      <c r="F24" s="413">
        <v>0.5</v>
      </c>
    </row>
    <row r="25" spans="3:19">
      <c r="C25" s="410" t="s">
        <v>753</v>
      </c>
      <c r="D25" s="411">
        <v>-2.02</v>
      </c>
      <c r="E25" s="412" t="s">
        <v>801</v>
      </c>
      <c r="F25" s="413">
        <v>0.5</v>
      </c>
    </row>
    <row r="26" spans="3:19">
      <c r="C26" s="410" t="s">
        <v>756</v>
      </c>
      <c r="D26" s="411">
        <v>-2.02</v>
      </c>
      <c r="E26" s="412" t="s">
        <v>801</v>
      </c>
      <c r="F26" s="413">
        <v>0.5</v>
      </c>
    </row>
    <row r="27" spans="3:19">
      <c r="C27" s="410" t="s">
        <v>759</v>
      </c>
      <c r="D27" s="411">
        <v>-2.82</v>
      </c>
      <c r="E27" s="412" t="s">
        <v>792</v>
      </c>
      <c r="F27" s="413">
        <v>0.5</v>
      </c>
    </row>
    <row r="28" spans="3:19" ht="15" thickBot="1">
      <c r="C28" s="414" t="s">
        <v>761</v>
      </c>
      <c r="D28" s="415">
        <v>-2.82</v>
      </c>
      <c r="E28" s="416" t="s">
        <v>792</v>
      </c>
      <c r="F28" s="417">
        <v>0.5</v>
      </c>
    </row>
    <row r="31" spans="3:19" ht="15" thickBot="1">
      <c r="O31" s="419"/>
      <c r="P31" s="419"/>
      <c r="Q31" s="419"/>
      <c r="R31" s="419"/>
      <c r="S31" s="419"/>
    </row>
    <row r="32" spans="3:19">
      <c r="C32" s="920" t="s">
        <v>273</v>
      </c>
      <c r="D32" s="921"/>
      <c r="E32" s="921"/>
      <c r="F32" s="922"/>
    </row>
    <row r="33" spans="3:12">
      <c r="C33" s="923" t="s">
        <v>245</v>
      </c>
      <c r="D33" s="924"/>
      <c r="E33" s="925" t="s">
        <v>614</v>
      </c>
      <c r="F33" s="926"/>
    </row>
    <row r="34" spans="3:12">
      <c r="C34" s="407" t="s">
        <v>247</v>
      </c>
      <c r="D34" s="408" t="s">
        <v>248</v>
      </c>
      <c r="E34" s="408" t="s">
        <v>249</v>
      </c>
      <c r="F34" s="409" t="s">
        <v>250</v>
      </c>
      <c r="I34" s="859" t="s">
        <v>556</v>
      </c>
      <c r="J34" s="860"/>
      <c r="K34" s="860"/>
      <c r="L34" s="861"/>
    </row>
    <row r="35" spans="3:12">
      <c r="C35" s="927" t="s">
        <v>251</v>
      </c>
      <c r="D35" s="928"/>
      <c r="E35" s="928"/>
      <c r="F35" s="929"/>
      <c r="I35" s="216" t="s">
        <v>552</v>
      </c>
      <c r="J35" s="217" t="s">
        <v>248</v>
      </c>
      <c r="K35" s="216" t="s">
        <v>553</v>
      </c>
      <c r="L35" s="216" t="s">
        <v>554</v>
      </c>
    </row>
    <row r="36" spans="3:12">
      <c r="C36" s="927" t="s">
        <v>272</v>
      </c>
      <c r="D36" s="928"/>
      <c r="E36" s="928"/>
      <c r="F36" s="929"/>
      <c r="I36" s="488" t="s">
        <v>769</v>
      </c>
      <c r="J36" s="489">
        <v>3.06</v>
      </c>
      <c r="K36" s="510"/>
      <c r="L36" s="510"/>
    </row>
    <row r="37" spans="3:12">
      <c r="C37" s="410" t="s">
        <v>769</v>
      </c>
      <c r="D37" s="411">
        <v>3.06</v>
      </c>
      <c r="E37" s="412" t="s">
        <v>802</v>
      </c>
      <c r="F37" s="413">
        <v>0.5</v>
      </c>
      <c r="I37" s="488" t="s">
        <v>747</v>
      </c>
      <c r="J37" s="489">
        <v>3.06</v>
      </c>
      <c r="K37" s="510"/>
      <c r="L37" s="510"/>
    </row>
    <row r="38" spans="3:12">
      <c r="C38" s="410" t="s">
        <v>747</v>
      </c>
      <c r="D38" s="411">
        <v>3.06</v>
      </c>
      <c r="E38" s="412" t="s">
        <v>802</v>
      </c>
      <c r="F38" s="413">
        <v>0.5</v>
      </c>
      <c r="I38" s="488" t="s">
        <v>750</v>
      </c>
      <c r="J38" s="489">
        <v>3.06</v>
      </c>
      <c r="K38" s="510"/>
      <c r="L38" s="510"/>
    </row>
    <row r="39" spans="3:12">
      <c r="C39" s="410" t="s">
        <v>750</v>
      </c>
      <c r="D39" s="411">
        <v>3.06</v>
      </c>
      <c r="E39" s="412" t="s">
        <v>802</v>
      </c>
      <c r="F39" s="413">
        <v>0.5</v>
      </c>
      <c r="I39" s="488" t="s">
        <v>740</v>
      </c>
      <c r="J39" s="489">
        <v>2.42</v>
      </c>
      <c r="K39" s="510"/>
      <c r="L39" s="510"/>
    </row>
    <row r="40" spans="3:12">
      <c r="C40" s="410" t="s">
        <v>740</v>
      </c>
      <c r="D40" s="411">
        <v>2.42</v>
      </c>
      <c r="E40" s="412" t="s">
        <v>803</v>
      </c>
      <c r="F40" s="413">
        <v>0.48</v>
      </c>
      <c r="I40" s="488" t="s">
        <v>743</v>
      </c>
      <c r="J40" s="489">
        <v>2.29</v>
      </c>
      <c r="K40" s="510"/>
      <c r="L40" s="510"/>
    </row>
    <row r="41" spans="3:12">
      <c r="C41" s="410" t="s">
        <v>743</v>
      </c>
      <c r="D41" s="411">
        <v>2.29</v>
      </c>
      <c r="E41" s="412" t="s">
        <v>804</v>
      </c>
      <c r="F41" s="413">
        <v>0.5</v>
      </c>
      <c r="I41" s="488" t="s">
        <v>753</v>
      </c>
      <c r="J41" s="489">
        <v>2.29</v>
      </c>
      <c r="K41" s="510"/>
      <c r="L41" s="510"/>
    </row>
    <row r="42" spans="3:12">
      <c r="C42" s="410" t="s">
        <v>753</v>
      </c>
      <c r="D42" s="411">
        <v>2.29</v>
      </c>
      <c r="E42" s="412" t="s">
        <v>804</v>
      </c>
      <c r="F42" s="413">
        <v>0.5</v>
      </c>
      <c r="I42" s="488" t="s">
        <v>755</v>
      </c>
      <c r="J42" s="489">
        <v>2.29</v>
      </c>
      <c r="K42" s="510"/>
      <c r="L42" s="510"/>
    </row>
    <row r="43" spans="3:12">
      <c r="C43" s="410" t="s">
        <v>755</v>
      </c>
      <c r="D43" s="411">
        <v>2.29</v>
      </c>
      <c r="E43" s="412" t="s">
        <v>804</v>
      </c>
      <c r="F43" s="413">
        <v>0.5</v>
      </c>
      <c r="I43" s="510"/>
      <c r="J43" s="510"/>
      <c r="K43" s="510"/>
      <c r="L43" s="510"/>
    </row>
    <row r="44" spans="3:12">
      <c r="C44" s="410" t="s">
        <v>759</v>
      </c>
      <c r="D44" s="411">
        <v>1.53</v>
      </c>
      <c r="E44" s="412" t="s">
        <v>805</v>
      </c>
      <c r="F44" s="413">
        <v>0.5</v>
      </c>
      <c r="I44" s="488" t="s">
        <v>744</v>
      </c>
      <c r="J44" s="489">
        <v>-2.29</v>
      </c>
      <c r="K44" s="510"/>
      <c r="L44" s="510"/>
    </row>
    <row r="45" spans="3:12">
      <c r="C45" s="410" t="s">
        <v>761</v>
      </c>
      <c r="D45" s="411">
        <v>0.76</v>
      </c>
      <c r="E45" s="412" t="s">
        <v>806</v>
      </c>
      <c r="F45" s="413">
        <v>0.5</v>
      </c>
      <c r="I45" s="488" t="s">
        <v>756</v>
      </c>
      <c r="J45" s="489">
        <v>-2.29</v>
      </c>
      <c r="K45" s="510"/>
      <c r="L45" s="510"/>
    </row>
    <row r="46" spans="3:12">
      <c r="C46" s="410" t="s">
        <v>737</v>
      </c>
      <c r="D46" s="411">
        <v>0.12</v>
      </c>
      <c r="E46" s="412" t="s">
        <v>807</v>
      </c>
      <c r="F46" s="413">
        <v>0.48</v>
      </c>
      <c r="I46" s="488" t="s">
        <v>752</v>
      </c>
      <c r="J46" s="489">
        <v>-2.29</v>
      </c>
      <c r="K46" s="510"/>
      <c r="L46" s="510"/>
    </row>
    <row r="47" spans="3:12">
      <c r="C47" s="410" t="s">
        <v>738</v>
      </c>
      <c r="D47" s="411">
        <v>-0.12</v>
      </c>
      <c r="E47" s="412" t="s">
        <v>808</v>
      </c>
      <c r="F47" s="413">
        <v>0.52</v>
      </c>
      <c r="I47" s="488" t="s">
        <v>741</v>
      </c>
      <c r="J47" s="489">
        <v>-2.42</v>
      </c>
      <c r="K47" s="510"/>
      <c r="L47" s="510"/>
    </row>
    <row r="48" spans="3:12">
      <c r="C48" s="410" t="s">
        <v>762</v>
      </c>
      <c r="D48" s="411">
        <v>-0.76</v>
      </c>
      <c r="E48" s="412" t="s">
        <v>809</v>
      </c>
      <c r="F48" s="413">
        <v>0.5</v>
      </c>
      <c r="I48" s="488" t="s">
        <v>749</v>
      </c>
      <c r="J48" s="489">
        <v>-3.06</v>
      </c>
      <c r="K48" s="510"/>
      <c r="L48" s="510"/>
    </row>
    <row r="49" spans="3:12">
      <c r="C49" s="410" t="s">
        <v>758</v>
      </c>
      <c r="D49" s="411">
        <v>-1.53</v>
      </c>
      <c r="E49" s="412" t="s">
        <v>810</v>
      </c>
      <c r="F49" s="413">
        <v>0.5</v>
      </c>
      <c r="I49" s="488" t="s">
        <v>768</v>
      </c>
      <c r="J49" s="489">
        <v>-3.06</v>
      </c>
      <c r="K49" s="510"/>
      <c r="L49" s="510"/>
    </row>
    <row r="50" spans="3:12">
      <c r="C50" s="410" t="s">
        <v>744</v>
      </c>
      <c r="D50" s="411">
        <v>-2.29</v>
      </c>
      <c r="E50" s="412" t="s">
        <v>811</v>
      </c>
      <c r="F50" s="413">
        <v>0.5</v>
      </c>
      <c r="I50" s="488" t="s">
        <v>746</v>
      </c>
      <c r="J50" s="489">
        <v>-3.06</v>
      </c>
      <c r="K50" s="510"/>
      <c r="L50" s="510"/>
    </row>
    <row r="51" spans="3:12">
      <c r="C51" s="410" t="s">
        <v>756</v>
      </c>
      <c r="D51" s="411">
        <v>-2.29</v>
      </c>
      <c r="E51" s="412" t="s">
        <v>811</v>
      </c>
      <c r="F51" s="413">
        <v>0.5</v>
      </c>
    </row>
    <row r="52" spans="3:12">
      <c r="C52" s="410" t="s">
        <v>752</v>
      </c>
      <c r="D52" s="411">
        <v>-2.29</v>
      </c>
      <c r="E52" s="412" t="s">
        <v>811</v>
      </c>
      <c r="F52" s="413">
        <v>0.5</v>
      </c>
    </row>
    <row r="53" spans="3:12">
      <c r="C53" s="410" t="s">
        <v>741</v>
      </c>
      <c r="D53" s="411">
        <v>-2.42</v>
      </c>
      <c r="E53" s="412" t="s">
        <v>812</v>
      </c>
      <c r="F53" s="413">
        <v>0.52</v>
      </c>
    </row>
    <row r="54" spans="3:12">
      <c r="C54" s="410" t="s">
        <v>749</v>
      </c>
      <c r="D54" s="411">
        <v>-3.06</v>
      </c>
      <c r="E54" s="412" t="s">
        <v>792</v>
      </c>
      <c r="F54" s="413">
        <v>0.5</v>
      </c>
    </row>
    <row r="55" spans="3:12">
      <c r="C55" s="410" t="s">
        <v>768</v>
      </c>
      <c r="D55" s="411">
        <v>-3.06</v>
      </c>
      <c r="E55" s="412" t="s">
        <v>792</v>
      </c>
      <c r="F55" s="413">
        <v>0.5</v>
      </c>
    </row>
    <row r="56" spans="3:12" ht="15" thickBot="1">
      <c r="C56" s="414" t="s">
        <v>746</v>
      </c>
      <c r="D56" s="415">
        <v>-3.06</v>
      </c>
      <c r="E56" s="416" t="s">
        <v>792</v>
      </c>
      <c r="F56" s="417">
        <v>0.5</v>
      </c>
    </row>
    <row r="59" spans="3:12" ht="15" thickBot="1"/>
    <row r="60" spans="3:12">
      <c r="C60" s="920" t="s">
        <v>285</v>
      </c>
      <c r="D60" s="921"/>
      <c r="E60" s="921"/>
      <c r="F60" s="922"/>
    </row>
    <row r="61" spans="3:12">
      <c r="C61" s="923" t="s">
        <v>245</v>
      </c>
      <c r="D61" s="924"/>
      <c r="E61" s="925" t="s">
        <v>602</v>
      </c>
      <c r="F61" s="926"/>
    </row>
    <row r="62" spans="3:12">
      <c r="C62" s="407" t="s">
        <v>247</v>
      </c>
      <c r="D62" s="408" t="s">
        <v>248</v>
      </c>
      <c r="E62" s="408" t="s">
        <v>249</v>
      </c>
      <c r="F62" s="409" t="s">
        <v>250</v>
      </c>
      <c r="I62" s="859" t="s">
        <v>557</v>
      </c>
      <c r="J62" s="860"/>
      <c r="K62" s="860"/>
      <c r="L62" s="861"/>
    </row>
    <row r="63" spans="3:12">
      <c r="C63" s="927" t="s">
        <v>251</v>
      </c>
      <c r="D63" s="928"/>
      <c r="E63" s="928"/>
      <c r="F63" s="929"/>
      <c r="I63" s="216" t="s">
        <v>552</v>
      </c>
      <c r="J63" s="217" t="s">
        <v>248</v>
      </c>
      <c r="K63" s="216" t="s">
        <v>553</v>
      </c>
      <c r="L63" s="216" t="s">
        <v>554</v>
      </c>
    </row>
    <row r="64" spans="3:12">
      <c r="C64" s="927" t="s">
        <v>272</v>
      </c>
      <c r="D64" s="928"/>
      <c r="E64" s="928"/>
      <c r="F64" s="929"/>
      <c r="I64" s="488" t="s">
        <v>768</v>
      </c>
      <c r="J64" s="489">
        <v>2.33</v>
      </c>
      <c r="K64" s="510"/>
      <c r="L64" s="510"/>
    </row>
    <row r="65" spans="3:12">
      <c r="C65" s="410" t="s">
        <v>768</v>
      </c>
      <c r="D65" s="411">
        <v>2.33</v>
      </c>
      <c r="E65" s="412" t="s">
        <v>814</v>
      </c>
      <c r="F65" s="413">
        <v>0.5</v>
      </c>
      <c r="I65" s="488" t="s">
        <v>759</v>
      </c>
      <c r="J65" s="489">
        <v>2.33</v>
      </c>
      <c r="K65" s="510"/>
      <c r="L65" s="510"/>
    </row>
    <row r="66" spans="3:12">
      <c r="C66" s="410" t="s">
        <v>759</v>
      </c>
      <c r="D66" s="411">
        <v>2.33</v>
      </c>
      <c r="E66" s="412" t="s">
        <v>814</v>
      </c>
      <c r="F66" s="413">
        <v>0.5</v>
      </c>
      <c r="I66" s="488" t="s">
        <v>761</v>
      </c>
      <c r="J66" s="489">
        <v>2.33</v>
      </c>
      <c r="K66" s="510"/>
      <c r="L66" s="510"/>
    </row>
    <row r="67" spans="3:12">
      <c r="C67" s="410" t="s">
        <v>761</v>
      </c>
      <c r="D67" s="411">
        <v>2.33</v>
      </c>
      <c r="E67" s="412" t="s">
        <v>814</v>
      </c>
      <c r="F67" s="413">
        <v>0.5</v>
      </c>
      <c r="I67" s="488" t="s">
        <v>738</v>
      </c>
      <c r="J67" s="489">
        <v>2.2400000000000002</v>
      </c>
      <c r="K67" s="510"/>
      <c r="L67" s="510"/>
    </row>
    <row r="68" spans="3:12">
      <c r="C68" s="410" t="s">
        <v>738</v>
      </c>
      <c r="D68" s="411">
        <v>2.2400000000000002</v>
      </c>
      <c r="E68" s="412" t="s">
        <v>815</v>
      </c>
      <c r="F68" s="413">
        <v>0.52</v>
      </c>
      <c r="I68" s="510"/>
      <c r="J68" s="510"/>
      <c r="K68" s="510"/>
      <c r="L68" s="510"/>
    </row>
    <row r="69" spans="3:12">
      <c r="C69" s="410" t="s">
        <v>744</v>
      </c>
      <c r="D69" s="411">
        <v>1.4</v>
      </c>
      <c r="E69" s="412" t="s">
        <v>816</v>
      </c>
      <c r="F69" s="413">
        <v>0.5</v>
      </c>
      <c r="I69" s="488" t="s">
        <v>737</v>
      </c>
      <c r="J69" s="489">
        <v>-2.2400000000000002</v>
      </c>
      <c r="K69" s="510"/>
      <c r="L69" s="510"/>
    </row>
    <row r="70" spans="3:12">
      <c r="C70" s="410" t="s">
        <v>755</v>
      </c>
      <c r="D70" s="411">
        <v>1.4</v>
      </c>
      <c r="E70" s="412" t="s">
        <v>816</v>
      </c>
      <c r="F70" s="413">
        <v>0.5</v>
      </c>
      <c r="I70" s="488" t="s">
        <v>762</v>
      </c>
      <c r="J70" s="489">
        <v>-2.33</v>
      </c>
      <c r="K70" s="510"/>
      <c r="L70" s="510"/>
    </row>
    <row r="71" spans="3:12">
      <c r="C71" s="410" t="s">
        <v>752</v>
      </c>
      <c r="D71" s="411">
        <v>1.4</v>
      </c>
      <c r="E71" s="412" t="s">
        <v>816</v>
      </c>
      <c r="F71" s="413">
        <v>0.5</v>
      </c>
      <c r="I71" s="488" t="s">
        <v>769</v>
      </c>
      <c r="J71" s="489">
        <v>-2.33</v>
      </c>
      <c r="K71" s="510"/>
      <c r="L71" s="510"/>
    </row>
    <row r="72" spans="3:12">
      <c r="C72" s="410" t="s">
        <v>746</v>
      </c>
      <c r="D72" s="411">
        <v>0.47</v>
      </c>
      <c r="E72" s="412" t="s">
        <v>817</v>
      </c>
      <c r="F72" s="413">
        <v>0.5</v>
      </c>
      <c r="I72" s="488" t="s">
        <v>758</v>
      </c>
      <c r="J72" s="489">
        <v>-2.33</v>
      </c>
      <c r="K72" s="510"/>
      <c r="L72" s="510"/>
    </row>
    <row r="73" spans="3:12">
      <c r="C73" s="410" t="s">
        <v>749</v>
      </c>
      <c r="D73" s="411">
        <v>0.47</v>
      </c>
      <c r="E73" s="412" t="s">
        <v>817</v>
      </c>
      <c r="F73" s="413">
        <v>0.5</v>
      </c>
    </row>
    <row r="74" spans="3:12">
      <c r="C74" s="410" t="s">
        <v>741</v>
      </c>
      <c r="D74" s="411">
        <v>0.37</v>
      </c>
      <c r="E74" s="412" t="s">
        <v>818</v>
      </c>
      <c r="F74" s="413">
        <v>0.52</v>
      </c>
    </row>
    <row r="75" spans="3:12">
      <c r="C75" s="410" t="s">
        <v>740</v>
      </c>
      <c r="D75" s="411">
        <v>-0.37</v>
      </c>
      <c r="E75" s="412" t="s">
        <v>819</v>
      </c>
      <c r="F75" s="413">
        <v>0.48</v>
      </c>
    </row>
    <row r="76" spans="3:12">
      <c r="C76" s="410" t="s">
        <v>750</v>
      </c>
      <c r="D76" s="411">
        <v>-0.47</v>
      </c>
      <c r="E76" s="412" t="s">
        <v>820</v>
      </c>
      <c r="F76" s="413">
        <v>0.5</v>
      </c>
    </row>
    <row r="77" spans="3:12">
      <c r="C77" s="410" t="s">
        <v>747</v>
      </c>
      <c r="D77" s="411">
        <v>-0.47</v>
      </c>
      <c r="E77" s="412" t="s">
        <v>820</v>
      </c>
      <c r="F77" s="413">
        <v>0.5</v>
      </c>
    </row>
    <row r="78" spans="3:12">
      <c r="C78" s="410" t="s">
        <v>743</v>
      </c>
      <c r="D78" s="411">
        <v>-1.4</v>
      </c>
      <c r="E78" s="412" t="s">
        <v>821</v>
      </c>
      <c r="F78" s="413">
        <v>0.5</v>
      </c>
    </row>
    <row r="79" spans="3:12">
      <c r="C79" s="410" t="s">
        <v>756</v>
      </c>
      <c r="D79" s="411">
        <v>-1.4</v>
      </c>
      <c r="E79" s="412" t="s">
        <v>821</v>
      </c>
      <c r="F79" s="413">
        <v>0.5</v>
      </c>
    </row>
    <row r="80" spans="3:12">
      <c r="C80" s="410" t="s">
        <v>753</v>
      </c>
      <c r="D80" s="411">
        <v>-1.4</v>
      </c>
      <c r="E80" s="412" t="s">
        <v>821</v>
      </c>
      <c r="F80" s="413">
        <v>0.5</v>
      </c>
    </row>
    <row r="81" spans="3:12">
      <c r="C81" s="410" t="s">
        <v>737</v>
      </c>
      <c r="D81" s="411">
        <v>-2.2400000000000002</v>
      </c>
      <c r="E81" s="412" t="s">
        <v>792</v>
      </c>
      <c r="F81" s="413">
        <v>0.48</v>
      </c>
    </row>
    <row r="82" spans="3:12">
      <c r="C82" s="410" t="s">
        <v>762</v>
      </c>
      <c r="D82" s="411">
        <v>-2.33</v>
      </c>
      <c r="E82" s="412" t="s">
        <v>792</v>
      </c>
      <c r="F82" s="413">
        <v>0.5</v>
      </c>
    </row>
    <row r="83" spans="3:12">
      <c r="C83" s="410" t="s">
        <v>769</v>
      </c>
      <c r="D83" s="411">
        <v>-2.33</v>
      </c>
      <c r="E83" s="412" t="s">
        <v>792</v>
      </c>
      <c r="F83" s="413">
        <v>0.5</v>
      </c>
    </row>
    <row r="84" spans="3:12" ht="15" thickBot="1">
      <c r="C84" s="414" t="s">
        <v>758</v>
      </c>
      <c r="D84" s="415">
        <v>-2.33</v>
      </c>
      <c r="E84" s="416" t="s">
        <v>792</v>
      </c>
      <c r="F84" s="417">
        <v>0.5</v>
      </c>
    </row>
    <row r="87" spans="3:12" ht="15" thickBot="1"/>
    <row r="88" spans="3:12">
      <c r="C88" s="920" t="s">
        <v>297</v>
      </c>
      <c r="D88" s="921"/>
      <c r="E88" s="921"/>
      <c r="F88" s="922"/>
    </row>
    <row r="89" spans="3:12">
      <c r="C89" s="923" t="s">
        <v>245</v>
      </c>
      <c r="D89" s="924"/>
      <c r="E89" s="925" t="s">
        <v>823</v>
      </c>
      <c r="F89" s="926"/>
    </row>
    <row r="90" spans="3:12">
      <c r="C90" s="407" t="s">
        <v>247</v>
      </c>
      <c r="D90" s="408" t="s">
        <v>248</v>
      </c>
      <c r="E90" s="408" t="s">
        <v>249</v>
      </c>
      <c r="F90" s="409" t="s">
        <v>250</v>
      </c>
      <c r="I90" s="859" t="s">
        <v>558</v>
      </c>
      <c r="J90" s="860"/>
      <c r="K90" s="860"/>
      <c r="L90" s="861"/>
    </row>
    <row r="91" spans="3:12">
      <c r="C91" s="927" t="s">
        <v>251</v>
      </c>
      <c r="D91" s="928"/>
      <c r="E91" s="928"/>
      <c r="F91" s="929"/>
      <c r="I91" s="216" t="s">
        <v>552</v>
      </c>
      <c r="J91" s="217" t="s">
        <v>248</v>
      </c>
      <c r="K91" s="216" t="s">
        <v>553</v>
      </c>
      <c r="L91" s="216" t="s">
        <v>554</v>
      </c>
    </row>
    <row r="92" spans="3:12">
      <c r="C92" s="927" t="s">
        <v>272</v>
      </c>
      <c r="D92" s="928"/>
      <c r="E92" s="928"/>
      <c r="F92" s="929"/>
      <c r="I92" s="488" t="s">
        <v>743</v>
      </c>
      <c r="J92" s="489">
        <v>3.5</v>
      </c>
      <c r="K92" s="510"/>
      <c r="L92" s="510"/>
    </row>
    <row r="93" spans="3:12">
      <c r="C93" s="410" t="s">
        <v>743</v>
      </c>
      <c r="D93" s="411">
        <v>3.5</v>
      </c>
      <c r="E93" s="412" t="s">
        <v>824</v>
      </c>
      <c r="F93" s="413">
        <v>0.5</v>
      </c>
      <c r="I93" s="488" t="s">
        <v>746</v>
      </c>
      <c r="J93" s="489">
        <v>3.5</v>
      </c>
      <c r="K93" s="510"/>
      <c r="L93" s="510"/>
    </row>
    <row r="94" spans="3:12">
      <c r="C94" s="410" t="s">
        <v>746</v>
      </c>
      <c r="D94" s="411">
        <v>3.5</v>
      </c>
      <c r="E94" s="412" t="s">
        <v>824</v>
      </c>
      <c r="F94" s="413">
        <v>0.5</v>
      </c>
      <c r="I94" s="488" t="s">
        <v>762</v>
      </c>
      <c r="J94" s="489">
        <v>2.8</v>
      </c>
      <c r="K94" s="510"/>
      <c r="L94" s="510"/>
    </row>
    <row r="95" spans="3:12">
      <c r="C95" s="410" t="s">
        <v>762</v>
      </c>
      <c r="D95" s="411">
        <v>2.8</v>
      </c>
      <c r="E95" s="412" t="s">
        <v>825</v>
      </c>
      <c r="F95" s="413">
        <v>0.5</v>
      </c>
      <c r="I95" s="488" t="s">
        <v>753</v>
      </c>
      <c r="J95" s="489">
        <v>2.1</v>
      </c>
      <c r="K95" s="510"/>
      <c r="L95" s="510"/>
    </row>
    <row r="96" spans="3:12">
      <c r="C96" s="410" t="s">
        <v>753</v>
      </c>
      <c r="D96" s="411">
        <v>2.1</v>
      </c>
      <c r="E96" s="412" t="s">
        <v>826</v>
      </c>
      <c r="F96" s="413">
        <v>0.5</v>
      </c>
      <c r="I96" s="488" t="s">
        <v>756</v>
      </c>
      <c r="J96" s="489">
        <v>2.1</v>
      </c>
      <c r="K96" s="510"/>
      <c r="L96" s="510"/>
    </row>
    <row r="97" spans="3:12">
      <c r="C97" s="410" t="s">
        <v>756</v>
      </c>
      <c r="D97" s="411">
        <v>2.1</v>
      </c>
      <c r="E97" s="412" t="s">
        <v>826</v>
      </c>
      <c r="F97" s="413">
        <v>0.5</v>
      </c>
      <c r="I97" s="488" t="s">
        <v>759</v>
      </c>
      <c r="J97" s="489">
        <v>2.1</v>
      </c>
      <c r="K97" s="510"/>
      <c r="L97" s="510"/>
    </row>
    <row r="98" spans="3:12">
      <c r="C98" s="410" t="s">
        <v>759</v>
      </c>
      <c r="D98" s="411">
        <v>2.1</v>
      </c>
      <c r="E98" s="412" t="s">
        <v>826</v>
      </c>
      <c r="F98" s="413">
        <v>0.5</v>
      </c>
      <c r="I98" s="510"/>
      <c r="J98" s="510"/>
      <c r="K98" s="510"/>
      <c r="L98" s="510"/>
    </row>
    <row r="99" spans="3:12">
      <c r="C99" s="410" t="s">
        <v>740</v>
      </c>
      <c r="D99" s="411">
        <v>1.54</v>
      </c>
      <c r="E99" s="412" t="s">
        <v>827</v>
      </c>
      <c r="F99" s="413">
        <v>0.48</v>
      </c>
      <c r="I99" s="488" t="s">
        <v>755</v>
      </c>
      <c r="J99" s="489">
        <v>-2.1</v>
      </c>
      <c r="K99" s="510"/>
      <c r="L99" s="510"/>
    </row>
    <row r="100" spans="3:12">
      <c r="C100" s="410" t="s">
        <v>769</v>
      </c>
      <c r="D100" s="411">
        <v>1.4</v>
      </c>
      <c r="E100" s="412" t="s">
        <v>828</v>
      </c>
      <c r="F100" s="413">
        <v>0.5</v>
      </c>
      <c r="I100" s="488" t="s">
        <v>758</v>
      </c>
      <c r="J100" s="489">
        <v>-2.1</v>
      </c>
      <c r="K100" s="510"/>
      <c r="L100" s="510"/>
    </row>
    <row r="101" spans="3:12">
      <c r="C101" s="410" t="s">
        <v>750</v>
      </c>
      <c r="D101" s="411">
        <v>1.4</v>
      </c>
      <c r="E101" s="412" t="s">
        <v>828</v>
      </c>
      <c r="F101" s="413">
        <v>0.5</v>
      </c>
      <c r="I101" s="488" t="s">
        <v>752</v>
      </c>
      <c r="J101" s="489">
        <v>-2.1</v>
      </c>
      <c r="K101" s="510"/>
      <c r="L101" s="510"/>
    </row>
    <row r="102" spans="3:12">
      <c r="C102" s="410" t="s">
        <v>738</v>
      </c>
      <c r="D102" s="411">
        <v>0.56000000000000005</v>
      </c>
      <c r="E102" s="412" t="s">
        <v>829</v>
      </c>
      <c r="F102" s="413">
        <v>0.52</v>
      </c>
      <c r="I102" s="488" t="s">
        <v>761</v>
      </c>
      <c r="J102" s="489">
        <v>-2.8</v>
      </c>
      <c r="K102" s="510"/>
      <c r="L102" s="510"/>
    </row>
    <row r="103" spans="3:12">
      <c r="C103" s="410" t="s">
        <v>737</v>
      </c>
      <c r="D103" s="411">
        <v>-0.56000000000000005</v>
      </c>
      <c r="E103" s="412" t="s">
        <v>830</v>
      </c>
      <c r="F103" s="413">
        <v>0.48</v>
      </c>
      <c r="I103" s="488" t="s">
        <v>744</v>
      </c>
      <c r="J103" s="489">
        <v>-3.5</v>
      </c>
      <c r="K103" s="510"/>
      <c r="L103" s="510"/>
    </row>
    <row r="104" spans="3:12">
      <c r="C104" s="410" t="s">
        <v>768</v>
      </c>
      <c r="D104" s="411">
        <v>-1.4</v>
      </c>
      <c r="E104" s="412" t="s">
        <v>831</v>
      </c>
      <c r="F104" s="413">
        <v>0.5</v>
      </c>
      <c r="I104" s="488" t="s">
        <v>747</v>
      </c>
      <c r="J104" s="489">
        <v>-3.5</v>
      </c>
      <c r="K104" s="510"/>
      <c r="L104" s="510"/>
    </row>
    <row r="105" spans="3:12">
      <c r="C105" s="410" t="s">
        <v>749</v>
      </c>
      <c r="D105" s="411">
        <v>-1.4</v>
      </c>
      <c r="E105" s="412" t="s">
        <v>831</v>
      </c>
      <c r="F105" s="413">
        <v>0.5</v>
      </c>
    </row>
    <row r="106" spans="3:12">
      <c r="C106" s="410" t="s">
        <v>741</v>
      </c>
      <c r="D106" s="411">
        <v>-1.54</v>
      </c>
      <c r="E106" s="412" t="s">
        <v>832</v>
      </c>
      <c r="F106" s="413">
        <v>0.52</v>
      </c>
    </row>
    <row r="107" spans="3:12">
      <c r="C107" s="410" t="s">
        <v>755</v>
      </c>
      <c r="D107" s="411">
        <v>-2.1</v>
      </c>
      <c r="E107" s="412" t="s">
        <v>833</v>
      </c>
      <c r="F107" s="413">
        <v>0.5</v>
      </c>
    </row>
    <row r="108" spans="3:12">
      <c r="C108" s="410" t="s">
        <v>758</v>
      </c>
      <c r="D108" s="411">
        <v>-2.1</v>
      </c>
      <c r="E108" s="412" t="s">
        <v>833</v>
      </c>
      <c r="F108" s="413">
        <v>0.5</v>
      </c>
    </row>
    <row r="109" spans="3:12">
      <c r="C109" s="410" t="s">
        <v>752</v>
      </c>
      <c r="D109" s="411">
        <v>-2.1</v>
      </c>
      <c r="E109" s="412" t="s">
        <v>833</v>
      </c>
      <c r="F109" s="413">
        <v>0.5</v>
      </c>
    </row>
    <row r="110" spans="3:12">
      <c r="C110" s="410" t="s">
        <v>761</v>
      </c>
      <c r="D110" s="411">
        <v>-2.8</v>
      </c>
      <c r="E110" s="412" t="s">
        <v>834</v>
      </c>
      <c r="F110" s="413">
        <v>0.5</v>
      </c>
    </row>
    <row r="111" spans="3:12">
      <c r="C111" s="410" t="s">
        <v>744</v>
      </c>
      <c r="D111" s="411">
        <v>-3.5</v>
      </c>
      <c r="E111" s="412" t="s">
        <v>792</v>
      </c>
      <c r="F111" s="413">
        <v>0.5</v>
      </c>
    </row>
    <row r="112" spans="3:12" ht="15" thickBot="1">
      <c r="C112" s="414" t="s">
        <v>747</v>
      </c>
      <c r="D112" s="415">
        <v>-3.5</v>
      </c>
      <c r="E112" s="416" t="s">
        <v>792</v>
      </c>
      <c r="F112" s="417">
        <v>0.5</v>
      </c>
    </row>
    <row r="115" spans="3:12" ht="15" thickBot="1"/>
    <row r="116" spans="3:12">
      <c r="C116" s="920" t="s">
        <v>813</v>
      </c>
      <c r="D116" s="921"/>
      <c r="E116" s="921"/>
      <c r="F116" s="922"/>
    </row>
    <row r="117" spans="3:12">
      <c r="C117" s="923" t="s">
        <v>245</v>
      </c>
      <c r="D117" s="924"/>
      <c r="E117" s="925" t="s">
        <v>835</v>
      </c>
      <c r="F117" s="926"/>
    </row>
    <row r="118" spans="3:12">
      <c r="C118" s="407" t="s">
        <v>247</v>
      </c>
      <c r="D118" s="408" t="s">
        <v>248</v>
      </c>
      <c r="E118" s="408" t="s">
        <v>249</v>
      </c>
      <c r="F118" s="409" t="s">
        <v>250</v>
      </c>
      <c r="I118" s="859" t="s">
        <v>711</v>
      </c>
      <c r="J118" s="860"/>
      <c r="K118" s="860"/>
      <c r="L118" s="861"/>
    </row>
    <row r="119" spans="3:12">
      <c r="C119" s="927" t="s">
        <v>251</v>
      </c>
      <c r="D119" s="928"/>
      <c r="E119" s="928"/>
      <c r="F119" s="929"/>
      <c r="I119" s="216" t="s">
        <v>552</v>
      </c>
      <c r="J119" s="217" t="s">
        <v>248</v>
      </c>
      <c r="K119" s="216" t="s">
        <v>553</v>
      </c>
      <c r="L119" s="216" t="s">
        <v>554</v>
      </c>
    </row>
    <row r="120" spans="3:12">
      <c r="C120" s="927" t="s">
        <v>272</v>
      </c>
      <c r="D120" s="928"/>
      <c r="E120" s="928"/>
      <c r="F120" s="929"/>
      <c r="I120" s="488" t="s">
        <v>737</v>
      </c>
      <c r="J120" s="489">
        <v>2.15</v>
      </c>
      <c r="K120" s="510"/>
      <c r="L120" s="510"/>
    </row>
    <row r="121" spans="3:12">
      <c r="C121" s="410" t="s">
        <v>737</v>
      </c>
      <c r="D121" s="411">
        <v>2.15</v>
      </c>
      <c r="E121" s="412" t="s">
        <v>836</v>
      </c>
      <c r="F121" s="413">
        <v>0.48</v>
      </c>
      <c r="I121" s="488" t="s">
        <v>740</v>
      </c>
      <c r="J121" s="489">
        <v>2.15</v>
      </c>
      <c r="K121" s="510"/>
      <c r="L121" s="510"/>
    </row>
    <row r="122" spans="3:12">
      <c r="C122" s="410" t="s">
        <v>740</v>
      </c>
      <c r="D122" s="411">
        <v>2.15</v>
      </c>
      <c r="E122" s="412" t="s">
        <v>836</v>
      </c>
      <c r="F122" s="413">
        <v>0.48</v>
      </c>
      <c r="I122" s="488" t="s">
        <v>743</v>
      </c>
      <c r="J122" s="489">
        <v>2.06</v>
      </c>
      <c r="K122" s="510"/>
      <c r="L122" s="510"/>
    </row>
    <row r="123" spans="3:12">
      <c r="C123" s="410" t="s">
        <v>743</v>
      </c>
      <c r="D123" s="411">
        <v>2.06</v>
      </c>
      <c r="E123" s="412" t="s">
        <v>837</v>
      </c>
      <c r="F123" s="413">
        <v>0.5</v>
      </c>
      <c r="I123" s="488" t="s">
        <v>747</v>
      </c>
      <c r="J123" s="489">
        <v>2.06</v>
      </c>
      <c r="K123" s="510"/>
      <c r="L123" s="510"/>
    </row>
    <row r="124" spans="3:12">
      <c r="C124" s="410" t="s">
        <v>747</v>
      </c>
      <c r="D124" s="411">
        <v>2.06</v>
      </c>
      <c r="E124" s="412" t="s">
        <v>837</v>
      </c>
      <c r="F124" s="413">
        <v>0.5</v>
      </c>
      <c r="I124" s="488" t="s">
        <v>761</v>
      </c>
      <c r="J124" s="489">
        <v>2.06</v>
      </c>
      <c r="K124" s="510"/>
      <c r="L124" s="510"/>
    </row>
    <row r="125" spans="3:12">
      <c r="C125" s="410" t="s">
        <v>761</v>
      </c>
      <c r="D125" s="411">
        <v>2.06</v>
      </c>
      <c r="E125" s="412" t="s">
        <v>837</v>
      </c>
      <c r="F125" s="413">
        <v>0.5</v>
      </c>
      <c r="I125" s="488" t="s">
        <v>756</v>
      </c>
      <c r="J125" s="489">
        <v>2.06</v>
      </c>
      <c r="K125" s="510"/>
      <c r="L125" s="510"/>
    </row>
    <row r="126" spans="3:12">
      <c r="C126" s="410" t="s">
        <v>756</v>
      </c>
      <c r="D126" s="411">
        <v>2.06</v>
      </c>
      <c r="E126" s="412" t="s">
        <v>837</v>
      </c>
      <c r="F126" s="413">
        <v>0.5</v>
      </c>
      <c r="I126" s="488" t="s">
        <v>768</v>
      </c>
      <c r="J126" s="489">
        <v>2.06</v>
      </c>
      <c r="K126" s="510"/>
      <c r="L126" s="510"/>
    </row>
    <row r="127" spans="3:12">
      <c r="C127" s="410" t="s">
        <v>768</v>
      </c>
      <c r="D127" s="411">
        <v>2.06</v>
      </c>
      <c r="E127" s="412" t="s">
        <v>837</v>
      </c>
      <c r="F127" s="413">
        <v>0.5</v>
      </c>
      <c r="I127" s="510"/>
      <c r="J127" s="510"/>
      <c r="K127" s="510"/>
      <c r="L127" s="510"/>
    </row>
    <row r="128" spans="3:12">
      <c r="C128" s="410" t="s">
        <v>753</v>
      </c>
      <c r="D128" s="411">
        <v>1.03</v>
      </c>
      <c r="E128" s="412" t="s">
        <v>838</v>
      </c>
      <c r="F128" s="413">
        <v>0.5</v>
      </c>
      <c r="I128" s="488" t="s">
        <v>744</v>
      </c>
      <c r="J128" s="489">
        <v>-2.06</v>
      </c>
      <c r="K128" s="510"/>
      <c r="L128" s="510"/>
    </row>
    <row r="129" spans="3:12">
      <c r="C129" s="410" t="s">
        <v>750</v>
      </c>
      <c r="D129" s="411">
        <v>1.03</v>
      </c>
      <c r="E129" s="412" t="s">
        <v>838</v>
      </c>
      <c r="F129" s="413">
        <v>0.5</v>
      </c>
      <c r="I129" s="488" t="s">
        <v>762</v>
      </c>
      <c r="J129" s="489">
        <v>-2.06</v>
      </c>
      <c r="K129" s="510"/>
      <c r="L129" s="510"/>
    </row>
    <row r="130" spans="3:12">
      <c r="C130" s="410" t="s">
        <v>759</v>
      </c>
      <c r="D130" s="411">
        <v>0</v>
      </c>
      <c r="E130" s="412" t="s">
        <v>839</v>
      </c>
      <c r="F130" s="413">
        <v>0.5</v>
      </c>
      <c r="I130" s="488" t="s">
        <v>755</v>
      </c>
      <c r="J130" s="489">
        <v>-2.06</v>
      </c>
      <c r="K130" s="510"/>
      <c r="L130" s="510"/>
    </row>
    <row r="131" spans="3:12">
      <c r="C131" s="410" t="s">
        <v>758</v>
      </c>
      <c r="D131" s="411">
        <v>0</v>
      </c>
      <c r="E131" s="412" t="s">
        <v>839</v>
      </c>
      <c r="F131" s="413">
        <v>0.5</v>
      </c>
      <c r="I131" s="488" t="s">
        <v>769</v>
      </c>
      <c r="J131" s="489">
        <v>-2.06</v>
      </c>
      <c r="K131" s="510"/>
      <c r="L131" s="510"/>
    </row>
    <row r="132" spans="3:12">
      <c r="C132" s="410" t="s">
        <v>752</v>
      </c>
      <c r="D132" s="411">
        <v>-1.03</v>
      </c>
      <c r="E132" s="412" t="s">
        <v>840</v>
      </c>
      <c r="F132" s="413">
        <v>0.5</v>
      </c>
      <c r="I132" s="488" t="s">
        <v>746</v>
      </c>
      <c r="J132" s="489">
        <v>-2.06</v>
      </c>
      <c r="K132" s="510"/>
      <c r="L132" s="510"/>
    </row>
    <row r="133" spans="3:12">
      <c r="C133" s="410" t="s">
        <v>749</v>
      </c>
      <c r="D133" s="411">
        <v>-1.03</v>
      </c>
      <c r="E133" s="412" t="s">
        <v>840</v>
      </c>
      <c r="F133" s="413">
        <v>0.5</v>
      </c>
      <c r="I133" s="488" t="s">
        <v>741</v>
      </c>
      <c r="J133" s="489">
        <v>-2.15</v>
      </c>
      <c r="K133" s="510"/>
      <c r="L133" s="510"/>
    </row>
    <row r="134" spans="3:12">
      <c r="C134" s="410" t="s">
        <v>744</v>
      </c>
      <c r="D134" s="411">
        <v>-2.06</v>
      </c>
      <c r="E134" s="412" t="s">
        <v>792</v>
      </c>
      <c r="F134" s="413">
        <v>0.5</v>
      </c>
      <c r="I134" s="488" t="s">
        <v>738</v>
      </c>
      <c r="J134" s="489">
        <v>-2.15</v>
      </c>
      <c r="K134" s="510"/>
      <c r="L134" s="510"/>
    </row>
    <row r="135" spans="3:12">
      <c r="C135" s="410" t="s">
        <v>762</v>
      </c>
      <c r="D135" s="411">
        <v>-2.06</v>
      </c>
      <c r="E135" s="412" t="s">
        <v>792</v>
      </c>
      <c r="F135" s="413">
        <v>0.5</v>
      </c>
    </row>
    <row r="136" spans="3:12">
      <c r="C136" s="410" t="s">
        <v>755</v>
      </c>
      <c r="D136" s="411">
        <v>-2.06</v>
      </c>
      <c r="E136" s="412" t="s">
        <v>792</v>
      </c>
      <c r="F136" s="413">
        <v>0.5</v>
      </c>
    </row>
    <row r="137" spans="3:12">
      <c r="C137" s="410" t="s">
        <v>769</v>
      </c>
      <c r="D137" s="411">
        <v>-2.06</v>
      </c>
      <c r="E137" s="412" t="s">
        <v>792</v>
      </c>
      <c r="F137" s="413">
        <v>0.5</v>
      </c>
    </row>
    <row r="138" spans="3:12">
      <c r="C138" s="410" t="s">
        <v>746</v>
      </c>
      <c r="D138" s="411">
        <v>-2.06</v>
      </c>
      <c r="E138" s="412" t="s">
        <v>792</v>
      </c>
      <c r="F138" s="413">
        <v>0.5</v>
      </c>
    </row>
    <row r="139" spans="3:12">
      <c r="C139" s="410" t="s">
        <v>741</v>
      </c>
      <c r="D139" s="411">
        <v>-2.15</v>
      </c>
      <c r="E139" s="412" t="s">
        <v>792</v>
      </c>
      <c r="F139" s="413">
        <v>0.52</v>
      </c>
    </row>
    <row r="140" spans="3:12" ht="15" thickBot="1">
      <c r="C140" s="414" t="s">
        <v>738</v>
      </c>
      <c r="D140" s="415">
        <v>-2.15</v>
      </c>
      <c r="E140" s="416" t="s">
        <v>792</v>
      </c>
      <c r="F140" s="417">
        <v>0.52</v>
      </c>
    </row>
    <row r="143" spans="3:12" ht="15" thickBot="1"/>
    <row r="144" spans="3:12">
      <c r="C144" s="920" t="s">
        <v>822</v>
      </c>
      <c r="D144" s="921"/>
      <c r="E144" s="921"/>
      <c r="F144" s="922"/>
    </row>
    <row r="145" spans="3:12">
      <c r="C145" s="923" t="s">
        <v>245</v>
      </c>
      <c r="D145" s="924"/>
      <c r="E145" s="925" t="s">
        <v>663</v>
      </c>
      <c r="F145" s="926"/>
    </row>
    <row r="146" spans="3:12">
      <c r="C146" s="407" t="s">
        <v>247</v>
      </c>
      <c r="D146" s="408" t="s">
        <v>248</v>
      </c>
      <c r="E146" s="408" t="s">
        <v>249</v>
      </c>
      <c r="F146" s="409" t="s">
        <v>250</v>
      </c>
      <c r="I146" s="859" t="s">
        <v>774</v>
      </c>
      <c r="J146" s="860"/>
      <c r="K146" s="860"/>
      <c r="L146" s="861"/>
    </row>
    <row r="147" spans="3:12">
      <c r="C147" s="927" t="s">
        <v>251</v>
      </c>
      <c r="D147" s="928"/>
      <c r="E147" s="928"/>
      <c r="F147" s="929"/>
      <c r="I147" s="216" t="s">
        <v>552</v>
      </c>
      <c r="J147" s="217" t="s">
        <v>248</v>
      </c>
      <c r="K147" s="216" t="s">
        <v>553</v>
      </c>
      <c r="L147" s="216" t="s">
        <v>554</v>
      </c>
    </row>
    <row r="148" spans="3:12">
      <c r="C148" s="927" t="s">
        <v>272</v>
      </c>
      <c r="D148" s="928"/>
      <c r="E148" s="928"/>
      <c r="F148" s="929"/>
      <c r="I148" s="488" t="s">
        <v>752</v>
      </c>
      <c r="J148" s="489">
        <v>2.82</v>
      </c>
      <c r="K148" s="510"/>
      <c r="L148" s="510"/>
    </row>
    <row r="149" spans="3:12">
      <c r="C149" s="410" t="s">
        <v>752</v>
      </c>
      <c r="D149" s="411">
        <v>2.82</v>
      </c>
      <c r="E149" s="412" t="s">
        <v>793</v>
      </c>
      <c r="F149" s="413">
        <v>0.5</v>
      </c>
      <c r="I149" s="488" t="s">
        <v>744</v>
      </c>
      <c r="J149" s="489">
        <v>2.82</v>
      </c>
      <c r="K149" s="510"/>
      <c r="L149" s="510"/>
    </row>
    <row r="150" spans="3:12">
      <c r="C150" s="410" t="s">
        <v>744</v>
      </c>
      <c r="D150" s="411">
        <v>2.82</v>
      </c>
      <c r="E150" s="412" t="s">
        <v>793</v>
      </c>
      <c r="F150" s="413">
        <v>0.5</v>
      </c>
      <c r="I150" s="488" t="s">
        <v>756</v>
      </c>
      <c r="J150" s="489">
        <v>2.82</v>
      </c>
      <c r="K150" s="510"/>
      <c r="L150" s="510"/>
    </row>
    <row r="151" spans="3:12">
      <c r="C151" s="410" t="s">
        <v>756</v>
      </c>
      <c r="D151" s="411">
        <v>2.82</v>
      </c>
      <c r="E151" s="412" t="s">
        <v>793</v>
      </c>
      <c r="F151" s="413">
        <v>0.5</v>
      </c>
      <c r="I151" s="488" t="s">
        <v>761</v>
      </c>
      <c r="J151" s="489">
        <v>2.82</v>
      </c>
      <c r="K151" s="510"/>
      <c r="L151" s="510"/>
    </row>
    <row r="152" spans="3:12">
      <c r="C152" s="410" t="s">
        <v>761</v>
      </c>
      <c r="D152" s="411">
        <v>2.82</v>
      </c>
      <c r="E152" s="412" t="s">
        <v>793</v>
      </c>
      <c r="F152" s="413">
        <v>0.5</v>
      </c>
      <c r="I152" s="488" t="s">
        <v>749</v>
      </c>
      <c r="J152" s="489">
        <v>2.82</v>
      </c>
      <c r="K152" s="510"/>
      <c r="L152" s="510"/>
    </row>
    <row r="153" spans="3:12">
      <c r="C153" s="410" t="s">
        <v>749</v>
      </c>
      <c r="D153" s="411">
        <v>2.82</v>
      </c>
      <c r="E153" s="412" t="s">
        <v>793</v>
      </c>
      <c r="F153" s="413">
        <v>0.5</v>
      </c>
      <c r="I153" s="488" t="s">
        <v>768</v>
      </c>
      <c r="J153" s="489">
        <v>2.82</v>
      </c>
      <c r="K153" s="510"/>
      <c r="L153" s="510"/>
    </row>
    <row r="154" spans="3:12">
      <c r="C154" s="410" t="s">
        <v>768</v>
      </c>
      <c r="D154" s="411">
        <v>2.82</v>
      </c>
      <c r="E154" s="412" t="s">
        <v>793</v>
      </c>
      <c r="F154" s="413">
        <v>0.5</v>
      </c>
      <c r="I154" s="488" t="s">
        <v>741</v>
      </c>
      <c r="J154" s="489">
        <v>2.71</v>
      </c>
      <c r="K154" s="510"/>
      <c r="L154" s="510"/>
    </row>
    <row r="155" spans="3:12">
      <c r="C155" s="410" t="s">
        <v>741</v>
      </c>
      <c r="D155" s="411">
        <v>2.71</v>
      </c>
      <c r="E155" s="412" t="s">
        <v>841</v>
      </c>
      <c r="F155" s="413">
        <v>0.52</v>
      </c>
      <c r="I155" s="488" t="s">
        <v>737</v>
      </c>
      <c r="J155" s="489">
        <v>2.13</v>
      </c>
      <c r="K155" s="510"/>
      <c r="L155" s="510"/>
    </row>
    <row r="156" spans="3:12">
      <c r="C156" s="410" t="s">
        <v>737</v>
      </c>
      <c r="D156" s="411">
        <v>2.13</v>
      </c>
      <c r="E156" s="412" t="s">
        <v>842</v>
      </c>
      <c r="F156" s="413">
        <v>0.48</v>
      </c>
      <c r="I156" s="488" t="s">
        <v>758</v>
      </c>
      <c r="J156" s="489">
        <v>2.02</v>
      </c>
      <c r="K156" s="510"/>
      <c r="L156" s="510"/>
    </row>
    <row r="157" spans="3:12">
      <c r="C157" s="410" t="s">
        <v>758</v>
      </c>
      <c r="D157" s="411">
        <v>2.02</v>
      </c>
      <c r="E157" s="412" t="s">
        <v>794</v>
      </c>
      <c r="F157" s="413">
        <v>0.5</v>
      </c>
      <c r="I157" s="488" t="s">
        <v>747</v>
      </c>
      <c r="J157" s="489">
        <v>2.02</v>
      </c>
      <c r="K157" s="510"/>
      <c r="L157" s="510"/>
    </row>
    <row r="158" spans="3:12">
      <c r="C158" s="410" t="s">
        <v>747</v>
      </c>
      <c r="D158" s="411">
        <v>2.02</v>
      </c>
      <c r="E158" s="412" t="s">
        <v>794</v>
      </c>
      <c r="F158" s="413">
        <v>0.5</v>
      </c>
      <c r="I158" s="488" t="s">
        <v>759</v>
      </c>
      <c r="J158" s="489">
        <v>-2.02</v>
      </c>
      <c r="K158" s="510"/>
      <c r="L158" s="510"/>
    </row>
    <row r="159" spans="3:12">
      <c r="C159" s="410" t="s">
        <v>759</v>
      </c>
      <c r="D159" s="411">
        <v>-2.02</v>
      </c>
      <c r="E159" s="412" t="s">
        <v>801</v>
      </c>
      <c r="F159" s="413">
        <v>0.5</v>
      </c>
      <c r="I159" s="488" t="s">
        <v>746</v>
      </c>
      <c r="J159" s="489">
        <v>-2.02</v>
      </c>
      <c r="K159" s="510"/>
      <c r="L159" s="510"/>
    </row>
    <row r="160" spans="3:12">
      <c r="C160" s="410" t="s">
        <v>746</v>
      </c>
      <c r="D160" s="411">
        <v>-2.02</v>
      </c>
      <c r="E160" s="412" t="s">
        <v>801</v>
      </c>
      <c r="F160" s="413">
        <v>0.5</v>
      </c>
      <c r="I160" s="488" t="s">
        <v>738</v>
      </c>
      <c r="J160" s="489">
        <v>-2.13</v>
      </c>
      <c r="K160" s="510"/>
      <c r="L160" s="510"/>
    </row>
    <row r="161" spans="3:12">
      <c r="C161" s="410" t="s">
        <v>738</v>
      </c>
      <c r="D161" s="411">
        <v>-2.13</v>
      </c>
      <c r="E161" s="412" t="s">
        <v>843</v>
      </c>
      <c r="F161" s="413">
        <v>0.52</v>
      </c>
      <c r="I161" s="488" t="s">
        <v>740</v>
      </c>
      <c r="J161" s="489">
        <v>-2.71</v>
      </c>
      <c r="K161" s="510"/>
      <c r="L161" s="510"/>
    </row>
    <row r="162" spans="3:12">
      <c r="C162" s="410" t="s">
        <v>740</v>
      </c>
      <c r="D162" s="411">
        <v>-2.71</v>
      </c>
      <c r="E162" s="412" t="s">
        <v>792</v>
      </c>
      <c r="F162" s="413">
        <v>0.48</v>
      </c>
      <c r="I162" s="488" t="s">
        <v>769</v>
      </c>
      <c r="J162" s="489">
        <v>-2.82</v>
      </c>
      <c r="K162" s="510"/>
      <c r="L162" s="510"/>
    </row>
    <row r="163" spans="3:12">
      <c r="C163" s="410" t="s">
        <v>769</v>
      </c>
      <c r="D163" s="411">
        <v>-2.82</v>
      </c>
      <c r="E163" s="412" t="s">
        <v>792</v>
      </c>
      <c r="F163" s="413">
        <v>0.5</v>
      </c>
      <c r="I163" s="488" t="s">
        <v>750</v>
      </c>
      <c r="J163" s="489">
        <v>-2.82</v>
      </c>
      <c r="K163" s="510"/>
      <c r="L163" s="510"/>
    </row>
    <row r="164" spans="3:12">
      <c r="C164" s="410" t="s">
        <v>750</v>
      </c>
      <c r="D164" s="411">
        <v>-2.82</v>
      </c>
      <c r="E164" s="412" t="s">
        <v>792</v>
      </c>
      <c r="F164" s="413">
        <v>0.5</v>
      </c>
      <c r="I164" s="488" t="s">
        <v>762</v>
      </c>
      <c r="J164" s="489">
        <v>-2.82</v>
      </c>
      <c r="K164" s="510"/>
      <c r="L164" s="510"/>
    </row>
    <row r="165" spans="3:12">
      <c r="C165" s="410" t="s">
        <v>762</v>
      </c>
      <c r="D165" s="411">
        <v>-2.82</v>
      </c>
      <c r="E165" s="412" t="s">
        <v>792</v>
      </c>
      <c r="F165" s="413">
        <v>0.5</v>
      </c>
      <c r="I165" s="488" t="s">
        <v>753</v>
      </c>
      <c r="J165" s="489">
        <v>-2.82</v>
      </c>
      <c r="K165" s="510"/>
      <c r="L165" s="510"/>
    </row>
    <row r="166" spans="3:12">
      <c r="C166" s="410" t="s">
        <v>753</v>
      </c>
      <c r="D166" s="411">
        <v>-2.82</v>
      </c>
      <c r="E166" s="412" t="s">
        <v>792</v>
      </c>
      <c r="F166" s="413">
        <v>0.5</v>
      </c>
      <c r="I166" s="488" t="s">
        <v>755</v>
      </c>
      <c r="J166" s="489">
        <v>-2.82</v>
      </c>
      <c r="K166" s="510"/>
      <c r="L166" s="510"/>
    </row>
    <row r="167" spans="3:12">
      <c r="C167" s="410" t="s">
        <v>755</v>
      </c>
      <c r="D167" s="411">
        <v>-2.82</v>
      </c>
      <c r="E167" s="412" t="s">
        <v>792</v>
      </c>
      <c r="F167" s="413">
        <v>0.5</v>
      </c>
      <c r="I167" s="488" t="s">
        <v>743</v>
      </c>
      <c r="J167" s="489">
        <v>-2.82</v>
      </c>
      <c r="K167" s="510"/>
      <c r="L167" s="510"/>
    </row>
    <row r="168" spans="3:12" ht="15" thickBot="1">
      <c r="C168" s="414" t="s">
        <v>743</v>
      </c>
      <c r="D168" s="415">
        <v>-2.82</v>
      </c>
      <c r="E168" s="416" t="s">
        <v>792</v>
      </c>
      <c r="F168" s="417">
        <v>0.5</v>
      </c>
    </row>
    <row r="171" spans="3:12" ht="15" thickBot="1"/>
    <row r="172" spans="3:12">
      <c r="C172" s="920" t="s">
        <v>844</v>
      </c>
      <c r="D172" s="921"/>
      <c r="E172" s="921"/>
      <c r="F172" s="922"/>
    </row>
    <row r="173" spans="3:12">
      <c r="C173" s="923" t="s">
        <v>245</v>
      </c>
      <c r="D173" s="924"/>
      <c r="E173" s="925" t="s">
        <v>675</v>
      </c>
      <c r="F173" s="926"/>
    </row>
    <row r="174" spans="3:12">
      <c r="C174" s="407" t="s">
        <v>247</v>
      </c>
      <c r="D174" s="408" t="s">
        <v>248</v>
      </c>
      <c r="E174" s="408" t="s">
        <v>249</v>
      </c>
      <c r="F174" s="409" t="s">
        <v>250</v>
      </c>
      <c r="I174" s="859" t="s">
        <v>775</v>
      </c>
      <c r="J174" s="860"/>
      <c r="K174" s="860"/>
      <c r="L174" s="861"/>
    </row>
    <row r="175" spans="3:12">
      <c r="C175" s="927" t="s">
        <v>251</v>
      </c>
      <c r="D175" s="928"/>
      <c r="E175" s="928"/>
      <c r="F175" s="929"/>
      <c r="I175" s="216" t="s">
        <v>552</v>
      </c>
      <c r="J175" s="217" t="s">
        <v>248</v>
      </c>
      <c r="K175" s="216" t="s">
        <v>553</v>
      </c>
      <c r="L175" s="216" t="s">
        <v>554</v>
      </c>
    </row>
    <row r="176" spans="3:12">
      <c r="C176" s="927" t="s">
        <v>272</v>
      </c>
      <c r="D176" s="928"/>
      <c r="E176" s="928"/>
      <c r="F176" s="929"/>
      <c r="I176" s="488" t="s">
        <v>737</v>
      </c>
      <c r="J176" s="489">
        <v>1.84</v>
      </c>
      <c r="K176" s="510"/>
      <c r="L176" s="510"/>
    </row>
    <row r="177" spans="3:12">
      <c r="C177" s="410" t="s">
        <v>737</v>
      </c>
      <c r="D177" s="411">
        <v>1.84</v>
      </c>
      <c r="E177" s="412" t="s">
        <v>845</v>
      </c>
      <c r="F177" s="413">
        <v>0.48</v>
      </c>
      <c r="I177" s="510"/>
      <c r="J177" s="510"/>
      <c r="K177" s="510"/>
      <c r="L177" s="510"/>
    </row>
    <row r="178" spans="3:12">
      <c r="C178" s="410" t="s">
        <v>758</v>
      </c>
      <c r="D178" s="411">
        <v>1.77</v>
      </c>
      <c r="E178" s="412" t="s">
        <v>846</v>
      </c>
      <c r="F178" s="413">
        <v>0.5</v>
      </c>
      <c r="I178" s="488" t="s">
        <v>738</v>
      </c>
      <c r="J178" s="489">
        <v>-1.84</v>
      </c>
      <c r="K178" s="510"/>
      <c r="L178" s="510"/>
    </row>
    <row r="179" spans="3:12">
      <c r="C179" s="410" t="s">
        <v>746</v>
      </c>
      <c r="D179" s="411">
        <v>1.77</v>
      </c>
      <c r="E179" s="412" t="s">
        <v>846</v>
      </c>
      <c r="F179" s="413">
        <v>0.5</v>
      </c>
    </row>
    <row r="180" spans="3:12">
      <c r="C180" s="410" t="s">
        <v>769</v>
      </c>
      <c r="D180" s="411">
        <v>1.77</v>
      </c>
      <c r="E180" s="412" t="s">
        <v>846</v>
      </c>
      <c r="F180" s="413">
        <v>0.5</v>
      </c>
    </row>
    <row r="181" spans="3:12">
      <c r="C181" s="410" t="s">
        <v>762</v>
      </c>
      <c r="D181" s="411">
        <v>1.77</v>
      </c>
      <c r="E181" s="412" t="s">
        <v>846</v>
      </c>
      <c r="F181" s="413">
        <v>0.5</v>
      </c>
    </row>
    <row r="182" spans="3:12">
      <c r="C182" s="410" t="s">
        <v>756</v>
      </c>
      <c r="D182" s="411">
        <v>0.59</v>
      </c>
      <c r="E182" s="412" t="s">
        <v>847</v>
      </c>
      <c r="F182" s="413">
        <v>0.5</v>
      </c>
    </row>
    <row r="183" spans="3:12">
      <c r="C183" s="410" t="s">
        <v>744</v>
      </c>
      <c r="D183" s="411">
        <v>0.59</v>
      </c>
      <c r="E183" s="412" t="s">
        <v>847</v>
      </c>
      <c r="F183" s="413">
        <v>0.5</v>
      </c>
    </row>
    <row r="184" spans="3:12">
      <c r="C184" s="410" t="s">
        <v>750</v>
      </c>
      <c r="D184" s="411">
        <v>0.59</v>
      </c>
      <c r="E184" s="412" t="s">
        <v>847</v>
      </c>
      <c r="F184" s="413">
        <v>0.5</v>
      </c>
    </row>
    <row r="185" spans="3:12">
      <c r="C185" s="410" t="s">
        <v>753</v>
      </c>
      <c r="D185" s="411">
        <v>0.59</v>
      </c>
      <c r="E185" s="412" t="s">
        <v>847</v>
      </c>
      <c r="F185" s="413">
        <v>0.5</v>
      </c>
    </row>
    <row r="186" spans="3:12">
      <c r="C186" s="410" t="s">
        <v>741</v>
      </c>
      <c r="D186" s="411">
        <v>0.52</v>
      </c>
      <c r="E186" s="412" t="s">
        <v>848</v>
      </c>
      <c r="F186" s="413">
        <v>0.52</v>
      </c>
    </row>
    <row r="187" spans="3:12">
      <c r="C187" s="410" t="s">
        <v>740</v>
      </c>
      <c r="D187" s="411">
        <v>-0.52</v>
      </c>
      <c r="E187" s="412" t="s">
        <v>849</v>
      </c>
      <c r="F187" s="413">
        <v>0.48</v>
      </c>
    </row>
    <row r="188" spans="3:12">
      <c r="C188" s="410" t="s">
        <v>755</v>
      </c>
      <c r="D188" s="411">
        <v>-0.59</v>
      </c>
      <c r="E188" s="412" t="s">
        <v>850</v>
      </c>
      <c r="F188" s="413">
        <v>0.5</v>
      </c>
    </row>
    <row r="189" spans="3:12">
      <c r="C189" s="410" t="s">
        <v>752</v>
      </c>
      <c r="D189" s="411">
        <v>-0.59</v>
      </c>
      <c r="E189" s="412" t="s">
        <v>850</v>
      </c>
      <c r="F189" s="413">
        <v>0.5</v>
      </c>
    </row>
    <row r="190" spans="3:12">
      <c r="C190" s="410" t="s">
        <v>743</v>
      </c>
      <c r="D190" s="411">
        <v>-0.59</v>
      </c>
      <c r="E190" s="412" t="s">
        <v>850</v>
      </c>
      <c r="F190" s="413">
        <v>0.5</v>
      </c>
    </row>
    <row r="191" spans="3:12">
      <c r="C191" s="410" t="s">
        <v>749</v>
      </c>
      <c r="D191" s="411">
        <v>-0.59</v>
      </c>
      <c r="E191" s="412" t="s">
        <v>850</v>
      </c>
      <c r="F191" s="413">
        <v>0.5</v>
      </c>
    </row>
    <row r="192" spans="3:12">
      <c r="C192" s="410" t="s">
        <v>761</v>
      </c>
      <c r="D192" s="411">
        <v>-1.77</v>
      </c>
      <c r="E192" s="412" t="s">
        <v>792</v>
      </c>
      <c r="F192" s="413">
        <v>0.5</v>
      </c>
    </row>
    <row r="193" spans="3:12">
      <c r="C193" s="410" t="s">
        <v>759</v>
      </c>
      <c r="D193" s="411">
        <v>-1.77</v>
      </c>
      <c r="E193" s="412" t="s">
        <v>792</v>
      </c>
      <c r="F193" s="413">
        <v>0.5</v>
      </c>
    </row>
    <row r="194" spans="3:12">
      <c r="C194" s="410" t="s">
        <v>768</v>
      </c>
      <c r="D194" s="411">
        <v>-1.77</v>
      </c>
      <c r="E194" s="412" t="s">
        <v>792</v>
      </c>
      <c r="F194" s="413">
        <v>0.5</v>
      </c>
    </row>
    <row r="195" spans="3:12">
      <c r="C195" s="410" t="s">
        <v>747</v>
      </c>
      <c r="D195" s="411">
        <v>-1.77</v>
      </c>
      <c r="E195" s="412" t="s">
        <v>792</v>
      </c>
      <c r="F195" s="413">
        <v>0.5</v>
      </c>
    </row>
    <row r="196" spans="3:12" ht="15" thickBot="1">
      <c r="C196" s="414" t="s">
        <v>738</v>
      </c>
      <c r="D196" s="415">
        <v>-1.84</v>
      </c>
      <c r="E196" s="416" t="s">
        <v>792</v>
      </c>
      <c r="F196" s="417">
        <v>0.52</v>
      </c>
    </row>
    <row r="199" spans="3:12" ht="15" thickBot="1"/>
    <row r="200" spans="3:12">
      <c r="C200" s="920" t="s">
        <v>851</v>
      </c>
      <c r="D200" s="921"/>
      <c r="E200" s="921"/>
      <c r="F200" s="922"/>
    </row>
    <row r="201" spans="3:12">
      <c r="C201" s="923" t="s">
        <v>245</v>
      </c>
      <c r="D201" s="924"/>
      <c r="E201" s="925" t="s">
        <v>629</v>
      </c>
      <c r="F201" s="926"/>
    </row>
    <row r="202" spans="3:12">
      <c r="C202" s="407" t="s">
        <v>247</v>
      </c>
      <c r="D202" s="408" t="s">
        <v>248</v>
      </c>
      <c r="E202" s="408" t="s">
        <v>249</v>
      </c>
      <c r="F202" s="409" t="s">
        <v>250</v>
      </c>
      <c r="I202" s="859" t="s">
        <v>776</v>
      </c>
      <c r="J202" s="860"/>
      <c r="K202" s="860"/>
      <c r="L202" s="861"/>
    </row>
    <row r="203" spans="3:12">
      <c r="C203" s="927" t="s">
        <v>251</v>
      </c>
      <c r="D203" s="928"/>
      <c r="E203" s="928"/>
      <c r="F203" s="929"/>
      <c r="I203" s="216" t="s">
        <v>552</v>
      </c>
      <c r="J203" s="217" t="s">
        <v>248</v>
      </c>
      <c r="K203" s="216" t="s">
        <v>553</v>
      </c>
      <c r="L203" s="216" t="s">
        <v>554</v>
      </c>
    </row>
    <row r="204" spans="3:12">
      <c r="C204" s="927" t="s">
        <v>272</v>
      </c>
      <c r="D204" s="928"/>
      <c r="E204" s="928"/>
      <c r="F204" s="929"/>
      <c r="I204" s="488" t="s">
        <v>769</v>
      </c>
      <c r="J204" s="489">
        <v>2.58</v>
      </c>
      <c r="K204" s="510"/>
      <c r="L204" s="510"/>
    </row>
    <row r="205" spans="3:12">
      <c r="C205" s="410" t="s">
        <v>769</v>
      </c>
      <c r="D205" s="411">
        <v>2.58</v>
      </c>
      <c r="E205" s="412" t="s">
        <v>852</v>
      </c>
      <c r="F205" s="413">
        <v>0.5</v>
      </c>
      <c r="I205" s="488" t="s">
        <v>744</v>
      </c>
      <c r="J205" s="489">
        <v>2.58</v>
      </c>
      <c r="K205" s="510"/>
      <c r="L205" s="510"/>
    </row>
    <row r="206" spans="3:12">
      <c r="C206" s="410" t="s">
        <v>744</v>
      </c>
      <c r="D206" s="411">
        <v>2.58</v>
      </c>
      <c r="E206" s="412" t="s">
        <v>852</v>
      </c>
      <c r="F206" s="413">
        <v>0.5</v>
      </c>
      <c r="I206" s="488" t="s">
        <v>749</v>
      </c>
      <c r="J206" s="489">
        <v>2.58</v>
      </c>
      <c r="K206" s="510"/>
      <c r="L206" s="510"/>
    </row>
    <row r="207" spans="3:12">
      <c r="C207" s="410" t="s">
        <v>749</v>
      </c>
      <c r="D207" s="411">
        <v>2.58</v>
      </c>
      <c r="E207" s="412" t="s">
        <v>852</v>
      </c>
      <c r="F207" s="413">
        <v>0.5</v>
      </c>
      <c r="I207" s="488" t="s">
        <v>741</v>
      </c>
      <c r="J207" s="489">
        <v>2.48</v>
      </c>
      <c r="K207" s="510"/>
      <c r="L207" s="510"/>
    </row>
    <row r="208" spans="3:12">
      <c r="C208" s="410" t="s">
        <v>741</v>
      </c>
      <c r="D208" s="411">
        <v>2.48</v>
      </c>
      <c r="E208" s="412" t="s">
        <v>853</v>
      </c>
      <c r="F208" s="413">
        <v>0.52</v>
      </c>
      <c r="I208" s="488" t="s">
        <v>738</v>
      </c>
      <c r="J208" s="489">
        <v>2.48</v>
      </c>
      <c r="K208" s="510"/>
      <c r="L208" s="510"/>
    </row>
    <row r="209" spans="3:12">
      <c r="C209" s="410" t="s">
        <v>738</v>
      </c>
      <c r="D209" s="411">
        <v>2.48</v>
      </c>
      <c r="E209" s="412" t="s">
        <v>853</v>
      </c>
      <c r="F209" s="413">
        <v>0.52</v>
      </c>
      <c r="I209" s="510"/>
      <c r="J209" s="510"/>
      <c r="K209" s="510"/>
      <c r="L209" s="510"/>
    </row>
    <row r="210" spans="3:12">
      <c r="C210" s="410" t="s">
        <v>746</v>
      </c>
      <c r="D210" s="411">
        <v>1.72</v>
      </c>
      <c r="E210" s="412" t="s">
        <v>854</v>
      </c>
      <c r="F210" s="413">
        <v>0.5</v>
      </c>
      <c r="I210" s="488" t="s">
        <v>740</v>
      </c>
      <c r="J210" s="489">
        <v>-2.48</v>
      </c>
      <c r="K210" s="510"/>
      <c r="L210" s="510"/>
    </row>
    <row r="211" spans="3:12">
      <c r="C211" s="410" t="s">
        <v>755</v>
      </c>
      <c r="D211" s="411">
        <v>1.72</v>
      </c>
      <c r="E211" s="412" t="s">
        <v>854</v>
      </c>
      <c r="F211" s="413">
        <v>0.5</v>
      </c>
      <c r="I211" s="488" t="s">
        <v>737</v>
      </c>
      <c r="J211" s="489">
        <v>-2.48</v>
      </c>
      <c r="K211" s="510"/>
      <c r="L211" s="510"/>
    </row>
    <row r="212" spans="3:12">
      <c r="C212" s="410" t="s">
        <v>761</v>
      </c>
      <c r="D212" s="411">
        <v>0</v>
      </c>
      <c r="E212" s="412" t="s">
        <v>855</v>
      </c>
      <c r="F212" s="413">
        <v>0.5</v>
      </c>
      <c r="I212" s="488" t="s">
        <v>768</v>
      </c>
      <c r="J212" s="489">
        <v>-2.58</v>
      </c>
      <c r="K212" s="510"/>
      <c r="L212" s="510"/>
    </row>
    <row r="213" spans="3:12">
      <c r="C213" s="410" t="s">
        <v>752</v>
      </c>
      <c r="D213" s="411">
        <v>0</v>
      </c>
      <c r="E213" s="412" t="s">
        <v>855</v>
      </c>
      <c r="F213" s="413">
        <v>0.5</v>
      </c>
      <c r="I213" s="488" t="s">
        <v>750</v>
      </c>
      <c r="J213" s="489">
        <v>-2.58</v>
      </c>
      <c r="K213" s="510"/>
      <c r="L213" s="510"/>
    </row>
    <row r="214" spans="3:12">
      <c r="C214" s="410" t="s">
        <v>753</v>
      </c>
      <c r="D214" s="411">
        <v>0</v>
      </c>
      <c r="E214" s="412" t="s">
        <v>855</v>
      </c>
      <c r="F214" s="413">
        <v>0.5</v>
      </c>
      <c r="I214" s="488" t="s">
        <v>743</v>
      </c>
      <c r="J214" s="489">
        <v>-2.58</v>
      </c>
      <c r="K214" s="510"/>
      <c r="L214" s="510"/>
    </row>
    <row r="215" spans="3:12">
      <c r="C215" s="410" t="s">
        <v>762</v>
      </c>
      <c r="D215" s="411">
        <v>0</v>
      </c>
      <c r="E215" s="412" t="s">
        <v>855</v>
      </c>
      <c r="F215" s="413">
        <v>0.5</v>
      </c>
    </row>
    <row r="216" spans="3:12">
      <c r="C216" s="410" t="s">
        <v>759</v>
      </c>
      <c r="D216" s="411">
        <v>0</v>
      </c>
      <c r="E216" s="412" t="s">
        <v>855</v>
      </c>
      <c r="F216" s="413">
        <v>0.5</v>
      </c>
    </row>
    <row r="217" spans="3:12">
      <c r="C217" s="410" t="s">
        <v>758</v>
      </c>
      <c r="D217" s="411">
        <v>0</v>
      </c>
      <c r="E217" s="412" t="s">
        <v>855</v>
      </c>
      <c r="F217" s="413">
        <v>0.5</v>
      </c>
    </row>
    <row r="218" spans="3:12">
      <c r="C218" s="410" t="s">
        <v>756</v>
      </c>
      <c r="D218" s="411">
        <v>-1.72</v>
      </c>
      <c r="E218" s="412" t="s">
        <v>856</v>
      </c>
      <c r="F218" s="413">
        <v>0.5</v>
      </c>
    </row>
    <row r="219" spans="3:12">
      <c r="C219" s="410" t="s">
        <v>747</v>
      </c>
      <c r="D219" s="411">
        <v>-1.72</v>
      </c>
      <c r="E219" s="412" t="s">
        <v>856</v>
      </c>
      <c r="F219" s="413">
        <v>0.5</v>
      </c>
    </row>
    <row r="220" spans="3:12">
      <c r="C220" s="410" t="s">
        <v>740</v>
      </c>
      <c r="D220" s="411">
        <v>-2.48</v>
      </c>
      <c r="E220" s="412" t="s">
        <v>792</v>
      </c>
      <c r="F220" s="413">
        <v>0.48</v>
      </c>
    </row>
    <row r="221" spans="3:12">
      <c r="C221" s="410" t="s">
        <v>737</v>
      </c>
      <c r="D221" s="411">
        <v>-2.48</v>
      </c>
      <c r="E221" s="412" t="s">
        <v>792</v>
      </c>
      <c r="F221" s="413">
        <v>0.48</v>
      </c>
    </row>
    <row r="222" spans="3:12">
      <c r="C222" s="410" t="s">
        <v>768</v>
      </c>
      <c r="D222" s="411">
        <v>-2.58</v>
      </c>
      <c r="E222" s="412" t="s">
        <v>792</v>
      </c>
      <c r="F222" s="413">
        <v>0.5</v>
      </c>
    </row>
    <row r="223" spans="3:12">
      <c r="C223" s="410" t="s">
        <v>750</v>
      </c>
      <c r="D223" s="411">
        <v>-2.58</v>
      </c>
      <c r="E223" s="412" t="s">
        <v>792</v>
      </c>
      <c r="F223" s="413">
        <v>0.5</v>
      </c>
    </row>
    <row r="224" spans="3:12" ht="15" thickBot="1">
      <c r="C224" s="414" t="s">
        <v>743</v>
      </c>
      <c r="D224" s="415">
        <v>-2.58</v>
      </c>
      <c r="E224" s="416" t="s">
        <v>792</v>
      </c>
      <c r="F224" s="417">
        <v>0.5</v>
      </c>
    </row>
    <row r="227" spans="3:17">
      <c r="C227" s="465" t="s">
        <v>1108</v>
      </c>
      <c r="D227" t="s">
        <v>1109</v>
      </c>
    </row>
    <row r="228" spans="3:17">
      <c r="C228"/>
      <c r="D228" s="245" t="s">
        <v>1113</v>
      </c>
    </row>
    <row r="229" spans="3:17">
      <c r="C229"/>
      <c r="D229" s="245" t="s">
        <v>1111</v>
      </c>
    </row>
    <row r="230" spans="3:17">
      <c r="C230"/>
      <c r="D230" s="245" t="s">
        <v>1112</v>
      </c>
    </row>
    <row r="232" spans="3:17" ht="15" thickBot="1"/>
    <row r="233" spans="3:17" ht="29.4" thickBot="1">
      <c r="C233" s="456" t="s">
        <v>56</v>
      </c>
      <c r="D233" s="448" t="s">
        <v>57</v>
      </c>
      <c r="E233" s="449" t="s">
        <v>58</v>
      </c>
      <c r="F233" s="449" t="s">
        <v>0</v>
      </c>
      <c r="G233" s="449" t="s">
        <v>1</v>
      </c>
      <c r="H233" s="449" t="s">
        <v>2</v>
      </c>
      <c r="I233" s="449" t="s">
        <v>3</v>
      </c>
      <c r="J233" s="449" t="s">
        <v>4</v>
      </c>
      <c r="K233" s="449" t="s">
        <v>59</v>
      </c>
      <c r="L233" s="449" t="s">
        <v>5</v>
      </c>
      <c r="M233" s="450" t="s">
        <v>60</v>
      </c>
      <c r="N233" s="450" t="s">
        <v>521</v>
      </c>
    </row>
    <row r="234" spans="3:17" hidden="1" outlineLevel="1">
      <c r="C234" s="269" t="s">
        <v>11</v>
      </c>
      <c r="D234" s="352">
        <v>2</v>
      </c>
      <c r="E234" s="451">
        <v>2</v>
      </c>
      <c r="F234" s="451">
        <v>2</v>
      </c>
      <c r="G234" s="451">
        <v>2</v>
      </c>
      <c r="H234" s="451">
        <v>2</v>
      </c>
      <c r="I234" s="451">
        <v>2</v>
      </c>
      <c r="J234" s="451">
        <v>1</v>
      </c>
      <c r="K234" s="451">
        <v>1</v>
      </c>
      <c r="L234" s="451">
        <v>2</v>
      </c>
      <c r="M234" s="451">
        <v>2</v>
      </c>
      <c r="N234" s="271">
        <v>1</v>
      </c>
      <c r="P234" s="1" t="s">
        <v>521</v>
      </c>
      <c r="Q234" s="1" t="s">
        <v>1120</v>
      </c>
    </row>
    <row r="235" spans="3:17" hidden="1" outlineLevel="1">
      <c r="C235" s="270" t="s">
        <v>12</v>
      </c>
      <c r="D235" s="55">
        <v>2</v>
      </c>
      <c r="E235" s="56">
        <v>2</v>
      </c>
      <c r="F235" s="56">
        <v>2</v>
      </c>
      <c r="G235" s="56">
        <v>2</v>
      </c>
      <c r="H235" s="56">
        <v>1</v>
      </c>
      <c r="I235" s="56">
        <v>2</v>
      </c>
      <c r="J235" s="56">
        <v>1</v>
      </c>
      <c r="K235" s="56">
        <v>1</v>
      </c>
      <c r="L235" s="56">
        <v>2</v>
      </c>
      <c r="M235" s="56">
        <v>2</v>
      </c>
      <c r="N235" s="272">
        <v>1</v>
      </c>
      <c r="P235" s="277">
        <v>1</v>
      </c>
      <c r="Q235" s="277">
        <v>7</v>
      </c>
    </row>
    <row r="236" spans="3:17" hidden="1" outlineLevel="1">
      <c r="C236" s="270" t="s">
        <v>31</v>
      </c>
      <c r="D236" s="55">
        <v>2</v>
      </c>
      <c r="E236" s="56">
        <v>2</v>
      </c>
      <c r="F236" s="56">
        <v>2</v>
      </c>
      <c r="G236" s="56">
        <v>2</v>
      </c>
      <c r="H236" s="56">
        <v>2</v>
      </c>
      <c r="I236" s="56">
        <v>2</v>
      </c>
      <c r="J236" s="56">
        <v>1</v>
      </c>
      <c r="K236" s="56">
        <v>1</v>
      </c>
      <c r="L236" s="56">
        <v>2</v>
      </c>
      <c r="M236" s="56">
        <v>2</v>
      </c>
      <c r="N236" s="272">
        <v>1</v>
      </c>
      <c r="P236" s="277">
        <v>2</v>
      </c>
      <c r="Q236" s="277">
        <v>8</v>
      </c>
    </row>
    <row r="237" spans="3:17" hidden="1" outlineLevel="1">
      <c r="C237" s="270" t="s">
        <v>47</v>
      </c>
      <c r="D237" s="55">
        <v>1</v>
      </c>
      <c r="E237" s="56">
        <v>2</v>
      </c>
      <c r="F237" s="56">
        <v>1</v>
      </c>
      <c r="G237" s="56">
        <v>2</v>
      </c>
      <c r="H237" s="56">
        <v>1</v>
      </c>
      <c r="I237" s="56">
        <v>1</v>
      </c>
      <c r="J237" s="56">
        <v>2</v>
      </c>
      <c r="K237" s="56">
        <v>1</v>
      </c>
      <c r="L237" s="56">
        <v>2</v>
      </c>
      <c r="M237" s="56">
        <v>2</v>
      </c>
      <c r="N237" s="272">
        <v>1</v>
      </c>
      <c r="P237" s="277">
        <v>3</v>
      </c>
      <c r="Q237" s="277">
        <v>5</v>
      </c>
    </row>
    <row r="238" spans="3:17" hidden="1" outlineLevel="1">
      <c r="C238" s="270" t="s">
        <v>28</v>
      </c>
      <c r="D238" s="55">
        <v>2</v>
      </c>
      <c r="E238" s="56">
        <v>2</v>
      </c>
      <c r="F238" s="56">
        <v>2</v>
      </c>
      <c r="G238" s="56">
        <v>2</v>
      </c>
      <c r="H238" s="56">
        <v>1</v>
      </c>
      <c r="I238" s="56">
        <v>2</v>
      </c>
      <c r="J238" s="56">
        <v>1</v>
      </c>
      <c r="K238" s="56">
        <v>1</v>
      </c>
      <c r="L238" s="56">
        <v>2</v>
      </c>
      <c r="M238" s="56">
        <v>2</v>
      </c>
      <c r="N238" s="272">
        <v>1</v>
      </c>
      <c r="P238" s="277">
        <v>4</v>
      </c>
      <c r="Q238" s="277">
        <v>10</v>
      </c>
    </row>
    <row r="239" spans="3:17" hidden="1" outlineLevel="1">
      <c r="C239" s="270" t="s">
        <v>48</v>
      </c>
      <c r="D239" s="55">
        <v>1</v>
      </c>
      <c r="E239" s="56">
        <v>2</v>
      </c>
      <c r="F239" s="56">
        <v>1</v>
      </c>
      <c r="G239" s="56">
        <v>2</v>
      </c>
      <c r="H239" s="56">
        <v>2</v>
      </c>
      <c r="I239" s="56">
        <v>1</v>
      </c>
      <c r="J239" s="56">
        <v>1</v>
      </c>
      <c r="K239" s="56">
        <v>2</v>
      </c>
      <c r="L239" s="56">
        <v>2</v>
      </c>
      <c r="M239" s="56">
        <v>2</v>
      </c>
      <c r="N239" s="272">
        <v>1</v>
      </c>
      <c r="P239" s="277">
        <v>5</v>
      </c>
      <c r="Q239" s="277">
        <v>4</v>
      </c>
    </row>
    <row r="240" spans="3:17" ht="15" hidden="1" outlineLevel="1" thickBot="1">
      <c r="C240" s="270" t="s">
        <v>51</v>
      </c>
      <c r="D240" s="55">
        <v>1</v>
      </c>
      <c r="E240" s="56">
        <v>1</v>
      </c>
      <c r="F240" s="56">
        <v>1</v>
      </c>
      <c r="G240" s="56">
        <v>2</v>
      </c>
      <c r="H240" s="56">
        <v>2</v>
      </c>
      <c r="I240" s="56">
        <v>1</v>
      </c>
      <c r="J240" s="56">
        <v>1</v>
      </c>
      <c r="K240" s="56">
        <v>1</v>
      </c>
      <c r="L240" s="56">
        <v>2</v>
      </c>
      <c r="M240" s="56">
        <v>2</v>
      </c>
      <c r="N240" s="272">
        <v>1</v>
      </c>
      <c r="P240" s="277">
        <v>6</v>
      </c>
      <c r="Q240" s="277">
        <v>7</v>
      </c>
    </row>
    <row r="241" spans="3:17" ht="15" collapsed="1" thickBot="1">
      <c r="C241" s="467" t="s">
        <v>547</v>
      </c>
      <c r="D241" s="474">
        <f>AVERAGE(D234:D240)</f>
        <v>1.5714285714285714</v>
      </c>
      <c r="E241" s="475">
        <f t="shared" ref="E241:M241" si="0">AVERAGE(E234:E240)</f>
        <v>1.8571428571428572</v>
      </c>
      <c r="F241" s="475">
        <f t="shared" si="0"/>
        <v>1.5714285714285714</v>
      </c>
      <c r="G241" s="475">
        <f t="shared" si="0"/>
        <v>2</v>
      </c>
      <c r="H241" s="475">
        <f t="shared" si="0"/>
        <v>1.5714285714285714</v>
      </c>
      <c r="I241" s="475">
        <f t="shared" si="0"/>
        <v>1.5714285714285714</v>
      </c>
      <c r="J241" s="475">
        <f t="shared" si="0"/>
        <v>1.1428571428571428</v>
      </c>
      <c r="K241" s="475">
        <f t="shared" si="0"/>
        <v>1.1428571428571428</v>
      </c>
      <c r="L241" s="475">
        <f t="shared" si="0"/>
        <v>2</v>
      </c>
      <c r="M241" s="476">
        <f t="shared" si="0"/>
        <v>2</v>
      </c>
      <c r="N241" s="453"/>
      <c r="P241" s="277">
        <v>7</v>
      </c>
      <c r="Q241" s="277">
        <v>3</v>
      </c>
    </row>
    <row r="242" spans="3:17" hidden="1" outlineLevel="1">
      <c r="C242" s="270" t="s">
        <v>25</v>
      </c>
      <c r="D242" s="55">
        <v>2</v>
      </c>
      <c r="E242" s="56">
        <v>1</v>
      </c>
      <c r="F242" s="56">
        <v>1</v>
      </c>
      <c r="G242" s="56">
        <v>2</v>
      </c>
      <c r="H242" s="56">
        <v>2</v>
      </c>
      <c r="I242" s="56">
        <v>1</v>
      </c>
      <c r="J242" s="56">
        <v>1</v>
      </c>
      <c r="K242" s="56">
        <v>1</v>
      </c>
      <c r="L242" s="56">
        <v>2</v>
      </c>
      <c r="M242" s="56">
        <v>1</v>
      </c>
      <c r="N242" s="272">
        <v>2</v>
      </c>
      <c r="P242" s="277">
        <v>8</v>
      </c>
      <c r="Q242" s="277">
        <v>6</v>
      </c>
    </row>
    <row r="243" spans="3:17" hidden="1" outlineLevel="1">
      <c r="C243" s="270" t="s">
        <v>55</v>
      </c>
      <c r="D243" s="55">
        <v>1</v>
      </c>
      <c r="E243" s="56">
        <v>1</v>
      </c>
      <c r="F243" s="56">
        <v>1</v>
      </c>
      <c r="G243" s="56">
        <v>2</v>
      </c>
      <c r="H243" s="56">
        <v>2</v>
      </c>
      <c r="I243" s="56">
        <v>1</v>
      </c>
      <c r="J243" s="56">
        <v>2</v>
      </c>
      <c r="K243" s="56">
        <v>1</v>
      </c>
      <c r="L243" s="56">
        <v>1</v>
      </c>
      <c r="M243" s="56">
        <v>2</v>
      </c>
      <c r="N243" s="272">
        <v>2</v>
      </c>
    </row>
    <row r="244" spans="3:17" hidden="1" outlineLevel="1">
      <c r="C244" s="270" t="s">
        <v>40</v>
      </c>
      <c r="D244" s="55">
        <v>1</v>
      </c>
      <c r="E244" s="56">
        <v>1</v>
      </c>
      <c r="F244" s="56">
        <v>2</v>
      </c>
      <c r="G244" s="56">
        <v>2</v>
      </c>
      <c r="H244" s="56">
        <v>2</v>
      </c>
      <c r="I244" s="56">
        <v>1</v>
      </c>
      <c r="J244" s="56">
        <v>2</v>
      </c>
      <c r="K244" s="56">
        <v>1</v>
      </c>
      <c r="L244" s="56">
        <v>1</v>
      </c>
      <c r="M244" s="56">
        <v>2</v>
      </c>
      <c r="N244" s="272">
        <v>2</v>
      </c>
    </row>
    <row r="245" spans="3:17" hidden="1" outlineLevel="1">
      <c r="C245" s="270" t="s">
        <v>34</v>
      </c>
      <c r="D245" s="55">
        <v>2</v>
      </c>
      <c r="E245" s="56">
        <v>1</v>
      </c>
      <c r="F245" s="56">
        <v>1</v>
      </c>
      <c r="G245" s="56">
        <v>2</v>
      </c>
      <c r="H245" s="56">
        <v>2</v>
      </c>
      <c r="I245" s="56">
        <v>1</v>
      </c>
      <c r="J245" s="56">
        <v>2</v>
      </c>
      <c r="K245" s="56">
        <v>1</v>
      </c>
      <c r="L245" s="56">
        <v>1</v>
      </c>
      <c r="M245" s="56">
        <v>1</v>
      </c>
      <c r="N245" s="272">
        <v>2</v>
      </c>
    </row>
    <row r="246" spans="3:17" hidden="1" outlineLevel="1">
      <c r="C246" s="270" t="s">
        <v>27</v>
      </c>
      <c r="D246" s="55">
        <v>2</v>
      </c>
      <c r="E246" s="56">
        <v>1</v>
      </c>
      <c r="F246" s="56">
        <v>1</v>
      </c>
      <c r="G246" s="56">
        <v>2</v>
      </c>
      <c r="H246" s="56">
        <v>2</v>
      </c>
      <c r="I246" s="56">
        <v>1</v>
      </c>
      <c r="J246" s="56">
        <v>2</v>
      </c>
      <c r="K246" s="56">
        <v>1</v>
      </c>
      <c r="L246" s="56">
        <v>1</v>
      </c>
      <c r="M246" s="56">
        <v>1</v>
      </c>
      <c r="N246" s="272">
        <v>2</v>
      </c>
    </row>
    <row r="247" spans="3:17" hidden="1" outlineLevel="1">
      <c r="C247" s="270" t="s">
        <v>30</v>
      </c>
      <c r="D247" s="55">
        <v>2</v>
      </c>
      <c r="E247" s="56">
        <v>1</v>
      </c>
      <c r="F247" s="56">
        <v>1</v>
      </c>
      <c r="G247" s="56">
        <v>2</v>
      </c>
      <c r="H247" s="56">
        <v>2</v>
      </c>
      <c r="I247" s="56">
        <v>1</v>
      </c>
      <c r="J247" s="56">
        <v>2</v>
      </c>
      <c r="K247" s="56">
        <v>1</v>
      </c>
      <c r="L247" s="56">
        <v>1</v>
      </c>
      <c r="M247" s="56">
        <v>1</v>
      </c>
      <c r="N247" s="272">
        <v>2</v>
      </c>
    </row>
    <row r="248" spans="3:17" hidden="1" outlineLevel="1">
      <c r="C248" s="270" t="s">
        <v>46</v>
      </c>
      <c r="D248" s="55">
        <v>1</v>
      </c>
      <c r="E248" s="56">
        <v>1</v>
      </c>
      <c r="F248" s="56">
        <v>1</v>
      </c>
      <c r="G248" s="56">
        <v>2</v>
      </c>
      <c r="H248" s="56">
        <v>2</v>
      </c>
      <c r="I248" s="56">
        <v>1</v>
      </c>
      <c r="J248" s="56">
        <v>2</v>
      </c>
      <c r="K248" s="56">
        <v>2</v>
      </c>
      <c r="L248" s="56">
        <v>2</v>
      </c>
      <c r="M248" s="56">
        <v>1</v>
      </c>
      <c r="N248" s="272">
        <v>2</v>
      </c>
    </row>
    <row r="249" spans="3:17" ht="15" hidden="1" outlineLevel="1" thickBot="1">
      <c r="C249" s="270" t="s">
        <v>52</v>
      </c>
      <c r="D249" s="55">
        <v>1</v>
      </c>
      <c r="E249" s="56">
        <v>1</v>
      </c>
      <c r="F249" s="56">
        <v>1</v>
      </c>
      <c r="G249" s="56">
        <v>2</v>
      </c>
      <c r="H249" s="56">
        <v>2</v>
      </c>
      <c r="I249" s="56">
        <v>1</v>
      </c>
      <c r="J249" s="56">
        <v>2</v>
      </c>
      <c r="K249" s="56">
        <v>1</v>
      </c>
      <c r="L249" s="56">
        <v>1</v>
      </c>
      <c r="M249" s="56">
        <v>2</v>
      </c>
      <c r="N249" s="272">
        <v>2</v>
      </c>
    </row>
    <row r="250" spans="3:17" ht="15" collapsed="1" thickBot="1">
      <c r="C250" s="467" t="s">
        <v>548</v>
      </c>
      <c r="D250" s="474">
        <f>AVERAGE(D242:D249)</f>
        <v>1.5</v>
      </c>
      <c r="E250" s="475">
        <f t="shared" ref="E250:M250" si="1">AVERAGE(E242:E249)</f>
        <v>1</v>
      </c>
      <c r="F250" s="475">
        <f t="shared" si="1"/>
        <v>1.125</v>
      </c>
      <c r="G250" s="475">
        <f t="shared" si="1"/>
        <v>2</v>
      </c>
      <c r="H250" s="475">
        <f t="shared" si="1"/>
        <v>2</v>
      </c>
      <c r="I250" s="475">
        <f t="shared" si="1"/>
        <v>1</v>
      </c>
      <c r="J250" s="475">
        <f t="shared" si="1"/>
        <v>1.875</v>
      </c>
      <c r="K250" s="475">
        <f t="shared" si="1"/>
        <v>1.125</v>
      </c>
      <c r="L250" s="475">
        <f t="shared" si="1"/>
        <v>1.25</v>
      </c>
      <c r="M250" s="476">
        <f t="shared" si="1"/>
        <v>1.375</v>
      </c>
      <c r="N250" s="453"/>
    </row>
    <row r="251" spans="3:17" hidden="1" outlineLevel="1">
      <c r="C251" s="270" t="s">
        <v>8</v>
      </c>
      <c r="D251" s="55">
        <v>2</v>
      </c>
      <c r="E251" s="56">
        <v>2</v>
      </c>
      <c r="F251" s="56">
        <v>2</v>
      </c>
      <c r="G251" s="56">
        <v>2</v>
      </c>
      <c r="H251" s="56">
        <v>1</v>
      </c>
      <c r="I251" s="56">
        <v>2</v>
      </c>
      <c r="J251" s="56">
        <v>1</v>
      </c>
      <c r="K251" s="56">
        <v>2</v>
      </c>
      <c r="L251" s="56">
        <v>1</v>
      </c>
      <c r="M251" s="56">
        <v>1</v>
      </c>
      <c r="N251" s="272">
        <v>3</v>
      </c>
    </row>
    <row r="252" spans="3:17" hidden="1" outlineLevel="1">
      <c r="C252" s="270" t="s">
        <v>9</v>
      </c>
      <c r="D252" s="55">
        <v>2</v>
      </c>
      <c r="E252" s="56">
        <v>2</v>
      </c>
      <c r="F252" s="56">
        <v>2</v>
      </c>
      <c r="G252" s="56">
        <v>2</v>
      </c>
      <c r="H252" s="56">
        <v>2</v>
      </c>
      <c r="I252" s="56">
        <v>2</v>
      </c>
      <c r="J252" s="56">
        <v>1</v>
      </c>
      <c r="K252" s="56">
        <v>1</v>
      </c>
      <c r="L252" s="56">
        <v>1</v>
      </c>
      <c r="M252" s="56">
        <v>1</v>
      </c>
      <c r="N252" s="272">
        <v>3</v>
      </c>
    </row>
    <row r="253" spans="3:17" hidden="1" outlineLevel="1">
      <c r="C253" s="270" t="s">
        <v>10</v>
      </c>
      <c r="D253" s="55">
        <v>2</v>
      </c>
      <c r="E253" s="56">
        <v>2</v>
      </c>
      <c r="F253" s="56">
        <v>2</v>
      </c>
      <c r="G253" s="56">
        <v>2</v>
      </c>
      <c r="H253" s="56">
        <v>2</v>
      </c>
      <c r="I253" s="56">
        <v>2</v>
      </c>
      <c r="J253" s="56">
        <v>1</v>
      </c>
      <c r="K253" s="56">
        <v>1</v>
      </c>
      <c r="L253" s="56">
        <v>1</v>
      </c>
      <c r="M253" s="56">
        <v>1</v>
      </c>
      <c r="N253" s="272">
        <v>3</v>
      </c>
    </row>
    <row r="254" spans="3:17" hidden="1" outlineLevel="1">
      <c r="C254" s="270" t="s">
        <v>7</v>
      </c>
      <c r="D254" s="55">
        <v>2</v>
      </c>
      <c r="E254" s="56">
        <v>2</v>
      </c>
      <c r="F254" s="56">
        <v>1</v>
      </c>
      <c r="G254" s="56">
        <v>2</v>
      </c>
      <c r="H254" s="56">
        <v>1</v>
      </c>
      <c r="I254" s="56">
        <v>1</v>
      </c>
      <c r="J254" s="56">
        <v>2</v>
      </c>
      <c r="K254" s="56">
        <v>1</v>
      </c>
      <c r="L254" s="56">
        <v>1</v>
      </c>
      <c r="M254" s="56">
        <v>1</v>
      </c>
      <c r="N254" s="272">
        <v>3</v>
      </c>
    </row>
    <row r="255" spans="3:17" ht="15" hidden="1" outlineLevel="1" thickBot="1">
      <c r="C255" s="270" t="s">
        <v>32</v>
      </c>
      <c r="D255" s="55">
        <v>2</v>
      </c>
      <c r="E255" s="56">
        <v>2</v>
      </c>
      <c r="F255" s="56">
        <v>1</v>
      </c>
      <c r="G255" s="56">
        <v>2</v>
      </c>
      <c r="H255" s="56">
        <v>1</v>
      </c>
      <c r="I255" s="56">
        <v>1</v>
      </c>
      <c r="J255" s="56">
        <v>1</v>
      </c>
      <c r="K255" s="56">
        <v>1</v>
      </c>
      <c r="L255" s="56">
        <v>1</v>
      </c>
      <c r="M255" s="56">
        <v>1</v>
      </c>
      <c r="N255" s="272">
        <v>3</v>
      </c>
    </row>
    <row r="256" spans="3:17" ht="15" collapsed="1" thickBot="1">
      <c r="C256" s="477" t="s">
        <v>549</v>
      </c>
      <c r="D256" s="474">
        <f>AVERAGE(D251:D255)</f>
        <v>2</v>
      </c>
      <c r="E256" s="475">
        <f t="shared" ref="E256:M256" si="2">AVERAGE(E251:E255)</f>
        <v>2</v>
      </c>
      <c r="F256" s="475">
        <f t="shared" si="2"/>
        <v>1.6</v>
      </c>
      <c r="G256" s="475">
        <f t="shared" si="2"/>
        <v>2</v>
      </c>
      <c r="H256" s="475">
        <f t="shared" si="2"/>
        <v>1.4</v>
      </c>
      <c r="I256" s="475">
        <f t="shared" si="2"/>
        <v>1.6</v>
      </c>
      <c r="J256" s="475">
        <f t="shared" si="2"/>
        <v>1.2</v>
      </c>
      <c r="K256" s="475">
        <f t="shared" si="2"/>
        <v>1.2</v>
      </c>
      <c r="L256" s="475">
        <f t="shared" si="2"/>
        <v>1</v>
      </c>
      <c r="M256" s="476">
        <f t="shared" si="2"/>
        <v>1</v>
      </c>
      <c r="N256" s="453"/>
    </row>
    <row r="257" spans="3:14" hidden="1" outlineLevel="1">
      <c r="C257" s="270" t="s">
        <v>20</v>
      </c>
      <c r="D257" s="55">
        <v>2</v>
      </c>
      <c r="E257" s="56">
        <v>2</v>
      </c>
      <c r="F257" s="56">
        <v>2</v>
      </c>
      <c r="G257" s="56">
        <v>2</v>
      </c>
      <c r="H257" s="56">
        <v>1</v>
      </c>
      <c r="I257" s="56">
        <v>2</v>
      </c>
      <c r="J257" s="56">
        <v>1</v>
      </c>
      <c r="K257" s="56">
        <v>2</v>
      </c>
      <c r="L257" s="56">
        <v>2</v>
      </c>
      <c r="M257" s="56">
        <v>2</v>
      </c>
      <c r="N257" s="272">
        <v>4</v>
      </c>
    </row>
    <row r="258" spans="3:14" hidden="1" outlineLevel="1">
      <c r="C258" s="270" t="s">
        <v>42</v>
      </c>
      <c r="D258" s="55">
        <v>2</v>
      </c>
      <c r="E258" s="56">
        <v>2</v>
      </c>
      <c r="F258" s="56">
        <v>2</v>
      </c>
      <c r="G258" s="56">
        <v>2</v>
      </c>
      <c r="H258" s="56">
        <v>1</v>
      </c>
      <c r="I258" s="56">
        <v>2</v>
      </c>
      <c r="J258" s="56">
        <v>2</v>
      </c>
      <c r="K258" s="56">
        <v>2</v>
      </c>
      <c r="L258" s="56">
        <v>2</v>
      </c>
      <c r="M258" s="56">
        <v>2</v>
      </c>
      <c r="N258" s="272">
        <v>4</v>
      </c>
    </row>
    <row r="259" spans="3:14" hidden="1" outlineLevel="1">
      <c r="C259" s="270" t="s">
        <v>38</v>
      </c>
      <c r="D259" s="55">
        <v>1</v>
      </c>
      <c r="E259" s="56">
        <v>2</v>
      </c>
      <c r="F259" s="56">
        <v>1</v>
      </c>
      <c r="G259" s="56">
        <v>2</v>
      </c>
      <c r="H259" s="56">
        <v>1</v>
      </c>
      <c r="I259" s="56">
        <v>2</v>
      </c>
      <c r="J259" s="56">
        <v>2</v>
      </c>
      <c r="K259" s="56">
        <v>2</v>
      </c>
      <c r="L259" s="56">
        <v>1</v>
      </c>
      <c r="M259" s="56">
        <v>2</v>
      </c>
      <c r="N259" s="272">
        <v>4</v>
      </c>
    </row>
    <row r="260" spans="3:14" hidden="1" outlineLevel="1">
      <c r="C260" s="270" t="s">
        <v>22</v>
      </c>
      <c r="D260" s="55">
        <v>2</v>
      </c>
      <c r="E260" s="56">
        <v>1</v>
      </c>
      <c r="F260" s="56">
        <v>2</v>
      </c>
      <c r="G260" s="56">
        <v>2</v>
      </c>
      <c r="H260" s="56">
        <v>1</v>
      </c>
      <c r="I260" s="56">
        <v>1</v>
      </c>
      <c r="J260" s="56">
        <v>2</v>
      </c>
      <c r="K260" s="56">
        <v>2</v>
      </c>
      <c r="L260" s="56">
        <v>1</v>
      </c>
      <c r="M260" s="56">
        <v>2</v>
      </c>
      <c r="N260" s="272">
        <v>4</v>
      </c>
    </row>
    <row r="261" spans="3:14" hidden="1" outlineLevel="1">
      <c r="C261" s="270" t="s">
        <v>33</v>
      </c>
      <c r="D261" s="55">
        <v>2</v>
      </c>
      <c r="E261" s="56">
        <v>1</v>
      </c>
      <c r="F261" s="56">
        <v>1</v>
      </c>
      <c r="G261" s="56">
        <v>2</v>
      </c>
      <c r="H261" s="56">
        <v>1</v>
      </c>
      <c r="I261" s="56">
        <v>1</v>
      </c>
      <c r="J261" s="56">
        <v>2</v>
      </c>
      <c r="K261" s="56">
        <v>2</v>
      </c>
      <c r="L261" s="56">
        <v>1</v>
      </c>
      <c r="M261" s="56">
        <v>2</v>
      </c>
      <c r="N261" s="272">
        <v>4</v>
      </c>
    </row>
    <row r="262" spans="3:14" hidden="1" outlineLevel="1">
      <c r="C262" s="270" t="s">
        <v>43</v>
      </c>
      <c r="D262" s="55">
        <v>2</v>
      </c>
      <c r="E262" s="56">
        <v>1</v>
      </c>
      <c r="F262" s="56">
        <v>1</v>
      </c>
      <c r="G262" s="56">
        <v>2</v>
      </c>
      <c r="H262" s="56">
        <v>1</v>
      </c>
      <c r="I262" s="56">
        <v>1</v>
      </c>
      <c r="J262" s="56">
        <v>2</v>
      </c>
      <c r="K262" s="56">
        <v>2</v>
      </c>
      <c r="L262" s="56">
        <v>1</v>
      </c>
      <c r="M262" s="56">
        <v>1</v>
      </c>
      <c r="N262" s="272">
        <v>4</v>
      </c>
    </row>
    <row r="263" spans="3:14" hidden="1" outlineLevel="1">
      <c r="C263" s="270" t="s">
        <v>45</v>
      </c>
      <c r="D263" s="55">
        <v>1</v>
      </c>
      <c r="E263" s="56">
        <v>1</v>
      </c>
      <c r="F263" s="56">
        <v>1</v>
      </c>
      <c r="G263" s="56">
        <v>2</v>
      </c>
      <c r="H263" s="56">
        <v>1</v>
      </c>
      <c r="I263" s="56">
        <v>1</v>
      </c>
      <c r="J263" s="56">
        <v>2</v>
      </c>
      <c r="K263" s="56">
        <v>2</v>
      </c>
      <c r="L263" s="56">
        <v>1</v>
      </c>
      <c r="M263" s="56">
        <v>2</v>
      </c>
      <c r="N263" s="272">
        <v>4</v>
      </c>
    </row>
    <row r="264" spans="3:14" hidden="1" outlineLevel="1">
      <c r="C264" s="270" t="s">
        <v>39</v>
      </c>
      <c r="D264" s="55">
        <v>1</v>
      </c>
      <c r="E264" s="56">
        <v>1</v>
      </c>
      <c r="F264" s="56">
        <v>1</v>
      </c>
      <c r="G264" s="56">
        <v>2</v>
      </c>
      <c r="H264" s="56">
        <v>1</v>
      </c>
      <c r="I264" s="56">
        <v>1</v>
      </c>
      <c r="J264" s="56">
        <v>1</v>
      </c>
      <c r="K264" s="56">
        <v>2</v>
      </c>
      <c r="L264" s="56">
        <v>1</v>
      </c>
      <c r="M264" s="56">
        <v>2</v>
      </c>
      <c r="N264" s="272">
        <v>4</v>
      </c>
    </row>
    <row r="265" spans="3:14" hidden="1" outlineLevel="1">
      <c r="C265" s="270" t="s">
        <v>54</v>
      </c>
      <c r="D265" s="55">
        <v>1</v>
      </c>
      <c r="E265" s="56">
        <v>1</v>
      </c>
      <c r="F265" s="56">
        <v>1</v>
      </c>
      <c r="G265" s="56">
        <v>2</v>
      </c>
      <c r="H265" s="56">
        <v>1</v>
      </c>
      <c r="I265" s="56">
        <v>1</v>
      </c>
      <c r="J265" s="56">
        <v>2</v>
      </c>
      <c r="K265" s="56">
        <v>1</v>
      </c>
      <c r="L265" s="56">
        <v>1</v>
      </c>
      <c r="M265" s="56">
        <v>2</v>
      </c>
      <c r="N265" s="272">
        <v>4</v>
      </c>
    </row>
    <row r="266" spans="3:14" ht="15" hidden="1" outlineLevel="1" thickBot="1">
      <c r="C266" s="270" t="s">
        <v>44</v>
      </c>
      <c r="D266" s="55">
        <v>2</v>
      </c>
      <c r="E266" s="56">
        <v>1</v>
      </c>
      <c r="F266" s="56">
        <v>1</v>
      </c>
      <c r="G266" s="56">
        <v>2</v>
      </c>
      <c r="H266" s="56">
        <v>1</v>
      </c>
      <c r="I266" s="56">
        <v>1</v>
      </c>
      <c r="J266" s="56">
        <v>2</v>
      </c>
      <c r="K266" s="56">
        <v>1</v>
      </c>
      <c r="L266" s="56">
        <v>1</v>
      </c>
      <c r="M266" s="56">
        <v>2</v>
      </c>
      <c r="N266" s="272">
        <v>4</v>
      </c>
    </row>
    <row r="267" spans="3:14" ht="15" collapsed="1" thickBot="1">
      <c r="C267" s="467" t="s">
        <v>550</v>
      </c>
      <c r="D267" s="474">
        <f>AVERAGE(D257:D266)</f>
        <v>1.6</v>
      </c>
      <c r="E267" s="475">
        <f t="shared" ref="E267:M267" si="3">AVERAGE(E257:E266)</f>
        <v>1.3</v>
      </c>
      <c r="F267" s="475">
        <f t="shared" si="3"/>
        <v>1.3</v>
      </c>
      <c r="G267" s="475">
        <f t="shared" si="3"/>
        <v>2</v>
      </c>
      <c r="H267" s="475">
        <f t="shared" si="3"/>
        <v>1</v>
      </c>
      <c r="I267" s="475">
        <f t="shared" si="3"/>
        <v>1.3</v>
      </c>
      <c r="J267" s="475">
        <f t="shared" si="3"/>
        <v>1.8</v>
      </c>
      <c r="K267" s="475">
        <f t="shared" si="3"/>
        <v>1.8</v>
      </c>
      <c r="L267" s="475">
        <f t="shared" si="3"/>
        <v>1.2</v>
      </c>
      <c r="M267" s="476">
        <f t="shared" si="3"/>
        <v>1.9</v>
      </c>
      <c r="N267" s="453"/>
    </row>
    <row r="268" spans="3:14" hidden="1" outlineLevel="1">
      <c r="C268" s="270" t="s">
        <v>35</v>
      </c>
      <c r="D268" s="55">
        <v>1</v>
      </c>
      <c r="E268" s="56">
        <v>2</v>
      </c>
      <c r="F268" s="56">
        <v>1</v>
      </c>
      <c r="G268" s="56">
        <v>2</v>
      </c>
      <c r="H268" s="56">
        <v>2</v>
      </c>
      <c r="I268" s="56">
        <v>2</v>
      </c>
      <c r="J268" s="56">
        <v>1</v>
      </c>
      <c r="K268" s="56">
        <v>2</v>
      </c>
      <c r="L268" s="56">
        <v>1</v>
      </c>
      <c r="M268" s="56">
        <v>1</v>
      </c>
      <c r="N268" s="272">
        <v>5</v>
      </c>
    </row>
    <row r="269" spans="3:14" hidden="1" outlineLevel="1">
      <c r="C269" s="270" t="s">
        <v>49</v>
      </c>
      <c r="D269" s="55">
        <v>1</v>
      </c>
      <c r="E269" s="56">
        <v>2</v>
      </c>
      <c r="F269" s="56">
        <v>1</v>
      </c>
      <c r="G269" s="56">
        <v>2</v>
      </c>
      <c r="H269" s="56">
        <v>2</v>
      </c>
      <c r="I269" s="56">
        <v>1</v>
      </c>
      <c r="J269" s="56">
        <v>2</v>
      </c>
      <c r="K269" s="56">
        <v>2</v>
      </c>
      <c r="L269" s="56">
        <v>2</v>
      </c>
      <c r="M269" s="56">
        <v>1</v>
      </c>
      <c r="N269" s="272">
        <v>5</v>
      </c>
    </row>
    <row r="270" spans="3:14" hidden="1" outlineLevel="1">
      <c r="C270" s="270" t="s">
        <v>41</v>
      </c>
      <c r="D270" s="55">
        <v>1</v>
      </c>
      <c r="E270" s="56">
        <v>2</v>
      </c>
      <c r="F270" s="56">
        <v>1</v>
      </c>
      <c r="G270" s="56">
        <v>2</v>
      </c>
      <c r="H270" s="56">
        <v>2</v>
      </c>
      <c r="I270" s="56">
        <v>1</v>
      </c>
      <c r="J270" s="56">
        <v>2</v>
      </c>
      <c r="K270" s="56">
        <v>2</v>
      </c>
      <c r="L270" s="56">
        <v>2</v>
      </c>
      <c r="M270" s="56">
        <v>1</v>
      </c>
      <c r="N270" s="272">
        <v>5</v>
      </c>
    </row>
    <row r="271" spans="3:14" ht="15" hidden="1" outlineLevel="1" thickBot="1">
      <c r="C271" s="270" t="s">
        <v>50</v>
      </c>
      <c r="D271" s="55">
        <v>1</v>
      </c>
      <c r="E271" s="56">
        <v>2</v>
      </c>
      <c r="F271" s="56">
        <v>1</v>
      </c>
      <c r="G271" s="56">
        <v>2</v>
      </c>
      <c r="H271" s="56">
        <v>2</v>
      </c>
      <c r="I271" s="56">
        <v>1</v>
      </c>
      <c r="J271" s="56">
        <v>2</v>
      </c>
      <c r="K271" s="56">
        <v>2</v>
      </c>
      <c r="L271" s="56">
        <v>1</v>
      </c>
      <c r="M271" s="56">
        <v>1</v>
      </c>
      <c r="N271" s="272">
        <v>5</v>
      </c>
    </row>
    <row r="272" spans="3:14" ht="15" collapsed="1" thickBot="1">
      <c r="C272" s="467" t="s">
        <v>625</v>
      </c>
      <c r="D272" s="474">
        <f>AVERAGE(D268:D271)</f>
        <v>1</v>
      </c>
      <c r="E272" s="475">
        <f t="shared" ref="E272:M272" si="4">AVERAGE(E268:E271)</f>
        <v>2</v>
      </c>
      <c r="F272" s="475">
        <f t="shared" si="4"/>
        <v>1</v>
      </c>
      <c r="G272" s="475">
        <f t="shared" si="4"/>
        <v>2</v>
      </c>
      <c r="H272" s="475">
        <f t="shared" si="4"/>
        <v>2</v>
      </c>
      <c r="I272" s="475">
        <f t="shared" si="4"/>
        <v>1.25</v>
      </c>
      <c r="J272" s="475">
        <f t="shared" si="4"/>
        <v>1.75</v>
      </c>
      <c r="K272" s="475">
        <f t="shared" si="4"/>
        <v>2</v>
      </c>
      <c r="L272" s="475">
        <f t="shared" si="4"/>
        <v>1.5</v>
      </c>
      <c r="M272" s="476">
        <f t="shared" si="4"/>
        <v>1</v>
      </c>
      <c r="N272" s="453"/>
    </row>
    <row r="273" spans="3:14" hidden="1" outlineLevel="1">
      <c r="C273" s="270" t="s">
        <v>13</v>
      </c>
      <c r="D273" s="55">
        <v>2</v>
      </c>
      <c r="E273" s="56">
        <v>2</v>
      </c>
      <c r="F273" s="56">
        <v>2</v>
      </c>
      <c r="G273" s="56">
        <v>2</v>
      </c>
      <c r="H273" s="56">
        <v>2</v>
      </c>
      <c r="I273" s="56">
        <v>2</v>
      </c>
      <c r="J273" s="56">
        <v>1</v>
      </c>
      <c r="K273" s="56">
        <v>2</v>
      </c>
      <c r="L273" s="56">
        <v>2</v>
      </c>
      <c r="M273" s="56">
        <v>1</v>
      </c>
      <c r="N273" s="272">
        <v>6</v>
      </c>
    </row>
    <row r="274" spans="3:14" hidden="1" outlineLevel="1">
      <c r="C274" s="270" t="s">
        <v>18</v>
      </c>
      <c r="D274" s="55">
        <v>1</v>
      </c>
      <c r="E274" s="56">
        <v>2</v>
      </c>
      <c r="F274" s="56">
        <v>2</v>
      </c>
      <c r="G274" s="56">
        <v>2</v>
      </c>
      <c r="H274" s="56">
        <v>1</v>
      </c>
      <c r="I274" s="56">
        <v>2</v>
      </c>
      <c r="J274" s="56">
        <v>1</v>
      </c>
      <c r="K274" s="56">
        <v>2</v>
      </c>
      <c r="L274" s="56">
        <v>2</v>
      </c>
      <c r="M274" s="56">
        <v>1</v>
      </c>
      <c r="N274" s="272">
        <v>6</v>
      </c>
    </row>
    <row r="275" spans="3:14" hidden="1" outlineLevel="1">
      <c r="C275" s="270" t="s">
        <v>15</v>
      </c>
      <c r="D275" s="55">
        <v>1</v>
      </c>
      <c r="E275" s="56">
        <v>2</v>
      </c>
      <c r="F275" s="56">
        <v>2</v>
      </c>
      <c r="G275" s="56">
        <v>2</v>
      </c>
      <c r="H275" s="56">
        <v>2</v>
      </c>
      <c r="I275" s="56">
        <v>2</v>
      </c>
      <c r="J275" s="56">
        <v>1</v>
      </c>
      <c r="K275" s="56">
        <v>2</v>
      </c>
      <c r="L275" s="56">
        <v>2</v>
      </c>
      <c r="M275" s="56">
        <v>1</v>
      </c>
      <c r="N275" s="272">
        <v>6</v>
      </c>
    </row>
    <row r="276" spans="3:14" hidden="1" outlineLevel="1">
      <c r="C276" s="270" t="s">
        <v>16</v>
      </c>
      <c r="D276" s="55">
        <v>1</v>
      </c>
      <c r="E276" s="56">
        <v>2</v>
      </c>
      <c r="F276" s="56">
        <v>2</v>
      </c>
      <c r="G276" s="56">
        <v>2</v>
      </c>
      <c r="H276" s="56">
        <v>2</v>
      </c>
      <c r="I276" s="56">
        <v>2</v>
      </c>
      <c r="J276" s="56">
        <v>1</v>
      </c>
      <c r="K276" s="56">
        <v>2</v>
      </c>
      <c r="L276" s="56">
        <v>2</v>
      </c>
      <c r="M276" s="56">
        <v>1</v>
      </c>
      <c r="N276" s="272">
        <v>6</v>
      </c>
    </row>
    <row r="277" spans="3:14" hidden="1" outlineLevel="1">
      <c r="C277" s="270" t="s">
        <v>17</v>
      </c>
      <c r="D277" s="55">
        <v>1</v>
      </c>
      <c r="E277" s="56">
        <v>2</v>
      </c>
      <c r="F277" s="56">
        <v>2</v>
      </c>
      <c r="G277" s="56">
        <v>2</v>
      </c>
      <c r="H277" s="56">
        <v>2</v>
      </c>
      <c r="I277" s="56">
        <v>2</v>
      </c>
      <c r="J277" s="56">
        <v>1</v>
      </c>
      <c r="K277" s="56">
        <v>2</v>
      </c>
      <c r="L277" s="56">
        <v>2</v>
      </c>
      <c r="M277" s="56">
        <v>1</v>
      </c>
      <c r="N277" s="272">
        <v>6</v>
      </c>
    </row>
    <row r="278" spans="3:14" hidden="1" outlineLevel="1">
      <c r="C278" s="270" t="s">
        <v>14</v>
      </c>
      <c r="D278" s="55">
        <v>1</v>
      </c>
      <c r="E278" s="56">
        <v>2</v>
      </c>
      <c r="F278" s="56">
        <v>2</v>
      </c>
      <c r="G278" s="56">
        <v>2</v>
      </c>
      <c r="H278" s="56">
        <v>2</v>
      </c>
      <c r="I278" s="56">
        <v>2</v>
      </c>
      <c r="J278" s="56">
        <v>1</v>
      </c>
      <c r="K278" s="56">
        <v>2</v>
      </c>
      <c r="L278" s="56">
        <v>2</v>
      </c>
      <c r="M278" s="56">
        <v>1</v>
      </c>
      <c r="N278" s="272">
        <v>6</v>
      </c>
    </row>
    <row r="279" spans="3:14" ht="15" hidden="1" outlineLevel="1" thickBot="1">
      <c r="C279" s="270" t="s">
        <v>19</v>
      </c>
      <c r="D279" s="55">
        <v>1</v>
      </c>
      <c r="E279" s="56">
        <v>2</v>
      </c>
      <c r="F279" s="56">
        <v>2</v>
      </c>
      <c r="G279" s="56">
        <v>2</v>
      </c>
      <c r="H279" s="56">
        <v>2</v>
      </c>
      <c r="I279" s="56">
        <v>2</v>
      </c>
      <c r="J279" s="56">
        <v>1</v>
      </c>
      <c r="K279" s="56">
        <v>2</v>
      </c>
      <c r="L279" s="56">
        <v>1</v>
      </c>
      <c r="M279" s="56">
        <v>1</v>
      </c>
      <c r="N279" s="272">
        <v>6</v>
      </c>
    </row>
    <row r="280" spans="3:14" ht="15" collapsed="1" thickBot="1">
      <c r="C280" s="477" t="s">
        <v>708</v>
      </c>
      <c r="D280" s="474">
        <f>AVERAGE(D273:D279)</f>
        <v>1.1428571428571428</v>
      </c>
      <c r="E280" s="475">
        <f t="shared" ref="E280:M280" si="5">AVERAGE(E273:E279)</f>
        <v>2</v>
      </c>
      <c r="F280" s="475">
        <f t="shared" si="5"/>
        <v>2</v>
      </c>
      <c r="G280" s="475">
        <f t="shared" si="5"/>
        <v>2</v>
      </c>
      <c r="H280" s="475">
        <f t="shared" si="5"/>
        <v>1.8571428571428572</v>
      </c>
      <c r="I280" s="475">
        <f t="shared" si="5"/>
        <v>2</v>
      </c>
      <c r="J280" s="475">
        <f t="shared" si="5"/>
        <v>1</v>
      </c>
      <c r="K280" s="475">
        <f t="shared" si="5"/>
        <v>2</v>
      </c>
      <c r="L280" s="475">
        <f t="shared" si="5"/>
        <v>1.8571428571428572</v>
      </c>
      <c r="M280" s="476">
        <f t="shared" si="5"/>
        <v>1</v>
      </c>
      <c r="N280" s="453"/>
    </row>
    <row r="281" spans="3:14" hidden="1" outlineLevel="1">
      <c r="C281" s="270" t="s">
        <v>36</v>
      </c>
      <c r="D281" s="55">
        <v>1</v>
      </c>
      <c r="E281" s="56">
        <v>1</v>
      </c>
      <c r="F281" s="56">
        <v>2</v>
      </c>
      <c r="G281" s="56">
        <v>2</v>
      </c>
      <c r="H281" s="56">
        <v>1</v>
      </c>
      <c r="I281" s="56">
        <v>1</v>
      </c>
      <c r="J281" s="56">
        <v>2</v>
      </c>
      <c r="K281" s="56">
        <v>2</v>
      </c>
      <c r="L281" s="56">
        <v>2</v>
      </c>
      <c r="M281" s="56">
        <v>2</v>
      </c>
      <c r="N281" s="272">
        <v>7</v>
      </c>
    </row>
    <row r="282" spans="3:14" hidden="1" outlineLevel="1">
      <c r="C282" s="270" t="s">
        <v>37</v>
      </c>
      <c r="D282" s="55">
        <v>1</v>
      </c>
      <c r="E282" s="56">
        <v>1</v>
      </c>
      <c r="F282" s="56">
        <v>1</v>
      </c>
      <c r="G282" s="56">
        <v>2</v>
      </c>
      <c r="H282" s="56">
        <v>1</v>
      </c>
      <c r="I282" s="56">
        <v>2</v>
      </c>
      <c r="J282" s="56">
        <v>2</v>
      </c>
      <c r="K282" s="56">
        <v>1</v>
      </c>
      <c r="L282" s="56">
        <v>2</v>
      </c>
      <c r="M282" s="56">
        <v>2</v>
      </c>
      <c r="N282" s="272">
        <v>7</v>
      </c>
    </row>
    <row r="283" spans="3:14" ht="15" hidden="1" outlineLevel="1" thickBot="1">
      <c r="C283" s="270" t="s">
        <v>53</v>
      </c>
      <c r="D283" s="55">
        <v>1</v>
      </c>
      <c r="E283" s="56">
        <v>1</v>
      </c>
      <c r="F283" s="56">
        <v>2</v>
      </c>
      <c r="G283" s="56">
        <v>2</v>
      </c>
      <c r="H283" s="56">
        <v>1</v>
      </c>
      <c r="I283" s="56">
        <v>1</v>
      </c>
      <c r="J283" s="56">
        <v>1</v>
      </c>
      <c r="K283" s="56">
        <v>2</v>
      </c>
      <c r="L283" s="56">
        <v>2</v>
      </c>
      <c r="M283" s="56">
        <v>2</v>
      </c>
      <c r="N283" s="272">
        <v>7</v>
      </c>
    </row>
    <row r="284" spans="3:14" ht="15" collapsed="1" thickBot="1">
      <c r="C284" s="467" t="s">
        <v>709</v>
      </c>
      <c r="D284" s="474">
        <f>AVERAGE(D281:D283)</f>
        <v>1</v>
      </c>
      <c r="E284" s="475">
        <f t="shared" ref="E284:M284" si="6">AVERAGE(E281:E283)</f>
        <v>1</v>
      </c>
      <c r="F284" s="475">
        <f t="shared" si="6"/>
        <v>1.6666666666666667</v>
      </c>
      <c r="G284" s="475">
        <f t="shared" si="6"/>
        <v>2</v>
      </c>
      <c r="H284" s="475">
        <f t="shared" si="6"/>
        <v>1</v>
      </c>
      <c r="I284" s="475">
        <f t="shared" si="6"/>
        <v>1.3333333333333333</v>
      </c>
      <c r="J284" s="475">
        <f t="shared" si="6"/>
        <v>1.6666666666666667</v>
      </c>
      <c r="K284" s="475">
        <f t="shared" si="6"/>
        <v>1.6666666666666667</v>
      </c>
      <c r="L284" s="475">
        <f t="shared" si="6"/>
        <v>2</v>
      </c>
      <c r="M284" s="476">
        <f t="shared" si="6"/>
        <v>2</v>
      </c>
      <c r="N284" s="453"/>
    </row>
    <row r="285" spans="3:14" hidden="1" outlineLevel="1">
      <c r="C285" s="270" t="s">
        <v>6</v>
      </c>
      <c r="D285" s="55">
        <v>2</v>
      </c>
      <c r="E285" s="56">
        <v>1</v>
      </c>
      <c r="F285" s="56">
        <v>2</v>
      </c>
      <c r="G285" s="56">
        <v>2</v>
      </c>
      <c r="H285" s="56">
        <v>2</v>
      </c>
      <c r="I285" s="56">
        <v>2</v>
      </c>
      <c r="J285" s="56">
        <v>1</v>
      </c>
      <c r="K285" s="56">
        <v>1</v>
      </c>
      <c r="L285" s="56">
        <v>1</v>
      </c>
      <c r="M285" s="56">
        <v>1</v>
      </c>
      <c r="N285" s="272">
        <v>8</v>
      </c>
    </row>
    <row r="286" spans="3:14" hidden="1" outlineLevel="1">
      <c r="C286" s="270" t="s">
        <v>24</v>
      </c>
      <c r="D286" s="55">
        <v>2</v>
      </c>
      <c r="E286" s="56">
        <v>1</v>
      </c>
      <c r="F286" s="56">
        <v>2</v>
      </c>
      <c r="G286" s="56">
        <v>2</v>
      </c>
      <c r="H286" s="56">
        <v>1</v>
      </c>
      <c r="I286" s="56">
        <v>2</v>
      </c>
      <c r="J286" s="56">
        <v>2</v>
      </c>
      <c r="K286" s="56">
        <v>1</v>
      </c>
      <c r="L286" s="56">
        <v>1</v>
      </c>
      <c r="M286" s="56">
        <v>2</v>
      </c>
      <c r="N286" s="272">
        <v>8</v>
      </c>
    </row>
    <row r="287" spans="3:14" hidden="1" outlineLevel="1">
      <c r="C287" s="270" t="s">
        <v>23</v>
      </c>
      <c r="D287" s="55">
        <v>2</v>
      </c>
      <c r="E287" s="56">
        <v>1</v>
      </c>
      <c r="F287" s="56">
        <v>2</v>
      </c>
      <c r="G287" s="56">
        <v>2</v>
      </c>
      <c r="H287" s="56">
        <v>1</v>
      </c>
      <c r="I287" s="56">
        <v>2</v>
      </c>
      <c r="J287" s="56">
        <v>2</v>
      </c>
      <c r="K287" s="56">
        <v>1</v>
      </c>
      <c r="L287" s="56">
        <v>1</v>
      </c>
      <c r="M287" s="56">
        <v>1</v>
      </c>
      <c r="N287" s="272">
        <v>8</v>
      </c>
    </row>
    <row r="288" spans="3:14" hidden="1" outlineLevel="1">
      <c r="C288" s="270" t="s">
        <v>29</v>
      </c>
      <c r="D288" s="55">
        <v>2</v>
      </c>
      <c r="E288" s="56">
        <v>1</v>
      </c>
      <c r="F288" s="56">
        <v>2</v>
      </c>
      <c r="G288" s="56">
        <v>2</v>
      </c>
      <c r="H288" s="56">
        <v>1</v>
      </c>
      <c r="I288" s="56">
        <v>2</v>
      </c>
      <c r="J288" s="56">
        <v>1</v>
      </c>
      <c r="K288" s="56">
        <v>2</v>
      </c>
      <c r="L288" s="56">
        <v>2</v>
      </c>
      <c r="M288" s="56">
        <v>2</v>
      </c>
      <c r="N288" s="272">
        <v>8</v>
      </c>
    </row>
    <row r="289" spans="3:14" hidden="1" outlineLevel="1">
      <c r="C289" s="270" t="s">
        <v>26</v>
      </c>
      <c r="D289" s="55">
        <v>2</v>
      </c>
      <c r="E289" s="56">
        <v>1</v>
      </c>
      <c r="F289" s="56">
        <v>2</v>
      </c>
      <c r="G289" s="56">
        <v>2</v>
      </c>
      <c r="H289" s="56">
        <v>1</v>
      </c>
      <c r="I289" s="56">
        <v>2</v>
      </c>
      <c r="J289" s="56">
        <v>2</v>
      </c>
      <c r="K289" s="56">
        <v>1</v>
      </c>
      <c r="L289" s="56">
        <v>2</v>
      </c>
      <c r="M289" s="56">
        <v>2</v>
      </c>
      <c r="N289" s="272">
        <v>8</v>
      </c>
    </row>
    <row r="290" spans="3:14" ht="15" hidden="1" outlineLevel="1" thickBot="1">
      <c r="C290" s="208" t="s">
        <v>21</v>
      </c>
      <c r="D290" s="55">
        <v>2</v>
      </c>
      <c r="E290" s="56">
        <v>1</v>
      </c>
      <c r="F290" s="56">
        <v>2</v>
      </c>
      <c r="G290" s="56">
        <v>2</v>
      </c>
      <c r="H290" s="56">
        <v>1</v>
      </c>
      <c r="I290" s="56">
        <v>2</v>
      </c>
      <c r="J290" s="56">
        <v>1</v>
      </c>
      <c r="K290" s="56">
        <v>1</v>
      </c>
      <c r="L290" s="56">
        <v>2</v>
      </c>
      <c r="M290" s="56">
        <v>1</v>
      </c>
      <c r="N290" s="272">
        <v>8</v>
      </c>
    </row>
    <row r="291" spans="3:14" ht="15" collapsed="1" thickBot="1">
      <c r="C291" s="467" t="s">
        <v>710</v>
      </c>
      <c r="D291" s="474">
        <f>AVERAGE(D285:D290)</f>
        <v>2</v>
      </c>
      <c r="E291" s="475">
        <f t="shared" ref="E291:M291" si="7">AVERAGE(E285:E290)</f>
        <v>1</v>
      </c>
      <c r="F291" s="475">
        <f t="shared" si="7"/>
        <v>2</v>
      </c>
      <c r="G291" s="475">
        <f t="shared" si="7"/>
        <v>2</v>
      </c>
      <c r="H291" s="475">
        <f t="shared" si="7"/>
        <v>1.1666666666666667</v>
      </c>
      <c r="I291" s="475">
        <f t="shared" si="7"/>
        <v>2</v>
      </c>
      <c r="J291" s="475">
        <f t="shared" si="7"/>
        <v>1.5</v>
      </c>
      <c r="K291" s="475">
        <f t="shared" si="7"/>
        <v>1.1666666666666667</v>
      </c>
      <c r="L291" s="475">
        <f t="shared" si="7"/>
        <v>1.5</v>
      </c>
      <c r="M291" s="476">
        <f t="shared" si="7"/>
        <v>1.5</v>
      </c>
      <c r="N291" s="473"/>
    </row>
    <row r="293" spans="3:14" ht="15" thickBot="1"/>
    <row r="294" spans="3:14" ht="15" thickBot="1">
      <c r="C294" s="511" t="s">
        <v>1122</v>
      </c>
      <c r="D294" s="512">
        <f t="shared" ref="D294:M294" si="8">AVERAGE(D273:D279,D251:D255)</f>
        <v>1.5</v>
      </c>
      <c r="E294" s="512">
        <f t="shared" si="8"/>
        <v>2</v>
      </c>
      <c r="F294" s="512">
        <f t="shared" si="8"/>
        <v>1.8333333333333333</v>
      </c>
      <c r="G294" s="512">
        <f t="shared" si="8"/>
        <v>2</v>
      </c>
      <c r="H294" s="512">
        <f t="shared" si="8"/>
        <v>1.6666666666666667</v>
      </c>
      <c r="I294" s="512">
        <f t="shared" si="8"/>
        <v>1.8333333333333333</v>
      </c>
      <c r="J294" s="512">
        <f t="shared" si="8"/>
        <v>1.0833333333333333</v>
      </c>
      <c r="K294" s="512">
        <f t="shared" si="8"/>
        <v>1.6666666666666667</v>
      </c>
      <c r="L294" s="512">
        <f t="shared" si="8"/>
        <v>1.5</v>
      </c>
      <c r="M294" s="513">
        <f t="shared" si="8"/>
        <v>1</v>
      </c>
    </row>
    <row r="297" spans="3:14">
      <c r="D297" s="478"/>
      <c r="E297" s="478"/>
      <c r="F297" s="478"/>
      <c r="G297" s="478"/>
      <c r="H297" s="478"/>
      <c r="I297" s="478"/>
      <c r="J297" s="478"/>
      <c r="K297" s="478"/>
      <c r="L297" s="478"/>
      <c r="M297" s="478"/>
    </row>
  </sheetData>
  <mergeCells count="48">
    <mergeCell ref="I146:L146"/>
    <mergeCell ref="I174:L174"/>
    <mergeCell ref="I202:L202"/>
    <mergeCell ref="I6:L6"/>
    <mergeCell ref="I34:L34"/>
    <mergeCell ref="I62:L62"/>
    <mergeCell ref="I90:L90"/>
    <mergeCell ref="I118:L118"/>
    <mergeCell ref="C7:F7"/>
    <mergeCell ref="C8:F8"/>
    <mergeCell ref="C32:F32"/>
    <mergeCell ref="C33:D33"/>
    <mergeCell ref="E33:F33"/>
    <mergeCell ref="C35:F35"/>
    <mergeCell ref="C36:F36"/>
    <mergeCell ref="C64:F64"/>
    <mergeCell ref="C88:F88"/>
    <mergeCell ref="C89:D89"/>
    <mergeCell ref="E89:F89"/>
    <mergeCell ref="C60:F60"/>
    <mergeCell ref="C61:D61"/>
    <mergeCell ref="E61:F61"/>
    <mergeCell ref="C63:F63"/>
    <mergeCell ref="C92:F92"/>
    <mergeCell ref="C120:F120"/>
    <mergeCell ref="C144:F144"/>
    <mergeCell ref="C145:D145"/>
    <mergeCell ref="E145:F145"/>
    <mergeCell ref="C116:F116"/>
    <mergeCell ref="C117:D117"/>
    <mergeCell ref="E117:F117"/>
    <mergeCell ref="C119:F119"/>
    <mergeCell ref="C4:F4"/>
    <mergeCell ref="C5:D5"/>
    <mergeCell ref="E5:F5"/>
    <mergeCell ref="C203:F203"/>
    <mergeCell ref="C204:F204"/>
    <mergeCell ref="C172:F172"/>
    <mergeCell ref="C173:D173"/>
    <mergeCell ref="E173:F173"/>
    <mergeCell ref="C175:F175"/>
    <mergeCell ref="C147:F147"/>
    <mergeCell ref="C148:F148"/>
    <mergeCell ref="C176:F176"/>
    <mergeCell ref="C200:F200"/>
    <mergeCell ref="C201:D201"/>
    <mergeCell ref="E201:F201"/>
    <mergeCell ref="C91:F91"/>
  </mergeCells>
  <hyperlinks>
    <hyperlink ref="A1" location="Sommaire!A1" display="Sommaire"/>
  </hyperlinks>
  <pageMargins left="0.7" right="0.7" top="0.75" bottom="0.75" header="0.3" footer="0.3"/>
  <pageSetup paperSize="9"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sheetPr codeName="Sheet8">
    <tabColor rgb="FFFFFF00"/>
  </sheetPr>
  <dimension ref="A1:X70"/>
  <sheetViews>
    <sheetView showGridLines="0" zoomScaleNormal="100" workbookViewId="0">
      <pane ySplit="1" topLeftCell="A2" activePane="bottomLeft" state="frozen"/>
      <selection pane="bottomLeft" activeCell="B20" sqref="B20:L70"/>
    </sheetView>
  </sheetViews>
  <sheetFormatPr baseColWidth="10" defaultColWidth="9.109375" defaultRowHeight="14.4"/>
  <cols>
    <col min="1" max="1" width="5" customWidth="1"/>
    <col min="2" max="2" width="16.109375" bestFit="1" customWidth="1"/>
    <col min="3" max="3" width="11.88671875" bestFit="1" customWidth="1"/>
    <col min="4" max="4" width="12.109375" bestFit="1" customWidth="1"/>
    <col min="5" max="5" width="9.33203125" bestFit="1" customWidth="1"/>
    <col min="6" max="6" width="7.5546875" bestFit="1" customWidth="1"/>
    <col min="7" max="7" width="9" customWidth="1"/>
    <col min="8" max="8" width="9.33203125" bestFit="1" customWidth="1"/>
    <col min="9" max="9" width="10.88671875" bestFit="1" customWidth="1"/>
    <col min="10" max="10" width="8.88671875" bestFit="1" customWidth="1"/>
    <col min="11" max="11" width="9.6640625" bestFit="1" customWidth="1"/>
    <col min="12" max="12" width="10.109375" bestFit="1" customWidth="1"/>
    <col min="13" max="13" width="4.44140625" customWidth="1"/>
    <col min="14" max="14" width="13.44140625" bestFit="1" customWidth="1"/>
  </cols>
  <sheetData>
    <row r="1" spans="1:24">
      <c r="A1" s="160" t="s">
        <v>524</v>
      </c>
    </row>
    <row r="2" spans="1:24">
      <c r="B2" s="56"/>
      <c r="C2" s="56"/>
      <c r="D2" s="56"/>
      <c r="E2" s="56"/>
      <c r="F2" s="56"/>
      <c r="G2" s="56"/>
      <c r="H2" s="56"/>
      <c r="I2" s="56"/>
      <c r="J2" s="56"/>
      <c r="K2" s="56"/>
      <c r="L2" s="56"/>
      <c r="M2" s="56"/>
    </row>
    <row r="3" spans="1:24" ht="28.8">
      <c r="B3" s="56"/>
      <c r="C3" s="162" t="s">
        <v>57</v>
      </c>
      <c r="D3" s="162" t="s">
        <v>532</v>
      </c>
      <c r="E3" s="162" t="s">
        <v>0</v>
      </c>
      <c r="F3" s="162" t="s">
        <v>1</v>
      </c>
      <c r="G3" s="162" t="s">
        <v>533</v>
      </c>
      <c r="H3" s="162" t="s">
        <v>3</v>
      </c>
      <c r="I3" s="162" t="s">
        <v>4</v>
      </c>
      <c r="J3" s="162" t="s">
        <v>59</v>
      </c>
      <c r="K3" s="162" t="s">
        <v>534</v>
      </c>
      <c r="L3" s="162" t="s">
        <v>60</v>
      </c>
      <c r="M3" s="56"/>
    </row>
    <row r="4" spans="1:24">
      <c r="B4" s="350" t="s">
        <v>313</v>
      </c>
      <c r="C4" s="311">
        <f t="shared" ref="C4:L4" ca="1" si="0">MAX(INDIRECT(C$3))</f>
        <v>18.3</v>
      </c>
      <c r="D4" s="311">
        <f t="shared" ca="1" si="0"/>
        <v>17.3</v>
      </c>
      <c r="E4" s="311">
        <f t="shared" ca="1" si="0"/>
        <v>18.5</v>
      </c>
      <c r="F4" s="311">
        <f t="shared" ca="1" si="0"/>
        <v>20</v>
      </c>
      <c r="G4" s="311">
        <f t="shared" ca="1" si="0"/>
        <v>19.5</v>
      </c>
      <c r="H4" s="311">
        <f t="shared" ca="1" si="0"/>
        <v>19.8</v>
      </c>
      <c r="I4" s="311">
        <f t="shared" ca="1" si="0"/>
        <v>19.5</v>
      </c>
      <c r="J4" s="311">
        <f t="shared" ca="1" si="0"/>
        <v>20</v>
      </c>
      <c r="K4" s="311">
        <f t="shared" ca="1" si="0"/>
        <v>20</v>
      </c>
      <c r="L4" s="311">
        <f t="shared" ca="1" si="0"/>
        <v>19.5</v>
      </c>
      <c r="M4" s="56"/>
    </row>
    <row r="5" spans="1:24">
      <c r="B5" s="350" t="s">
        <v>539</v>
      </c>
      <c r="C5" s="311">
        <f t="shared" ref="C5:L5" ca="1" si="1">QUARTILE(INDIRECT(C$3),3)</f>
        <v>13.85</v>
      </c>
      <c r="D5" s="311">
        <f t="shared" ca="1" si="1"/>
        <v>13.125</v>
      </c>
      <c r="E5" s="311">
        <f t="shared" ca="1" si="1"/>
        <v>13.775</v>
      </c>
      <c r="F5" s="311">
        <f t="shared" ca="1" si="1"/>
        <v>14.8</v>
      </c>
      <c r="G5" s="311">
        <f t="shared" ca="1" si="1"/>
        <v>13.675000000000001</v>
      </c>
      <c r="H5" s="311">
        <f t="shared" ca="1" si="1"/>
        <v>15.15</v>
      </c>
      <c r="I5" s="311">
        <f t="shared" ca="1" si="1"/>
        <v>14.6</v>
      </c>
      <c r="J5" s="311">
        <f t="shared" ca="1" si="1"/>
        <v>14.649999999999999</v>
      </c>
      <c r="K5" s="311">
        <f t="shared" ca="1" si="1"/>
        <v>15.425000000000001</v>
      </c>
      <c r="L5" s="311">
        <f t="shared" ca="1" si="1"/>
        <v>14.7</v>
      </c>
      <c r="M5" s="56"/>
    </row>
    <row r="6" spans="1:24">
      <c r="B6" s="350" t="s">
        <v>537</v>
      </c>
      <c r="C6" s="311">
        <f t="shared" ref="C6:L6" ca="1" si="2">MEDIAN(INDIRECT(C$3))</f>
        <v>10.3</v>
      </c>
      <c r="D6" s="311">
        <f t="shared" ca="1" si="2"/>
        <v>10.55</v>
      </c>
      <c r="E6" s="311">
        <f t="shared" ca="1" si="2"/>
        <v>10.7</v>
      </c>
      <c r="F6" s="311">
        <f t="shared" ca="1" si="2"/>
        <v>11.399999999999999</v>
      </c>
      <c r="G6" s="311">
        <f t="shared" ca="1" si="2"/>
        <v>10</v>
      </c>
      <c r="H6" s="311">
        <f t="shared" ca="1" si="2"/>
        <v>10.399999999999999</v>
      </c>
      <c r="I6" s="311">
        <f t="shared" ca="1" si="2"/>
        <v>9.9</v>
      </c>
      <c r="J6" s="311">
        <f t="shared" ca="1" si="2"/>
        <v>9.6</v>
      </c>
      <c r="K6" s="311">
        <f t="shared" ca="1" si="2"/>
        <v>11.15</v>
      </c>
      <c r="L6" s="311">
        <f t="shared" ca="1" si="2"/>
        <v>10</v>
      </c>
      <c r="M6" s="56"/>
    </row>
    <row r="7" spans="1:24">
      <c r="B7" s="350" t="s">
        <v>535</v>
      </c>
      <c r="C7" s="311">
        <f t="shared" ref="C7:L7" ca="1" si="3">QUARTILE(INDIRECT(C$3),1)</f>
        <v>8.5500000000000007</v>
      </c>
      <c r="D7" s="311">
        <f t="shared" ca="1" si="3"/>
        <v>9.0749999999999993</v>
      </c>
      <c r="E7" s="311">
        <f t="shared" ca="1" si="3"/>
        <v>6.95</v>
      </c>
      <c r="F7" s="311">
        <f t="shared" ca="1" si="3"/>
        <v>6.05</v>
      </c>
      <c r="G7" s="311">
        <f t="shared" ca="1" si="3"/>
        <v>7.5</v>
      </c>
      <c r="H7" s="311">
        <f t="shared" ca="1" si="3"/>
        <v>6.7750000000000004</v>
      </c>
      <c r="I7" s="311">
        <f t="shared" ca="1" si="3"/>
        <v>5.45</v>
      </c>
      <c r="J7" s="311">
        <f t="shared" ca="1" si="3"/>
        <v>6.5750000000000002</v>
      </c>
      <c r="K7" s="311">
        <f t="shared" ca="1" si="3"/>
        <v>7.2750000000000004</v>
      </c>
      <c r="L7" s="311">
        <f t="shared" ca="1" si="3"/>
        <v>5.625</v>
      </c>
      <c r="M7" s="56"/>
    </row>
    <row r="8" spans="1:24">
      <c r="B8" s="350" t="s">
        <v>312</v>
      </c>
      <c r="C8" s="311">
        <f t="shared" ref="C8:L8" ca="1" si="4">MIN(INDIRECT(C$3))</f>
        <v>4.9000000000000004</v>
      </c>
      <c r="D8" s="311">
        <f t="shared" ca="1" si="4"/>
        <v>4.9000000000000004</v>
      </c>
      <c r="E8" s="311">
        <f t="shared" ca="1" si="4"/>
        <v>2.4</v>
      </c>
      <c r="F8" s="311">
        <f t="shared" ca="1" si="4"/>
        <v>2.2000000000000002</v>
      </c>
      <c r="G8" s="311">
        <f t="shared" ca="1" si="4"/>
        <v>3.1</v>
      </c>
      <c r="H8" s="311">
        <f t="shared" ca="1" si="4"/>
        <v>1.5</v>
      </c>
      <c r="I8" s="311">
        <f t="shared" ca="1" si="4"/>
        <v>0.4</v>
      </c>
      <c r="J8" s="311">
        <f t="shared" ca="1" si="4"/>
        <v>0.4</v>
      </c>
      <c r="K8" s="311">
        <f t="shared" ca="1" si="4"/>
        <v>2</v>
      </c>
      <c r="L8" s="311">
        <f t="shared" ca="1" si="4"/>
        <v>0.4</v>
      </c>
      <c r="M8" s="56"/>
    </row>
    <row r="9" spans="1:24">
      <c r="B9" s="399" t="s">
        <v>764</v>
      </c>
      <c r="C9" s="311" t="s">
        <v>739</v>
      </c>
      <c r="D9" s="311" t="s">
        <v>767</v>
      </c>
      <c r="E9" s="351" t="s">
        <v>742</v>
      </c>
      <c r="F9" s="351" t="s">
        <v>745</v>
      </c>
      <c r="G9" s="351" t="s">
        <v>748</v>
      </c>
      <c r="H9" s="351" t="s">
        <v>751</v>
      </c>
      <c r="I9" s="351" t="s">
        <v>754</v>
      </c>
      <c r="J9" s="351" t="s">
        <v>757</v>
      </c>
      <c r="K9" s="351" t="s">
        <v>760</v>
      </c>
      <c r="L9" s="351" t="s">
        <v>763</v>
      </c>
      <c r="M9" s="56"/>
    </row>
    <row r="10" spans="1:24">
      <c r="B10" s="399" t="s">
        <v>765</v>
      </c>
      <c r="C10" s="311" t="s">
        <v>738</v>
      </c>
      <c r="D10" s="311" t="s">
        <v>768</v>
      </c>
      <c r="E10" s="351" t="s">
        <v>741</v>
      </c>
      <c r="F10" s="351" t="s">
        <v>744</v>
      </c>
      <c r="G10" s="351" t="s">
        <v>747</v>
      </c>
      <c r="H10" s="351" t="s">
        <v>749</v>
      </c>
      <c r="I10" s="351" t="s">
        <v>753</v>
      </c>
      <c r="J10" s="351" t="s">
        <v>756</v>
      </c>
      <c r="K10" s="351" t="s">
        <v>758</v>
      </c>
      <c r="L10" s="351" t="s">
        <v>762</v>
      </c>
      <c r="M10" s="56"/>
    </row>
    <row r="11" spans="1:24">
      <c r="B11" s="399" t="s">
        <v>766</v>
      </c>
      <c r="C11" s="311" t="s">
        <v>737</v>
      </c>
      <c r="D11" s="311" t="s">
        <v>769</v>
      </c>
      <c r="E11" s="351" t="s">
        <v>740</v>
      </c>
      <c r="F11" s="351" t="s">
        <v>743</v>
      </c>
      <c r="G11" s="351" t="s">
        <v>746</v>
      </c>
      <c r="H11" s="351" t="s">
        <v>750</v>
      </c>
      <c r="I11" s="351" t="s">
        <v>752</v>
      </c>
      <c r="J11" s="351" t="s">
        <v>755</v>
      </c>
      <c r="K11" s="351" t="s">
        <v>759</v>
      </c>
      <c r="L11" s="351" t="s">
        <v>761</v>
      </c>
      <c r="M11" s="56"/>
    </row>
    <row r="12" spans="1:24">
      <c r="B12" s="56"/>
      <c r="C12" s="56"/>
      <c r="D12" s="56"/>
      <c r="E12" s="56"/>
      <c r="F12" s="56"/>
      <c r="G12" s="56"/>
      <c r="H12" s="56"/>
      <c r="I12" s="56"/>
      <c r="J12" s="56"/>
      <c r="K12" s="56"/>
      <c r="L12" s="56"/>
      <c r="M12" s="56"/>
    </row>
    <row r="13" spans="1:24">
      <c r="M13" s="56"/>
    </row>
    <row r="14" spans="1:24">
      <c r="M14" s="56"/>
    </row>
    <row r="15" spans="1:24" ht="20.399999999999999">
      <c r="M15" s="56"/>
      <c r="O15" s="667" t="s">
        <v>57</v>
      </c>
      <c r="P15" s="667" t="s">
        <v>58</v>
      </c>
      <c r="Q15" s="667" t="s">
        <v>0</v>
      </c>
      <c r="R15" s="667" t="s">
        <v>1</v>
      </c>
      <c r="S15" s="667" t="s">
        <v>2</v>
      </c>
      <c r="T15" s="667" t="s">
        <v>3</v>
      </c>
      <c r="U15" s="667" t="s">
        <v>4</v>
      </c>
      <c r="V15" s="667" t="s">
        <v>59</v>
      </c>
      <c r="W15" s="667" t="s">
        <v>5</v>
      </c>
      <c r="X15" s="667" t="s">
        <v>60</v>
      </c>
    </row>
    <row r="16" spans="1:24">
      <c r="M16" s="56"/>
      <c r="N16" s="400" t="s">
        <v>764</v>
      </c>
      <c r="O16" s="348">
        <f t="shared" ref="O16:X18" ca="1" si="5">COUNTIF(C$21:C$70,C9)</f>
        <v>13</v>
      </c>
      <c r="P16" s="348">
        <f t="shared" ca="1" si="5"/>
        <v>13</v>
      </c>
      <c r="Q16" s="348">
        <f t="shared" ca="1" si="5"/>
        <v>13</v>
      </c>
      <c r="R16" s="348">
        <f t="shared" ca="1" si="5"/>
        <v>14</v>
      </c>
      <c r="S16" s="348">
        <f t="shared" ca="1" si="5"/>
        <v>13</v>
      </c>
      <c r="T16" s="348">
        <f t="shared" ca="1" si="5"/>
        <v>13</v>
      </c>
      <c r="U16" s="348">
        <f t="shared" ca="1" si="5"/>
        <v>14</v>
      </c>
      <c r="V16" s="348">
        <f t="shared" ca="1" si="5"/>
        <v>13</v>
      </c>
      <c r="W16" s="348">
        <f t="shared" ca="1" si="5"/>
        <v>13</v>
      </c>
      <c r="X16" s="348">
        <f t="shared" ca="1" si="5"/>
        <v>14</v>
      </c>
    </row>
    <row r="17" spans="1:24">
      <c r="M17" s="56"/>
      <c r="N17" s="400" t="s">
        <v>765</v>
      </c>
      <c r="O17" s="348">
        <f t="shared" ca="1" si="5"/>
        <v>24</v>
      </c>
      <c r="P17" s="348">
        <f t="shared" ca="1" si="5"/>
        <v>24</v>
      </c>
      <c r="Q17" s="348">
        <f t="shared" ca="1" si="5"/>
        <v>24</v>
      </c>
      <c r="R17" s="348">
        <f t="shared" ca="1" si="5"/>
        <v>23</v>
      </c>
      <c r="S17" s="348">
        <f t="shared" ca="1" si="5"/>
        <v>25</v>
      </c>
      <c r="T17" s="348">
        <f t="shared" ca="1" si="5"/>
        <v>24</v>
      </c>
      <c r="U17" s="348">
        <f t="shared" ca="1" si="5"/>
        <v>23</v>
      </c>
      <c r="V17" s="348">
        <f t="shared" ca="1" si="5"/>
        <v>24</v>
      </c>
      <c r="W17" s="348">
        <f t="shared" ca="1" si="5"/>
        <v>24</v>
      </c>
      <c r="X17" s="348">
        <f t="shared" ca="1" si="5"/>
        <v>23</v>
      </c>
    </row>
    <row r="18" spans="1:24">
      <c r="B18" s="56"/>
      <c r="C18" s="56"/>
      <c r="D18" s="56"/>
      <c r="E18" s="56"/>
      <c r="F18" s="56"/>
      <c r="G18" s="56"/>
      <c r="H18" s="56"/>
      <c r="I18" s="56"/>
      <c r="J18" s="56"/>
      <c r="K18" s="56"/>
      <c r="L18" s="56"/>
      <c r="M18" s="56"/>
      <c r="N18" s="400" t="s">
        <v>766</v>
      </c>
      <c r="O18" s="348">
        <f t="shared" ca="1" si="5"/>
        <v>13</v>
      </c>
      <c r="P18" s="348">
        <f t="shared" ca="1" si="5"/>
        <v>13</v>
      </c>
      <c r="Q18" s="348">
        <f t="shared" ca="1" si="5"/>
        <v>13</v>
      </c>
      <c r="R18" s="348">
        <f t="shared" ca="1" si="5"/>
        <v>13</v>
      </c>
      <c r="S18" s="348">
        <f t="shared" ca="1" si="5"/>
        <v>12</v>
      </c>
      <c r="T18" s="348">
        <f t="shared" ca="1" si="5"/>
        <v>13</v>
      </c>
      <c r="U18" s="348">
        <f t="shared" ca="1" si="5"/>
        <v>13</v>
      </c>
      <c r="V18" s="348">
        <f t="shared" ca="1" si="5"/>
        <v>13</v>
      </c>
      <c r="W18" s="348">
        <f t="shared" ca="1" si="5"/>
        <v>13</v>
      </c>
      <c r="X18" s="348">
        <f t="shared" ca="1" si="5"/>
        <v>13</v>
      </c>
    </row>
    <row r="19" spans="1:24">
      <c r="C19" s="2">
        <v>1</v>
      </c>
      <c r="D19" s="2">
        <v>2</v>
      </c>
      <c r="E19" s="2">
        <v>3</v>
      </c>
      <c r="F19" s="2">
        <v>4</v>
      </c>
      <c r="G19" s="2">
        <v>5</v>
      </c>
      <c r="H19" s="2">
        <v>6</v>
      </c>
      <c r="I19" s="2">
        <v>7</v>
      </c>
      <c r="J19" s="2">
        <v>8</v>
      </c>
      <c r="K19" s="2">
        <v>9</v>
      </c>
      <c r="L19" s="2">
        <v>10</v>
      </c>
    </row>
    <row r="20" spans="1:24" s="47" customFormat="1" ht="28.8">
      <c r="B20" s="162" t="s">
        <v>56</v>
      </c>
      <c r="C20" s="162" t="s">
        <v>57</v>
      </c>
      <c r="D20" s="162" t="s">
        <v>58</v>
      </c>
      <c r="E20" s="162" t="s">
        <v>0</v>
      </c>
      <c r="F20" s="162" t="s">
        <v>1</v>
      </c>
      <c r="G20" s="162" t="s">
        <v>2</v>
      </c>
      <c r="H20" s="162" t="s">
        <v>3</v>
      </c>
      <c r="I20" s="162" t="s">
        <v>4</v>
      </c>
      <c r="J20" s="162" t="s">
        <v>59</v>
      </c>
      <c r="K20" s="162" t="s">
        <v>5</v>
      </c>
      <c r="L20" s="162" t="s">
        <v>60</v>
      </c>
    </row>
    <row r="21" spans="1:24" s="47" customFormat="1">
      <c r="A21" s="47">
        <v>1</v>
      </c>
      <c r="B21" s="237" t="s">
        <v>8</v>
      </c>
      <c r="C21" s="348" t="str">
        <f ca="1">IF(INDEX('Data base'!$B$9:$K$58,$A21,C$19)&gt;=C$5,C$9,IF(INDEX('Data base'!$B$9:$K$58,$A21,C$19)&lt;C$7,C$11,C$10))</f>
        <v>access++</v>
      </c>
      <c r="D21" s="348" t="str">
        <f ca="1">IF(INDEX('Data base'!$B$9:$K$58,$A21,D$19)&gt;=D$5,D$9,IF(INDEX('Data base'!$B$9:$K$58,$A21,D$19)&lt;D$7,D$11,D$10))</f>
        <v>dynamis+</v>
      </c>
      <c r="E21" s="348" t="str">
        <f ca="1">IF(INDEX('Data base'!$B$9:$K$58,$A21,E$19)&gt;=E$5,E$9,IF(INDEX('Data base'!$B$9:$K$58,$A21,E$19)&lt;E$7,E$11,E$10))</f>
        <v>emploi+</v>
      </c>
      <c r="F21" s="348" t="str">
        <f ca="1">IF(INDEX('Data base'!$B$9:$K$58,$A21,F$19)&gt;=F$5,F$9,IF(INDEX('Data base'!$B$9:$K$58,$A21,F$19)&lt;F$7,F$11,F$10))</f>
        <v>taille+</v>
      </c>
      <c r="G21" s="348" t="str">
        <f ca="1">IF(INDEX('Data base'!$B$9:$K$58,$A21,G$19)&gt;=G$5,G$9,IF(INDEX('Data base'!$B$9:$K$58,$A21,G$19)&lt;G$7,G$11,G$10))</f>
        <v>cadre+</v>
      </c>
      <c r="H21" s="348" t="str">
        <f ca="1">IF(INDEX('Data base'!$B$9:$K$58,$A21,H$19)&gt;=H$5,H$9,IF(INDEX('Data base'!$B$9:$K$58,$A21,H$19)&lt;H$7,H$11,H$10))</f>
        <v>culture+</v>
      </c>
      <c r="I21" s="348" t="str">
        <f ca="1">IF(INDEX('Data base'!$B$9:$K$58,$A21,I$19)&gt;=I$5,I$9,IF(INDEX('Data base'!$B$9:$K$58,$A21,I$19)&lt;I$7,I$11,I$10))</f>
        <v>immo+</v>
      </c>
      <c r="J21" s="348" t="str">
        <f ca="1">IF(INDEX('Data base'!$B$9:$K$58,$A21,J$19)&gt;=J$5,J$9,IF(INDEX('Data base'!$B$9:$K$58,$A21,J$19)&lt;J$7,J$11,J$10))</f>
        <v>meteo-</v>
      </c>
      <c r="K21" s="348" t="str">
        <f ca="1">IF(INDEX('Data base'!$B$9:$K$58,$A21,K$19)&gt;=K$5,K$9,IF(INDEX('Data base'!$B$9:$K$58,$A21,K$19)&lt;K$7,K$11,K$10))</f>
        <v>soins+</v>
      </c>
      <c r="L21" s="348" t="str">
        <f ca="1">IF(INDEX('Data base'!$B$9:$K$58,$A21,L$19)&gt;=L$5,L$9,IF(INDEX('Data base'!$B$9:$K$58,$A21,L$19)&lt;L$7,L$11,L$10))</f>
        <v>securite+</v>
      </c>
    </row>
    <row r="22" spans="1:24" s="47" customFormat="1">
      <c r="A22" s="47">
        <v>2</v>
      </c>
      <c r="B22" s="237" t="s">
        <v>13</v>
      </c>
      <c r="C22" s="348" t="str">
        <f ca="1">IF(INDEX('Data base'!$B$9:$K$58,$A22,C$19)&gt;=C$5,C$9,IF(INDEX('Data base'!$B$9:$K$58,$A22,C$19)&lt;C$7,C$11,C$10))</f>
        <v>access+</v>
      </c>
      <c r="D22" s="348" t="str">
        <f ca="1">IF(INDEX('Data base'!$B$9:$K$58,$A22,D$19)&gt;=D$5,D$9,IF(INDEX('Data base'!$B$9:$K$58,$A22,D$19)&lt;D$7,D$11,D$10))</f>
        <v>dynamis+</v>
      </c>
      <c r="E22" s="348" t="str">
        <f ca="1">IF(INDEX('Data base'!$B$9:$K$58,$A22,E$19)&gt;=E$5,E$9,IF(INDEX('Data base'!$B$9:$K$58,$A22,E$19)&lt;E$7,E$11,E$10))</f>
        <v>emploi+</v>
      </c>
      <c r="F22" s="348" t="str">
        <f ca="1">IF(INDEX('Data base'!$B$9:$K$58,$A22,F$19)&gt;=F$5,F$9,IF(INDEX('Data base'!$B$9:$K$58,$A22,F$19)&lt;F$7,F$11,F$10))</f>
        <v>taille+</v>
      </c>
      <c r="G22" s="348" t="str">
        <f ca="1">IF(INDEX('Data base'!$B$9:$K$58,$A22,G$19)&gt;=G$5,G$9,IF(INDEX('Data base'!$B$9:$K$58,$A22,G$19)&lt;G$7,G$11,G$10))</f>
        <v>cadre+</v>
      </c>
      <c r="H22" s="348" t="str">
        <f ca="1">IF(INDEX('Data base'!$B$9:$K$58,$A22,H$19)&gt;=H$5,H$9,IF(INDEX('Data base'!$B$9:$K$58,$A22,H$19)&lt;H$7,H$11,H$10))</f>
        <v>culture+</v>
      </c>
      <c r="I22" s="348" t="str">
        <f ca="1">IF(INDEX('Data base'!$B$9:$K$58,$A22,I$19)&gt;=I$5,I$9,IF(INDEX('Data base'!$B$9:$K$58,$A22,I$19)&lt;I$7,I$11,I$10))</f>
        <v>immo+</v>
      </c>
      <c r="J22" s="348" t="str">
        <f ca="1">IF(INDEX('Data base'!$B$9:$K$58,$A22,J$19)&gt;=J$5,J$9,IF(INDEX('Data base'!$B$9:$K$58,$A22,J$19)&lt;J$7,J$11,J$10))</f>
        <v>meteo+</v>
      </c>
      <c r="K22" s="348" t="str">
        <f ca="1">IF(INDEX('Data base'!$B$9:$K$58,$A22,K$19)&gt;=K$5,K$9,IF(INDEX('Data base'!$B$9:$K$58,$A22,K$19)&lt;K$7,K$11,K$10))</f>
        <v>soins+</v>
      </c>
      <c r="L22" s="348" t="str">
        <f ca="1">IF(INDEX('Data base'!$B$9:$K$58,$A22,L$19)&gt;=L$5,L$9,IF(INDEX('Data base'!$B$9:$K$58,$A22,L$19)&lt;L$7,L$11,L$10))</f>
        <v>securite++</v>
      </c>
    </row>
    <row r="23" spans="1:24">
      <c r="A23" s="2">
        <v>3</v>
      </c>
      <c r="B23" s="123" t="s">
        <v>18</v>
      </c>
      <c r="C23" s="1" t="str">
        <f ca="1">IF(INDEX('Data base'!$B$9:$K$58,$A23,C$19)&gt;=C$5,C$9,IF(INDEX('Data base'!$B$9:$K$58,$A23,C$19)&lt;C$7,C$11,C$10))</f>
        <v>access+</v>
      </c>
      <c r="D23" s="1" t="str">
        <f ca="1">IF(INDEX('Data base'!$B$9:$K$58,$A23,D$19)&gt;=D$5,D$9,IF(INDEX('Data base'!$B$9:$K$58,$A23,D$19)&lt;D$7,D$11,D$10))</f>
        <v>dynamis-</v>
      </c>
      <c r="E23" s="1" t="str">
        <f ca="1">IF(INDEX('Data base'!$B$9:$K$58,$A23,E$19)&gt;=E$5,E$9,IF(INDEX('Data base'!$B$9:$K$58,$A23,E$19)&lt;E$7,E$11,E$10))</f>
        <v>emploi-</v>
      </c>
      <c r="F23" s="1" t="str">
        <f ca="1">IF(INDEX('Data base'!$B$9:$K$58,$A23,F$19)&gt;=F$5,F$9,IF(INDEX('Data base'!$B$9:$K$58,$A23,F$19)&lt;F$7,F$11,F$10))</f>
        <v>taille-</v>
      </c>
      <c r="G23" s="1" t="str">
        <f ca="1">IF(INDEX('Data base'!$B$9:$K$58,$A23,G$19)&gt;=G$5,G$9,IF(INDEX('Data base'!$B$9:$K$58,$A23,G$19)&lt;G$7,G$11,G$10))</f>
        <v>cadre+</v>
      </c>
      <c r="H23" s="1" t="str">
        <f ca="1">IF(INDEX('Data base'!$B$9:$K$58,$A23,H$19)&gt;=H$5,H$9,IF(INDEX('Data base'!$B$9:$K$58,$A23,H$19)&lt;H$7,H$11,H$10))</f>
        <v>culture-</v>
      </c>
      <c r="I23" s="1" t="str">
        <f ca="1">IF(INDEX('Data base'!$B$9:$K$58,$A23,I$19)&gt;=I$5,I$9,IF(INDEX('Data base'!$B$9:$K$58,$A23,I$19)&lt;I$7,I$11,I$10))</f>
        <v>immo++</v>
      </c>
      <c r="J23" s="1" t="str">
        <f ca="1">IF(INDEX('Data base'!$B$9:$K$58,$A23,J$19)&gt;=J$5,J$9,IF(INDEX('Data base'!$B$9:$K$58,$A23,J$19)&lt;J$7,J$11,J$10))</f>
        <v>meteo+</v>
      </c>
      <c r="K23" s="1" t="str">
        <f ca="1">IF(INDEX('Data base'!$B$9:$K$58,$A23,K$19)&gt;=K$5,K$9,IF(INDEX('Data base'!$B$9:$K$58,$A23,K$19)&lt;K$7,K$11,K$10))</f>
        <v>soins+</v>
      </c>
      <c r="L23" s="1" t="str">
        <f ca="1">IF(INDEX('Data base'!$B$9:$K$58,$A23,L$19)&gt;=L$5,L$9,IF(INDEX('Data base'!$B$9:$K$58,$A23,L$19)&lt;L$7,L$11,L$10))</f>
        <v>securite++</v>
      </c>
    </row>
    <row r="24" spans="1:24">
      <c r="A24" s="2">
        <v>4</v>
      </c>
      <c r="B24" s="123" t="s">
        <v>15</v>
      </c>
      <c r="C24" s="1" t="str">
        <f ca="1">IF(INDEX('Data base'!$B$9:$K$58,$A24,C$19)&gt;=C$5,C$9,IF(INDEX('Data base'!$B$9:$K$58,$A24,C$19)&lt;C$7,C$11,C$10))</f>
        <v>access-</v>
      </c>
      <c r="D24" s="1" t="str">
        <f ca="1">IF(INDEX('Data base'!$B$9:$K$58,$A24,D$19)&gt;=D$5,D$9,IF(INDEX('Data base'!$B$9:$K$58,$A24,D$19)&lt;D$7,D$11,D$10))</f>
        <v>dynamis-</v>
      </c>
      <c r="E24" s="1" t="str">
        <f ca="1">IF(INDEX('Data base'!$B$9:$K$58,$A24,E$19)&gt;=E$5,E$9,IF(INDEX('Data base'!$B$9:$K$58,$A24,E$19)&lt;E$7,E$11,E$10))</f>
        <v>emploi+</v>
      </c>
      <c r="F24" s="1" t="str">
        <f ca="1">IF(INDEX('Data base'!$B$9:$K$58,$A24,F$19)&gt;=F$5,F$9,IF(INDEX('Data base'!$B$9:$K$58,$A24,F$19)&lt;F$7,F$11,F$10))</f>
        <v>taille+</v>
      </c>
      <c r="G24" s="1" t="str">
        <f ca="1">IF(INDEX('Data base'!$B$9:$K$58,$A24,G$19)&gt;=G$5,G$9,IF(INDEX('Data base'!$B$9:$K$58,$A24,G$19)&lt;G$7,G$11,G$10))</f>
        <v>cadre+</v>
      </c>
      <c r="H24" s="1" t="str">
        <f ca="1">IF(INDEX('Data base'!$B$9:$K$58,$A24,H$19)&gt;=H$5,H$9,IF(INDEX('Data base'!$B$9:$K$58,$A24,H$19)&lt;H$7,H$11,H$10))</f>
        <v>culture+</v>
      </c>
      <c r="I24" s="1" t="str">
        <f ca="1">IF(INDEX('Data base'!$B$9:$K$58,$A24,I$19)&gt;=I$5,I$9,IF(INDEX('Data base'!$B$9:$K$58,$A24,I$19)&lt;I$7,I$11,I$10))</f>
        <v>immo-</v>
      </c>
      <c r="J24" s="1" t="str">
        <f ca="1">IF(INDEX('Data base'!$B$9:$K$58,$A24,J$19)&gt;=J$5,J$9,IF(INDEX('Data base'!$B$9:$K$58,$A24,J$19)&lt;J$7,J$11,J$10))</f>
        <v>meteo+</v>
      </c>
      <c r="K24" s="1" t="str">
        <f ca="1">IF(INDEX('Data base'!$B$9:$K$58,$A24,K$19)&gt;=K$5,K$9,IF(INDEX('Data base'!$B$9:$K$58,$A24,K$19)&lt;K$7,K$11,K$10))</f>
        <v>soins+</v>
      </c>
      <c r="L24" s="1" t="str">
        <f ca="1">IF(INDEX('Data base'!$B$9:$K$58,$A24,L$19)&gt;=L$5,L$9,IF(INDEX('Data base'!$B$9:$K$58,$A24,L$19)&lt;L$7,L$11,L$10))</f>
        <v>securite+</v>
      </c>
    </row>
    <row r="25" spans="1:24">
      <c r="A25" s="2">
        <v>5</v>
      </c>
      <c r="B25" s="123" t="s">
        <v>11</v>
      </c>
      <c r="C25" s="1" t="str">
        <f ca="1">IF(INDEX('Data base'!$B$9:$K$58,$A25,C$19)&gt;=C$5,C$9,IF(INDEX('Data base'!$B$9:$K$58,$A25,C$19)&lt;C$7,C$11,C$10))</f>
        <v>access-</v>
      </c>
      <c r="D25" s="1" t="str">
        <f ca="1">IF(INDEX('Data base'!$B$9:$K$58,$A25,D$19)&gt;=D$5,D$9,IF(INDEX('Data base'!$B$9:$K$58,$A25,D$19)&lt;D$7,D$11,D$10))</f>
        <v>dynamis-</v>
      </c>
      <c r="E25" s="1" t="str">
        <f ca="1">IF(INDEX('Data base'!$B$9:$K$58,$A25,E$19)&gt;=E$5,E$9,IF(INDEX('Data base'!$B$9:$K$58,$A25,E$19)&lt;E$7,E$11,E$10))</f>
        <v>emploi+</v>
      </c>
      <c r="F25" s="1" t="str">
        <f ca="1">IF(INDEX('Data base'!$B$9:$K$58,$A25,F$19)&gt;=F$5,F$9,IF(INDEX('Data base'!$B$9:$K$58,$A25,F$19)&lt;F$7,F$11,F$10))</f>
        <v>taille-</v>
      </c>
      <c r="G25" s="1" t="str">
        <f ca="1">IF(INDEX('Data base'!$B$9:$K$58,$A25,G$19)&gt;=G$5,G$9,IF(INDEX('Data base'!$B$9:$K$58,$A25,G$19)&lt;G$7,G$11,G$10))</f>
        <v>cadre-</v>
      </c>
      <c r="H25" s="1" t="str">
        <f ca="1">IF(INDEX('Data base'!$B$9:$K$58,$A25,H$19)&gt;=H$5,H$9,IF(INDEX('Data base'!$B$9:$K$58,$A25,H$19)&lt;H$7,H$11,H$10))</f>
        <v>culture-</v>
      </c>
      <c r="I25" s="1" t="str">
        <f ca="1">IF(INDEX('Data base'!$B$9:$K$58,$A25,I$19)&gt;=I$5,I$9,IF(INDEX('Data base'!$B$9:$K$58,$A25,I$19)&lt;I$7,I$11,I$10))</f>
        <v>immo+</v>
      </c>
      <c r="J25" s="1" t="str">
        <f ca="1">IF(INDEX('Data base'!$B$9:$K$58,$A25,J$19)&gt;=J$5,J$9,IF(INDEX('Data base'!$B$9:$K$58,$A25,J$19)&lt;J$7,J$11,J$10))</f>
        <v>meteo+</v>
      </c>
      <c r="K25" s="1" t="str">
        <f ca="1">IF(INDEX('Data base'!$B$9:$K$58,$A25,K$19)&gt;=K$5,K$9,IF(INDEX('Data base'!$B$9:$K$58,$A25,K$19)&lt;K$7,K$11,K$10))</f>
        <v>soins-</v>
      </c>
      <c r="L25" s="1" t="str">
        <f ca="1">IF(INDEX('Data base'!$B$9:$K$58,$A25,L$19)&gt;=L$5,L$9,IF(INDEX('Data base'!$B$9:$K$58,$A25,L$19)&lt;L$7,L$11,L$10))</f>
        <v>securite+</v>
      </c>
    </row>
    <row r="26" spans="1:24">
      <c r="A26" s="2">
        <v>6</v>
      </c>
      <c r="B26" s="123" t="s">
        <v>9</v>
      </c>
      <c r="C26" s="1" t="str">
        <f ca="1">IF(INDEX('Data base'!$B$9:$K$58,$A26,C$19)&gt;=C$5,C$9,IF(INDEX('Data base'!$B$9:$K$58,$A26,C$19)&lt;C$7,C$11,C$10))</f>
        <v>access+</v>
      </c>
      <c r="D26" s="1" t="str">
        <f ca="1">IF(INDEX('Data base'!$B$9:$K$58,$A26,D$19)&gt;=D$5,D$9,IF(INDEX('Data base'!$B$9:$K$58,$A26,D$19)&lt;D$7,D$11,D$10))</f>
        <v>dynamis++</v>
      </c>
      <c r="E26" s="1" t="str">
        <f ca="1">IF(INDEX('Data base'!$B$9:$K$58,$A26,E$19)&gt;=E$5,E$9,IF(INDEX('Data base'!$B$9:$K$58,$A26,E$19)&lt;E$7,E$11,E$10))</f>
        <v>emploi+</v>
      </c>
      <c r="F26" s="1" t="str">
        <f ca="1">IF(INDEX('Data base'!$B$9:$K$58,$A26,F$19)&gt;=F$5,F$9,IF(INDEX('Data base'!$B$9:$K$58,$A26,F$19)&lt;F$7,F$11,F$10))</f>
        <v>taille+</v>
      </c>
      <c r="G26" s="1" t="str">
        <f ca="1">IF(INDEX('Data base'!$B$9:$K$58,$A26,G$19)&gt;=G$5,G$9,IF(INDEX('Data base'!$B$9:$K$58,$A26,G$19)&lt;G$7,G$11,G$10))</f>
        <v>cadre+</v>
      </c>
      <c r="H26" s="1" t="str">
        <f ca="1">IF(INDEX('Data base'!$B$9:$K$58,$A26,H$19)&gt;=H$5,H$9,IF(INDEX('Data base'!$B$9:$K$58,$A26,H$19)&lt;H$7,H$11,H$10))</f>
        <v>culture+</v>
      </c>
      <c r="I26" s="1" t="str">
        <f ca="1">IF(INDEX('Data base'!$B$9:$K$58,$A26,I$19)&gt;=I$5,I$9,IF(INDEX('Data base'!$B$9:$K$58,$A26,I$19)&lt;I$7,I$11,I$10))</f>
        <v>immo+</v>
      </c>
      <c r="J26" s="1" t="str">
        <f ca="1">IF(INDEX('Data base'!$B$9:$K$58,$A26,J$19)&gt;=J$5,J$9,IF(INDEX('Data base'!$B$9:$K$58,$A26,J$19)&lt;J$7,J$11,J$10))</f>
        <v>meteo++</v>
      </c>
      <c r="K26" s="1" t="str">
        <f ca="1">IF(INDEX('Data base'!$B$9:$K$58,$A26,K$19)&gt;=K$5,K$9,IF(INDEX('Data base'!$B$9:$K$58,$A26,K$19)&lt;K$7,K$11,K$10))</f>
        <v>soins+</v>
      </c>
      <c r="L26" s="1" t="str">
        <f ca="1">IF(INDEX('Data base'!$B$9:$K$58,$A26,L$19)&gt;=L$5,L$9,IF(INDEX('Data base'!$B$9:$K$58,$A26,L$19)&lt;L$7,L$11,L$10))</f>
        <v>securite-</v>
      </c>
    </row>
    <row r="27" spans="1:24">
      <c r="A27" s="2">
        <v>7</v>
      </c>
      <c r="B27" s="123" t="s">
        <v>16</v>
      </c>
      <c r="C27" s="1" t="str">
        <f ca="1">IF(INDEX('Data base'!$B$9:$K$58,$A27,C$19)&gt;=C$5,C$9,IF(INDEX('Data base'!$B$9:$K$58,$A27,C$19)&lt;C$7,C$11,C$10))</f>
        <v>access-</v>
      </c>
      <c r="D27" s="1" t="str">
        <f ca="1">IF(INDEX('Data base'!$B$9:$K$58,$A27,D$19)&gt;=D$5,D$9,IF(INDEX('Data base'!$B$9:$K$58,$A27,D$19)&lt;D$7,D$11,D$10))</f>
        <v>dynamis+</v>
      </c>
      <c r="E27" s="1" t="str">
        <f ca="1">IF(INDEX('Data base'!$B$9:$K$58,$A27,E$19)&gt;=E$5,E$9,IF(INDEX('Data base'!$B$9:$K$58,$A27,E$19)&lt;E$7,E$11,E$10))</f>
        <v>emploi+</v>
      </c>
      <c r="F27" s="1" t="str">
        <f ca="1">IF(INDEX('Data base'!$B$9:$K$58,$A27,F$19)&gt;=F$5,F$9,IF(INDEX('Data base'!$B$9:$K$58,$A27,F$19)&lt;F$7,F$11,F$10))</f>
        <v>taille-</v>
      </c>
      <c r="G27" s="1" t="str">
        <f ca="1">IF(INDEX('Data base'!$B$9:$K$58,$A27,G$19)&gt;=G$5,G$9,IF(INDEX('Data base'!$B$9:$K$58,$A27,G$19)&lt;G$7,G$11,G$10))</f>
        <v>cadre++</v>
      </c>
      <c r="H27" s="1" t="str">
        <f ca="1">IF(INDEX('Data base'!$B$9:$K$58,$A27,H$19)&gt;=H$5,H$9,IF(INDEX('Data base'!$B$9:$K$58,$A27,H$19)&lt;H$7,H$11,H$10))</f>
        <v>culture+</v>
      </c>
      <c r="I27" s="1" t="str">
        <f ca="1">IF(INDEX('Data base'!$B$9:$K$58,$A27,I$19)&gt;=I$5,I$9,IF(INDEX('Data base'!$B$9:$K$58,$A27,I$19)&lt;I$7,I$11,I$10))</f>
        <v>immo+</v>
      </c>
      <c r="J27" s="1" t="str">
        <f ca="1">IF(INDEX('Data base'!$B$9:$K$58,$A27,J$19)&gt;=J$5,J$9,IF(INDEX('Data base'!$B$9:$K$58,$A27,J$19)&lt;J$7,J$11,J$10))</f>
        <v>meteo+</v>
      </c>
      <c r="K27" s="1" t="str">
        <f ca="1">IF(INDEX('Data base'!$B$9:$K$58,$A27,K$19)&gt;=K$5,K$9,IF(INDEX('Data base'!$B$9:$K$58,$A27,K$19)&lt;K$7,K$11,K$10))</f>
        <v>soins++</v>
      </c>
      <c r="L27" s="1" t="str">
        <f ca="1">IF(INDEX('Data base'!$B$9:$K$58,$A27,L$19)&gt;=L$5,L$9,IF(INDEX('Data base'!$B$9:$K$58,$A27,L$19)&lt;L$7,L$11,L$10))</f>
        <v>securite++</v>
      </c>
    </row>
    <row r="28" spans="1:24">
      <c r="A28" s="2">
        <v>8</v>
      </c>
      <c r="B28" s="123" t="s">
        <v>6</v>
      </c>
      <c r="C28" s="1" t="str">
        <f ca="1">IF(INDEX('Data base'!$B$9:$K$58,$A28,C$19)&gt;=C$5,C$9,IF(INDEX('Data base'!$B$9:$K$58,$A28,C$19)&lt;C$7,C$11,C$10))</f>
        <v>access+</v>
      </c>
      <c r="D28" s="1" t="str">
        <f ca="1">IF(INDEX('Data base'!$B$9:$K$58,$A28,D$19)&gt;=D$5,D$9,IF(INDEX('Data base'!$B$9:$K$58,$A28,D$19)&lt;D$7,D$11,D$10))</f>
        <v>dynamis+</v>
      </c>
      <c r="E28" s="1" t="str">
        <f ca="1">IF(INDEX('Data base'!$B$9:$K$58,$A28,E$19)&gt;=E$5,E$9,IF(INDEX('Data base'!$B$9:$K$58,$A28,E$19)&lt;E$7,E$11,E$10))</f>
        <v>emploi+</v>
      </c>
      <c r="F28" s="1" t="str">
        <f ca="1">IF(INDEX('Data base'!$B$9:$K$58,$A28,F$19)&gt;=F$5,F$9,IF(INDEX('Data base'!$B$9:$K$58,$A28,F$19)&lt;F$7,F$11,F$10))</f>
        <v>taille+</v>
      </c>
      <c r="G28" s="1" t="str">
        <f ca="1">IF(INDEX('Data base'!$B$9:$K$58,$A28,G$19)&gt;=G$5,G$9,IF(INDEX('Data base'!$B$9:$K$58,$A28,G$19)&lt;G$7,G$11,G$10))</f>
        <v>cadre-</v>
      </c>
      <c r="H28" s="1" t="str">
        <f ca="1">IF(INDEX('Data base'!$B$9:$K$58,$A28,H$19)&gt;=H$5,H$9,IF(INDEX('Data base'!$B$9:$K$58,$A28,H$19)&lt;H$7,H$11,H$10))</f>
        <v>culture+</v>
      </c>
      <c r="I28" s="1" t="str">
        <f ca="1">IF(INDEX('Data base'!$B$9:$K$58,$A28,I$19)&gt;=I$5,I$9,IF(INDEX('Data base'!$B$9:$K$58,$A28,I$19)&lt;I$7,I$11,I$10))</f>
        <v>immo+</v>
      </c>
      <c r="J28" s="1" t="str">
        <f ca="1">IF(INDEX('Data base'!$B$9:$K$58,$A28,J$19)&gt;=J$5,J$9,IF(INDEX('Data base'!$B$9:$K$58,$A28,J$19)&lt;J$7,J$11,J$10))</f>
        <v>meteo+</v>
      </c>
      <c r="K28" s="1" t="str">
        <f ca="1">IF(INDEX('Data base'!$B$9:$K$58,$A28,K$19)&gt;=K$5,K$9,IF(INDEX('Data base'!$B$9:$K$58,$A28,K$19)&lt;K$7,K$11,K$10))</f>
        <v>soins++</v>
      </c>
      <c r="L28" s="1" t="str">
        <f ca="1">IF(INDEX('Data base'!$B$9:$K$58,$A28,L$19)&gt;=L$5,L$9,IF(INDEX('Data base'!$B$9:$K$58,$A28,L$19)&lt;L$7,L$11,L$10))</f>
        <v>securite++</v>
      </c>
    </row>
    <row r="29" spans="1:24">
      <c r="A29" s="2">
        <v>9</v>
      </c>
      <c r="B29" s="123" t="s">
        <v>24</v>
      </c>
      <c r="C29" s="1" t="str">
        <f ca="1">IF(INDEX('Data base'!$B$9:$K$58,$A29,C$19)&gt;=C$5,C$9,IF(INDEX('Data base'!$B$9:$K$58,$A29,C$19)&lt;C$7,C$11,C$10))</f>
        <v>access+</v>
      </c>
      <c r="D29" s="1" t="str">
        <f ca="1">IF(INDEX('Data base'!$B$9:$K$58,$A29,D$19)&gt;=D$5,D$9,IF(INDEX('Data base'!$B$9:$K$58,$A29,D$19)&lt;D$7,D$11,D$10))</f>
        <v>dynamis+</v>
      </c>
      <c r="E29" s="1" t="str">
        <f ca="1">IF(INDEX('Data base'!$B$9:$K$58,$A29,E$19)&gt;=E$5,E$9,IF(INDEX('Data base'!$B$9:$K$58,$A29,E$19)&lt;E$7,E$11,E$10))</f>
        <v>emploi-</v>
      </c>
      <c r="F29" s="1" t="str">
        <f ca="1">IF(INDEX('Data base'!$B$9:$K$58,$A29,F$19)&gt;=F$5,F$9,IF(INDEX('Data base'!$B$9:$K$58,$A29,F$19)&lt;F$7,F$11,F$10))</f>
        <v>taille-</v>
      </c>
      <c r="G29" s="1" t="str">
        <f ca="1">IF(INDEX('Data base'!$B$9:$K$58,$A29,G$19)&gt;=G$5,G$9,IF(INDEX('Data base'!$B$9:$K$58,$A29,G$19)&lt;G$7,G$11,G$10))</f>
        <v>cadre+</v>
      </c>
      <c r="H29" s="1" t="str">
        <f ca="1">IF(INDEX('Data base'!$B$9:$K$58,$A29,H$19)&gt;=H$5,H$9,IF(INDEX('Data base'!$B$9:$K$58,$A29,H$19)&lt;H$7,H$11,H$10))</f>
        <v>culture-</v>
      </c>
      <c r="I29" s="1" t="str">
        <f ca="1">IF(INDEX('Data base'!$B$9:$K$58,$A29,I$19)&gt;=I$5,I$9,IF(INDEX('Data base'!$B$9:$K$58,$A29,I$19)&lt;I$7,I$11,I$10))</f>
        <v>immo++</v>
      </c>
      <c r="J29" s="1" t="str">
        <f ca="1">IF(INDEX('Data base'!$B$9:$K$58,$A29,J$19)&gt;=J$5,J$9,IF(INDEX('Data base'!$B$9:$K$58,$A29,J$19)&lt;J$7,J$11,J$10))</f>
        <v>meteo-</v>
      </c>
      <c r="K29" s="1" t="str">
        <f ca="1">IF(INDEX('Data base'!$B$9:$K$58,$A29,K$19)&gt;=K$5,K$9,IF(INDEX('Data base'!$B$9:$K$58,$A29,K$19)&lt;K$7,K$11,K$10))</f>
        <v>soins-</v>
      </c>
      <c r="L29" s="1" t="str">
        <f ca="1">IF(INDEX('Data base'!$B$9:$K$58,$A29,L$19)&gt;=L$5,L$9,IF(INDEX('Data base'!$B$9:$K$58,$A29,L$19)&lt;L$7,L$11,L$10))</f>
        <v>securite+</v>
      </c>
    </row>
    <row r="30" spans="1:24">
      <c r="A30" s="2">
        <v>10</v>
      </c>
      <c r="B30" s="123" t="s">
        <v>12</v>
      </c>
      <c r="C30" s="1" t="str">
        <f ca="1">IF(INDEX('Data base'!$B$9:$K$58,$A30,C$19)&gt;=C$5,C$9,IF(INDEX('Data base'!$B$9:$K$58,$A30,C$19)&lt;C$7,C$11,C$10))</f>
        <v>access+</v>
      </c>
      <c r="D30" s="1" t="str">
        <f ca="1">IF(INDEX('Data base'!$B$9:$K$58,$A30,D$19)&gt;=D$5,D$9,IF(INDEX('Data base'!$B$9:$K$58,$A30,D$19)&lt;D$7,D$11,D$10))</f>
        <v>dynamis++</v>
      </c>
      <c r="E30" s="1" t="str">
        <f ca="1">IF(INDEX('Data base'!$B$9:$K$58,$A30,E$19)&gt;=E$5,E$9,IF(INDEX('Data base'!$B$9:$K$58,$A30,E$19)&lt;E$7,E$11,E$10))</f>
        <v>emploi++</v>
      </c>
      <c r="F30" s="1" t="str">
        <f ca="1">IF(INDEX('Data base'!$B$9:$K$58,$A30,F$19)&gt;=F$5,F$9,IF(INDEX('Data base'!$B$9:$K$58,$A30,F$19)&lt;F$7,F$11,F$10))</f>
        <v>taille++</v>
      </c>
      <c r="G30" s="1" t="str">
        <f ca="1">IF(INDEX('Data base'!$B$9:$K$58,$A30,G$19)&gt;=G$5,G$9,IF(INDEX('Data base'!$B$9:$K$58,$A30,G$19)&lt;G$7,G$11,G$10))</f>
        <v>cadre+</v>
      </c>
      <c r="H30" s="1" t="str">
        <f ca="1">IF(INDEX('Data base'!$B$9:$K$58,$A30,H$19)&gt;=H$5,H$9,IF(INDEX('Data base'!$B$9:$K$58,$A30,H$19)&lt;H$7,H$11,H$10))</f>
        <v>culture++</v>
      </c>
      <c r="I30" s="1" t="str">
        <f ca="1">IF(INDEX('Data base'!$B$9:$K$58,$A30,I$19)&gt;=I$5,I$9,IF(INDEX('Data base'!$B$9:$K$58,$A30,I$19)&lt;I$7,I$11,I$10))</f>
        <v>immo-</v>
      </c>
      <c r="J30" s="1" t="str">
        <f ca="1">IF(INDEX('Data base'!$B$9:$K$58,$A30,J$19)&gt;=J$5,J$9,IF(INDEX('Data base'!$B$9:$K$58,$A30,J$19)&lt;J$7,J$11,J$10))</f>
        <v>meteo+</v>
      </c>
      <c r="K30" s="1" t="str">
        <f ca="1">IF(INDEX('Data base'!$B$9:$K$58,$A30,K$19)&gt;=K$5,K$9,IF(INDEX('Data base'!$B$9:$K$58,$A30,K$19)&lt;K$7,K$11,K$10))</f>
        <v>soins++</v>
      </c>
      <c r="L30" s="1" t="str">
        <f ca="1">IF(INDEX('Data base'!$B$9:$K$58,$A30,L$19)&gt;=L$5,L$9,IF(INDEX('Data base'!$B$9:$K$58,$A30,L$19)&lt;L$7,L$11,L$10))</f>
        <v>securite+</v>
      </c>
    </row>
    <row r="31" spans="1:24">
      <c r="A31" s="2">
        <v>11</v>
      </c>
      <c r="B31" s="123" t="s">
        <v>36</v>
      </c>
      <c r="C31" s="1" t="str">
        <f ca="1">IF(INDEX('Data base'!$B$9:$K$58,$A31,C$19)&gt;=C$5,C$9,IF(INDEX('Data base'!$B$9:$K$58,$A31,C$19)&lt;C$7,C$11,C$10))</f>
        <v>access-</v>
      </c>
      <c r="D31" s="1" t="str">
        <f ca="1">IF(INDEX('Data base'!$B$9:$K$58,$A31,D$19)&gt;=D$5,D$9,IF(INDEX('Data base'!$B$9:$K$58,$A31,D$19)&lt;D$7,D$11,D$10))</f>
        <v>dynamis+</v>
      </c>
      <c r="E31" s="1" t="str">
        <f ca="1">IF(INDEX('Data base'!$B$9:$K$58,$A31,E$19)&gt;=E$5,E$9,IF(INDEX('Data base'!$B$9:$K$58,$A31,E$19)&lt;E$7,E$11,E$10))</f>
        <v>emploi+</v>
      </c>
      <c r="F31" s="1" t="str">
        <f ca="1">IF(INDEX('Data base'!$B$9:$K$58,$A31,F$19)&gt;=F$5,F$9,IF(INDEX('Data base'!$B$9:$K$58,$A31,F$19)&lt;F$7,F$11,F$10))</f>
        <v>taille+</v>
      </c>
      <c r="G31" s="1" t="str">
        <f ca="1">IF(INDEX('Data base'!$B$9:$K$58,$A31,G$19)&gt;=G$5,G$9,IF(INDEX('Data base'!$B$9:$K$58,$A31,G$19)&lt;G$7,G$11,G$10))</f>
        <v>cadre++</v>
      </c>
      <c r="H31" s="1" t="str">
        <f ca="1">IF(INDEX('Data base'!$B$9:$K$58,$A31,H$19)&gt;=H$5,H$9,IF(INDEX('Data base'!$B$9:$K$58,$A31,H$19)&lt;H$7,H$11,H$10))</f>
        <v>culture+</v>
      </c>
      <c r="I31" s="1" t="str">
        <f ca="1">IF(INDEX('Data base'!$B$9:$K$58,$A31,I$19)&gt;=I$5,I$9,IF(INDEX('Data base'!$B$9:$K$58,$A31,I$19)&lt;I$7,I$11,I$10))</f>
        <v>immo++</v>
      </c>
      <c r="J31" s="1" t="str">
        <f ca="1">IF(INDEX('Data base'!$B$9:$K$58,$A31,J$19)&gt;=J$5,J$9,IF(INDEX('Data base'!$B$9:$K$58,$A31,J$19)&lt;J$7,J$11,J$10))</f>
        <v>meteo-</v>
      </c>
      <c r="K31" s="1" t="str">
        <f ca="1">IF(INDEX('Data base'!$B$9:$K$58,$A31,K$19)&gt;=K$5,K$9,IF(INDEX('Data base'!$B$9:$K$58,$A31,K$19)&lt;K$7,K$11,K$10))</f>
        <v>soins+</v>
      </c>
      <c r="L31" s="1" t="str">
        <f ca="1">IF(INDEX('Data base'!$B$9:$K$58,$A31,L$19)&gt;=L$5,L$9,IF(INDEX('Data base'!$B$9:$K$58,$A31,L$19)&lt;L$7,L$11,L$10))</f>
        <v>securite++</v>
      </c>
    </row>
    <row r="32" spans="1:24">
      <c r="A32" s="2">
        <v>12</v>
      </c>
      <c r="B32" s="123" t="s">
        <v>10</v>
      </c>
      <c r="C32" s="1" t="str">
        <f ca="1">IF(INDEX('Data base'!$B$9:$K$58,$A32,C$19)&gt;=C$5,C$9,IF(INDEX('Data base'!$B$9:$K$58,$A32,C$19)&lt;C$7,C$11,C$10))</f>
        <v>access+</v>
      </c>
      <c r="D32" s="1" t="str">
        <f ca="1">IF(INDEX('Data base'!$B$9:$K$58,$A32,D$19)&gt;=D$5,D$9,IF(INDEX('Data base'!$B$9:$K$58,$A32,D$19)&lt;D$7,D$11,D$10))</f>
        <v>dynamis+</v>
      </c>
      <c r="E32" s="1" t="str">
        <f ca="1">IF(INDEX('Data base'!$B$9:$K$58,$A32,E$19)&gt;=E$5,E$9,IF(INDEX('Data base'!$B$9:$K$58,$A32,E$19)&lt;E$7,E$11,E$10))</f>
        <v>emploi+</v>
      </c>
      <c r="F32" s="1" t="str">
        <f ca="1">IF(INDEX('Data base'!$B$9:$K$58,$A32,F$19)&gt;=F$5,F$9,IF(INDEX('Data base'!$B$9:$K$58,$A32,F$19)&lt;F$7,F$11,F$10))</f>
        <v>taille+</v>
      </c>
      <c r="G32" s="1" t="str">
        <f ca="1">IF(INDEX('Data base'!$B$9:$K$58,$A32,G$19)&gt;=G$5,G$9,IF(INDEX('Data base'!$B$9:$K$58,$A32,G$19)&lt;G$7,G$11,G$10))</f>
        <v>cadre+</v>
      </c>
      <c r="H32" s="1" t="str">
        <f ca="1">IF(INDEX('Data base'!$B$9:$K$58,$A32,H$19)&gt;=H$5,H$9,IF(INDEX('Data base'!$B$9:$K$58,$A32,H$19)&lt;H$7,H$11,H$10))</f>
        <v>culture+</v>
      </c>
      <c r="I32" s="1" t="str">
        <f ca="1">IF(INDEX('Data base'!$B$9:$K$58,$A32,I$19)&gt;=I$5,I$9,IF(INDEX('Data base'!$B$9:$K$58,$A32,I$19)&lt;I$7,I$11,I$10))</f>
        <v>immo-</v>
      </c>
      <c r="J32" s="1" t="str">
        <f ca="1">IF(INDEX('Data base'!$B$9:$K$58,$A32,J$19)&gt;=J$5,J$9,IF(INDEX('Data base'!$B$9:$K$58,$A32,J$19)&lt;J$7,J$11,J$10))</f>
        <v>meteo-</v>
      </c>
      <c r="K32" s="1" t="str">
        <f ca="1">IF(INDEX('Data base'!$B$9:$K$58,$A32,K$19)&gt;=K$5,K$9,IF(INDEX('Data base'!$B$9:$K$58,$A32,K$19)&lt;K$7,K$11,K$10))</f>
        <v>soins++</v>
      </c>
      <c r="L32" s="1" t="str">
        <f ca="1">IF(INDEX('Data base'!$B$9:$K$58,$A32,L$19)&gt;=L$5,L$9,IF(INDEX('Data base'!$B$9:$K$58,$A32,L$19)&lt;L$7,L$11,L$10))</f>
        <v>securite+</v>
      </c>
    </row>
    <row r="33" spans="1:12">
      <c r="A33" s="2">
        <v>13</v>
      </c>
      <c r="B33" s="123" t="s">
        <v>17</v>
      </c>
      <c r="C33" s="1" t="str">
        <f ca="1">IF(INDEX('Data base'!$B$9:$K$58,$A33,C$19)&gt;=C$5,C$9,IF(INDEX('Data base'!$B$9:$K$58,$A33,C$19)&lt;C$7,C$11,C$10))</f>
        <v>access+</v>
      </c>
      <c r="D33" s="1" t="str">
        <f ca="1">IF(INDEX('Data base'!$B$9:$K$58,$A33,D$19)&gt;=D$5,D$9,IF(INDEX('Data base'!$B$9:$K$58,$A33,D$19)&lt;D$7,D$11,D$10))</f>
        <v>dynamis-</v>
      </c>
      <c r="E33" s="1" t="str">
        <f ca="1">IF(INDEX('Data base'!$B$9:$K$58,$A33,E$19)&gt;=E$5,E$9,IF(INDEX('Data base'!$B$9:$K$58,$A33,E$19)&lt;E$7,E$11,E$10))</f>
        <v>emploi++</v>
      </c>
      <c r="F33" s="1" t="str">
        <f ca="1">IF(INDEX('Data base'!$B$9:$K$58,$A33,F$19)&gt;=F$5,F$9,IF(INDEX('Data base'!$B$9:$K$58,$A33,F$19)&lt;F$7,F$11,F$10))</f>
        <v>taille++</v>
      </c>
      <c r="G33" s="1" t="str">
        <f ca="1">IF(INDEX('Data base'!$B$9:$K$58,$A33,G$19)&gt;=G$5,G$9,IF(INDEX('Data base'!$B$9:$K$58,$A33,G$19)&lt;G$7,G$11,G$10))</f>
        <v>cadre+</v>
      </c>
      <c r="H33" s="1" t="str">
        <f ca="1">IF(INDEX('Data base'!$B$9:$K$58,$A33,H$19)&gt;=H$5,H$9,IF(INDEX('Data base'!$B$9:$K$58,$A33,H$19)&lt;H$7,H$11,H$10))</f>
        <v>culture+</v>
      </c>
      <c r="I33" s="1" t="str">
        <f ca="1">IF(INDEX('Data base'!$B$9:$K$58,$A33,I$19)&gt;=I$5,I$9,IF(INDEX('Data base'!$B$9:$K$58,$A33,I$19)&lt;I$7,I$11,I$10))</f>
        <v>immo+</v>
      </c>
      <c r="J33" s="1" t="str">
        <f ca="1">IF(INDEX('Data base'!$B$9:$K$58,$A33,J$19)&gt;=J$5,J$9,IF(INDEX('Data base'!$B$9:$K$58,$A33,J$19)&lt;J$7,J$11,J$10))</f>
        <v>meteo++</v>
      </c>
      <c r="K33" s="1" t="str">
        <f ca="1">IF(INDEX('Data base'!$B$9:$K$58,$A33,K$19)&gt;=K$5,K$9,IF(INDEX('Data base'!$B$9:$K$58,$A33,K$19)&lt;K$7,K$11,K$10))</f>
        <v>soins++</v>
      </c>
      <c r="L33" s="1" t="str">
        <f ca="1">IF(INDEX('Data base'!$B$9:$K$58,$A33,L$19)&gt;=L$5,L$9,IF(INDEX('Data base'!$B$9:$K$58,$A33,L$19)&lt;L$7,L$11,L$10))</f>
        <v>securite++</v>
      </c>
    </row>
    <row r="34" spans="1:12">
      <c r="A34" s="2">
        <v>14</v>
      </c>
      <c r="B34" s="123" t="s">
        <v>14</v>
      </c>
      <c r="C34" s="1" t="str">
        <f ca="1">IF(INDEX('Data base'!$B$9:$K$58,$A34,C$19)&gt;=C$5,C$9,IF(INDEX('Data base'!$B$9:$K$58,$A34,C$19)&lt;C$7,C$11,C$10))</f>
        <v>access+</v>
      </c>
      <c r="D34" s="1" t="str">
        <f ca="1">IF(INDEX('Data base'!$B$9:$K$58,$A34,D$19)&gt;=D$5,D$9,IF(INDEX('Data base'!$B$9:$K$58,$A34,D$19)&lt;D$7,D$11,D$10))</f>
        <v>dynamis+</v>
      </c>
      <c r="E34" s="1" t="str">
        <f ca="1">IF(INDEX('Data base'!$B$9:$K$58,$A34,E$19)&gt;=E$5,E$9,IF(INDEX('Data base'!$B$9:$K$58,$A34,E$19)&lt;E$7,E$11,E$10))</f>
        <v>emploi++</v>
      </c>
      <c r="F34" s="1" t="str">
        <f ca="1">IF(INDEX('Data base'!$B$9:$K$58,$A34,F$19)&gt;=F$5,F$9,IF(INDEX('Data base'!$B$9:$K$58,$A34,F$19)&lt;F$7,F$11,F$10))</f>
        <v>taille+</v>
      </c>
      <c r="G34" s="1" t="str">
        <f ca="1">IF(INDEX('Data base'!$B$9:$K$58,$A34,G$19)&gt;=G$5,G$9,IF(INDEX('Data base'!$B$9:$K$58,$A34,G$19)&lt;G$7,G$11,G$10))</f>
        <v>cadre-</v>
      </c>
      <c r="H34" s="1" t="str">
        <f ca="1">IF(INDEX('Data base'!$B$9:$K$58,$A34,H$19)&gt;=H$5,H$9,IF(INDEX('Data base'!$B$9:$K$58,$A34,H$19)&lt;H$7,H$11,H$10))</f>
        <v>culture+</v>
      </c>
      <c r="I34" s="1" t="str">
        <f ca="1">IF(INDEX('Data base'!$B$9:$K$58,$A34,I$19)&gt;=I$5,I$9,IF(INDEX('Data base'!$B$9:$K$58,$A34,I$19)&lt;I$7,I$11,I$10))</f>
        <v>immo+</v>
      </c>
      <c r="J34" s="1" t="str">
        <f ca="1">IF(INDEX('Data base'!$B$9:$K$58,$A34,J$19)&gt;=J$5,J$9,IF(INDEX('Data base'!$B$9:$K$58,$A34,J$19)&lt;J$7,J$11,J$10))</f>
        <v>meteo+</v>
      </c>
      <c r="K34" s="1" t="str">
        <f ca="1">IF(INDEX('Data base'!$B$9:$K$58,$A34,K$19)&gt;=K$5,K$9,IF(INDEX('Data base'!$B$9:$K$58,$A34,K$19)&lt;K$7,K$11,K$10))</f>
        <v>soins+</v>
      </c>
      <c r="L34" s="1" t="str">
        <f ca="1">IF(INDEX('Data base'!$B$9:$K$58,$A34,L$19)&gt;=L$5,L$9,IF(INDEX('Data base'!$B$9:$K$58,$A34,L$19)&lt;L$7,L$11,L$10))</f>
        <v>securite++</v>
      </c>
    </row>
    <row r="35" spans="1:12">
      <c r="A35" s="2">
        <v>15</v>
      </c>
      <c r="B35" s="123" t="s">
        <v>23</v>
      </c>
      <c r="C35" s="1" t="str">
        <f ca="1">IF(INDEX('Data base'!$B$9:$K$58,$A35,C$19)&gt;=C$5,C$9,IF(INDEX('Data base'!$B$9:$K$58,$A35,C$19)&lt;C$7,C$11,C$10))</f>
        <v>access++</v>
      </c>
      <c r="D35" s="1" t="str">
        <f ca="1">IF(INDEX('Data base'!$B$9:$K$58,$A35,D$19)&gt;=D$5,D$9,IF(INDEX('Data base'!$B$9:$K$58,$A35,D$19)&lt;D$7,D$11,D$10))</f>
        <v>dynamis++</v>
      </c>
      <c r="E35" s="1" t="str">
        <f ca="1">IF(INDEX('Data base'!$B$9:$K$58,$A35,E$19)&gt;=E$5,E$9,IF(INDEX('Data base'!$B$9:$K$58,$A35,E$19)&lt;E$7,E$11,E$10))</f>
        <v>emploi+</v>
      </c>
      <c r="F35" s="1" t="str">
        <f ca="1">IF(INDEX('Data base'!$B$9:$K$58,$A35,F$19)&gt;=F$5,F$9,IF(INDEX('Data base'!$B$9:$K$58,$A35,F$19)&lt;F$7,F$11,F$10))</f>
        <v>taille+</v>
      </c>
      <c r="G35" s="1" t="str">
        <f ca="1">IF(INDEX('Data base'!$B$9:$K$58,$A35,G$19)&gt;=G$5,G$9,IF(INDEX('Data base'!$B$9:$K$58,$A35,G$19)&lt;G$7,G$11,G$10))</f>
        <v>cadre+</v>
      </c>
      <c r="H35" s="1" t="str">
        <f ca="1">IF(INDEX('Data base'!$B$9:$K$58,$A35,H$19)&gt;=H$5,H$9,IF(INDEX('Data base'!$B$9:$K$58,$A35,H$19)&lt;H$7,H$11,H$10))</f>
        <v>culture+</v>
      </c>
      <c r="I35" s="1" t="str">
        <f ca="1">IF(INDEX('Data base'!$B$9:$K$58,$A35,I$19)&gt;=I$5,I$9,IF(INDEX('Data base'!$B$9:$K$58,$A35,I$19)&lt;I$7,I$11,I$10))</f>
        <v>immo++</v>
      </c>
      <c r="J35" s="1" t="str">
        <f ca="1">IF(INDEX('Data base'!$B$9:$K$58,$A35,J$19)&gt;=J$5,J$9,IF(INDEX('Data base'!$B$9:$K$58,$A35,J$19)&lt;J$7,J$11,J$10))</f>
        <v>meteo-</v>
      </c>
      <c r="K35" s="1" t="str">
        <f ca="1">IF(INDEX('Data base'!$B$9:$K$58,$A35,K$19)&gt;=K$5,K$9,IF(INDEX('Data base'!$B$9:$K$58,$A35,K$19)&lt;K$7,K$11,K$10))</f>
        <v>soins-</v>
      </c>
      <c r="L35" s="1" t="str">
        <f ca="1">IF(INDEX('Data base'!$B$9:$K$58,$A35,L$19)&gt;=L$5,L$9,IF(INDEX('Data base'!$B$9:$K$58,$A35,L$19)&lt;L$7,L$11,L$10))</f>
        <v>securite-</v>
      </c>
    </row>
    <row r="36" spans="1:12">
      <c r="A36" s="2">
        <v>16</v>
      </c>
      <c r="B36" s="123" t="s">
        <v>29</v>
      </c>
      <c r="C36" s="1" t="str">
        <f ca="1">IF(INDEX('Data base'!$B$9:$K$58,$A36,C$19)&gt;=C$5,C$9,IF(INDEX('Data base'!$B$9:$K$58,$A36,C$19)&lt;C$7,C$11,C$10))</f>
        <v>access+</v>
      </c>
      <c r="D36" s="1" t="str">
        <f ca="1">IF(INDEX('Data base'!$B$9:$K$58,$A36,D$19)&gt;=D$5,D$9,IF(INDEX('Data base'!$B$9:$K$58,$A36,D$19)&lt;D$7,D$11,D$10))</f>
        <v>dynamis+</v>
      </c>
      <c r="E36" s="1" t="str">
        <f ca="1">IF(INDEX('Data base'!$B$9:$K$58,$A36,E$19)&gt;=E$5,E$9,IF(INDEX('Data base'!$B$9:$K$58,$A36,E$19)&lt;E$7,E$11,E$10))</f>
        <v>emploi-</v>
      </c>
      <c r="F36" s="1" t="str">
        <f ca="1">IF(INDEX('Data base'!$B$9:$K$58,$A36,F$19)&gt;=F$5,F$9,IF(INDEX('Data base'!$B$9:$K$58,$A36,F$19)&lt;F$7,F$11,F$10))</f>
        <v>taille-</v>
      </c>
      <c r="G36" s="1" t="str">
        <f ca="1">IF(INDEX('Data base'!$B$9:$K$58,$A36,G$19)&gt;=G$5,G$9,IF(INDEX('Data base'!$B$9:$K$58,$A36,G$19)&lt;G$7,G$11,G$10))</f>
        <v>cadre++</v>
      </c>
      <c r="H36" s="1" t="str">
        <f ca="1">IF(INDEX('Data base'!$B$9:$K$58,$A36,H$19)&gt;=H$5,H$9,IF(INDEX('Data base'!$B$9:$K$58,$A36,H$19)&lt;H$7,H$11,H$10))</f>
        <v>culture-</v>
      </c>
      <c r="I36" s="1" t="str">
        <f ca="1">IF(INDEX('Data base'!$B$9:$K$58,$A36,I$19)&gt;=I$5,I$9,IF(INDEX('Data base'!$B$9:$K$58,$A36,I$19)&lt;I$7,I$11,I$10))</f>
        <v>immo+</v>
      </c>
      <c r="J36" s="1" t="str">
        <f ca="1">IF(INDEX('Data base'!$B$9:$K$58,$A36,J$19)&gt;=J$5,J$9,IF(INDEX('Data base'!$B$9:$K$58,$A36,J$19)&lt;J$7,J$11,J$10))</f>
        <v>meteo-</v>
      </c>
      <c r="K36" s="1" t="str">
        <f ca="1">IF(INDEX('Data base'!$B$9:$K$58,$A36,K$19)&gt;=K$5,K$9,IF(INDEX('Data base'!$B$9:$K$58,$A36,K$19)&lt;K$7,K$11,K$10))</f>
        <v>soins-</v>
      </c>
      <c r="L36" s="1" t="str">
        <f ca="1">IF(INDEX('Data base'!$B$9:$K$58,$A36,L$19)&gt;=L$5,L$9,IF(INDEX('Data base'!$B$9:$K$58,$A36,L$19)&lt;L$7,L$11,L$10))</f>
        <v>securite-</v>
      </c>
    </row>
    <row r="37" spans="1:12">
      <c r="A37" s="2">
        <v>17</v>
      </c>
      <c r="B37" s="123" t="s">
        <v>31</v>
      </c>
      <c r="C37" s="1" t="str">
        <f ca="1">IF(INDEX('Data base'!$B$9:$K$58,$A37,C$19)&gt;=C$5,C$9,IF(INDEX('Data base'!$B$9:$K$58,$A37,C$19)&lt;C$7,C$11,C$10))</f>
        <v>access+</v>
      </c>
      <c r="D37" s="1" t="str">
        <f ca="1">IF(INDEX('Data base'!$B$9:$K$58,$A37,D$19)&gt;=D$5,D$9,IF(INDEX('Data base'!$B$9:$K$58,$A37,D$19)&lt;D$7,D$11,D$10))</f>
        <v>dynamis+</v>
      </c>
      <c r="E37" s="1" t="str">
        <f ca="1">IF(INDEX('Data base'!$B$9:$K$58,$A37,E$19)&gt;=E$5,E$9,IF(INDEX('Data base'!$B$9:$K$58,$A37,E$19)&lt;E$7,E$11,E$10))</f>
        <v>emploi++</v>
      </c>
      <c r="F37" s="1" t="str">
        <f ca="1">IF(INDEX('Data base'!$B$9:$K$58,$A37,F$19)&gt;=F$5,F$9,IF(INDEX('Data base'!$B$9:$K$58,$A37,F$19)&lt;F$7,F$11,F$10))</f>
        <v>taille++</v>
      </c>
      <c r="G37" s="1" t="str">
        <f ca="1">IF(INDEX('Data base'!$B$9:$K$58,$A37,G$19)&gt;=G$5,G$9,IF(INDEX('Data base'!$B$9:$K$58,$A37,G$19)&lt;G$7,G$11,G$10))</f>
        <v>cadre+</v>
      </c>
      <c r="H37" s="1" t="str">
        <f ca="1">IF(INDEX('Data base'!$B$9:$K$58,$A37,H$19)&gt;=H$5,H$9,IF(INDEX('Data base'!$B$9:$K$58,$A37,H$19)&lt;H$7,H$11,H$10))</f>
        <v>culture++</v>
      </c>
      <c r="I37" s="1" t="str">
        <f ca="1">IF(INDEX('Data base'!$B$9:$K$58,$A37,I$19)&gt;=I$5,I$9,IF(INDEX('Data base'!$B$9:$K$58,$A37,I$19)&lt;I$7,I$11,I$10))</f>
        <v>immo-</v>
      </c>
      <c r="J37" s="1" t="str">
        <f ca="1">IF(INDEX('Data base'!$B$9:$K$58,$A37,J$19)&gt;=J$5,J$9,IF(INDEX('Data base'!$B$9:$K$58,$A37,J$19)&lt;J$7,J$11,J$10))</f>
        <v>meteo++</v>
      </c>
      <c r="K37" s="1" t="str">
        <f ca="1">IF(INDEX('Data base'!$B$9:$K$58,$A37,K$19)&gt;=K$5,K$9,IF(INDEX('Data base'!$B$9:$K$58,$A37,K$19)&lt;K$7,K$11,K$10))</f>
        <v>soins++</v>
      </c>
      <c r="L37" s="1" t="str">
        <f ca="1">IF(INDEX('Data base'!$B$9:$K$58,$A37,L$19)&gt;=L$5,L$9,IF(INDEX('Data base'!$B$9:$K$58,$A37,L$19)&lt;L$7,L$11,L$10))</f>
        <v>securite+</v>
      </c>
    </row>
    <row r="38" spans="1:12">
      <c r="A38" s="2">
        <v>18</v>
      </c>
      <c r="B38" s="123" t="s">
        <v>19</v>
      </c>
      <c r="C38" s="1" t="str">
        <f ca="1">IF(INDEX('Data base'!$B$9:$K$58,$A38,C$19)&gt;=C$5,C$9,IF(INDEX('Data base'!$B$9:$K$58,$A38,C$19)&lt;C$7,C$11,C$10))</f>
        <v>access+</v>
      </c>
      <c r="D38" s="1" t="str">
        <f ca="1">IF(INDEX('Data base'!$B$9:$K$58,$A38,D$19)&gt;=D$5,D$9,IF(INDEX('Data base'!$B$9:$K$58,$A38,D$19)&lt;D$7,D$11,D$10))</f>
        <v>dynamis+</v>
      </c>
      <c r="E38" s="1" t="str">
        <f ca="1">IF(INDEX('Data base'!$B$9:$K$58,$A38,E$19)&gt;=E$5,E$9,IF(INDEX('Data base'!$B$9:$K$58,$A38,E$19)&lt;E$7,E$11,E$10))</f>
        <v>emploi+</v>
      </c>
      <c r="F38" s="1" t="str">
        <f ca="1">IF(INDEX('Data base'!$B$9:$K$58,$A38,F$19)&gt;=F$5,F$9,IF(INDEX('Data base'!$B$9:$K$58,$A38,F$19)&lt;F$7,F$11,F$10))</f>
        <v>taille+</v>
      </c>
      <c r="G38" s="1" t="str">
        <f ca="1">IF(INDEX('Data base'!$B$9:$K$58,$A38,G$19)&gt;=G$5,G$9,IF(INDEX('Data base'!$B$9:$K$58,$A38,G$19)&lt;G$7,G$11,G$10))</f>
        <v>cadre++</v>
      </c>
      <c r="H38" s="1" t="str">
        <f ca="1">IF(INDEX('Data base'!$B$9:$K$58,$A38,H$19)&gt;=H$5,H$9,IF(INDEX('Data base'!$B$9:$K$58,$A38,H$19)&lt;H$7,H$11,H$10))</f>
        <v>culture+</v>
      </c>
      <c r="I38" s="1" t="str">
        <f ca="1">IF(INDEX('Data base'!$B$9:$K$58,$A38,I$19)&gt;=I$5,I$9,IF(INDEX('Data base'!$B$9:$K$58,$A38,I$19)&lt;I$7,I$11,I$10))</f>
        <v>immo+</v>
      </c>
      <c r="J38" s="1" t="str">
        <f ca="1">IF(INDEX('Data base'!$B$9:$K$58,$A38,J$19)&gt;=J$5,J$9,IF(INDEX('Data base'!$B$9:$K$58,$A38,J$19)&lt;J$7,J$11,J$10))</f>
        <v>meteo-</v>
      </c>
      <c r="K38" s="1" t="str">
        <f ca="1">IF(INDEX('Data base'!$B$9:$K$58,$A38,K$19)&gt;=K$5,K$9,IF(INDEX('Data base'!$B$9:$K$58,$A38,K$19)&lt;K$7,K$11,K$10))</f>
        <v>soins-</v>
      </c>
      <c r="L38" s="1" t="str">
        <f ca="1">IF(INDEX('Data base'!$B$9:$K$58,$A38,L$19)&gt;=L$5,L$9,IF(INDEX('Data base'!$B$9:$K$58,$A38,L$19)&lt;L$7,L$11,L$10))</f>
        <v>securite+</v>
      </c>
    </row>
    <row r="39" spans="1:12">
      <c r="A39" s="2">
        <v>19</v>
      </c>
      <c r="B39" s="123" t="s">
        <v>26</v>
      </c>
      <c r="C39" s="1" t="str">
        <f ca="1">IF(INDEX('Data base'!$B$9:$K$58,$A39,C$19)&gt;=C$5,C$9,IF(INDEX('Data base'!$B$9:$K$58,$A39,C$19)&lt;C$7,C$11,C$10))</f>
        <v>access++</v>
      </c>
      <c r="D39" s="1" t="str">
        <f ca="1">IF(INDEX('Data base'!$B$9:$K$58,$A39,D$19)&gt;=D$5,D$9,IF(INDEX('Data base'!$B$9:$K$58,$A39,D$19)&lt;D$7,D$11,D$10))</f>
        <v>dynamis+</v>
      </c>
      <c r="E39" s="1" t="str">
        <f ca="1">IF(INDEX('Data base'!$B$9:$K$58,$A39,E$19)&gt;=E$5,E$9,IF(INDEX('Data base'!$B$9:$K$58,$A39,E$19)&lt;E$7,E$11,E$10))</f>
        <v>emploi+</v>
      </c>
      <c r="F39" s="1" t="str">
        <f ca="1">IF(INDEX('Data base'!$B$9:$K$58,$A39,F$19)&gt;=F$5,F$9,IF(INDEX('Data base'!$B$9:$K$58,$A39,F$19)&lt;F$7,F$11,F$10))</f>
        <v>taille++</v>
      </c>
      <c r="G39" s="1" t="str">
        <f ca="1">IF(INDEX('Data base'!$B$9:$K$58,$A39,G$19)&gt;=G$5,G$9,IF(INDEX('Data base'!$B$9:$K$58,$A39,G$19)&lt;G$7,G$11,G$10))</f>
        <v>cadre+</v>
      </c>
      <c r="H39" s="1" t="str">
        <f ca="1">IF(INDEX('Data base'!$B$9:$K$58,$A39,H$19)&gt;=H$5,H$9,IF(INDEX('Data base'!$B$9:$K$58,$A39,H$19)&lt;H$7,H$11,H$10))</f>
        <v>culture++</v>
      </c>
      <c r="I39" s="1" t="str">
        <f ca="1">IF(INDEX('Data base'!$B$9:$K$58,$A39,I$19)&gt;=I$5,I$9,IF(INDEX('Data base'!$B$9:$K$58,$A39,I$19)&lt;I$7,I$11,I$10))</f>
        <v>immo-</v>
      </c>
      <c r="J39" s="1" t="str">
        <f ca="1">IF(INDEX('Data base'!$B$9:$K$58,$A39,J$19)&gt;=J$5,J$9,IF(INDEX('Data base'!$B$9:$K$58,$A39,J$19)&lt;J$7,J$11,J$10))</f>
        <v>meteo-</v>
      </c>
      <c r="K39" s="1" t="str">
        <f ca="1">IF(INDEX('Data base'!$B$9:$K$58,$A39,K$19)&gt;=K$5,K$9,IF(INDEX('Data base'!$B$9:$K$58,$A39,K$19)&lt;K$7,K$11,K$10))</f>
        <v>soins-</v>
      </c>
      <c r="L39" s="1" t="str">
        <f ca="1">IF(INDEX('Data base'!$B$9:$K$58,$A39,L$19)&gt;=L$5,L$9,IF(INDEX('Data base'!$B$9:$K$58,$A39,L$19)&lt;L$7,L$11,L$10))</f>
        <v>securite-</v>
      </c>
    </row>
    <row r="40" spans="1:12">
      <c r="A40" s="2">
        <v>20</v>
      </c>
      <c r="B40" s="123" t="s">
        <v>47</v>
      </c>
      <c r="C40" s="1" t="str">
        <f ca="1">IF(INDEX('Data base'!$B$9:$K$58,$A40,C$19)&gt;=C$5,C$9,IF(INDEX('Data base'!$B$9:$K$58,$A40,C$19)&lt;C$7,C$11,C$10))</f>
        <v>access+</v>
      </c>
      <c r="D40" s="1" t="str">
        <f ca="1">IF(INDEX('Data base'!$B$9:$K$58,$A40,D$19)&gt;=D$5,D$9,IF(INDEX('Data base'!$B$9:$K$58,$A40,D$19)&lt;D$7,D$11,D$10))</f>
        <v>dynamis+</v>
      </c>
      <c r="E40" s="1" t="str">
        <f ca="1">IF(INDEX('Data base'!$B$9:$K$58,$A40,E$19)&gt;=E$5,E$9,IF(INDEX('Data base'!$B$9:$K$58,$A40,E$19)&lt;E$7,E$11,E$10))</f>
        <v>emploi+</v>
      </c>
      <c r="F40" s="1" t="str">
        <f ca="1">IF(INDEX('Data base'!$B$9:$K$58,$A40,F$19)&gt;=F$5,F$9,IF(INDEX('Data base'!$B$9:$K$58,$A40,F$19)&lt;F$7,F$11,F$10))</f>
        <v>taille+</v>
      </c>
      <c r="G40" s="1" t="str">
        <f ca="1">IF(INDEX('Data base'!$B$9:$K$58,$A40,G$19)&gt;=G$5,G$9,IF(INDEX('Data base'!$B$9:$K$58,$A40,G$19)&lt;G$7,G$11,G$10))</f>
        <v>cadre+</v>
      </c>
      <c r="H40" s="1" t="str">
        <f ca="1">IF(INDEX('Data base'!$B$9:$K$58,$A40,H$19)&gt;=H$5,H$9,IF(INDEX('Data base'!$B$9:$K$58,$A40,H$19)&lt;H$7,H$11,H$10))</f>
        <v>culture+</v>
      </c>
      <c r="I40" s="1" t="str">
        <f ca="1">IF(INDEX('Data base'!$B$9:$K$58,$A40,I$19)&gt;=I$5,I$9,IF(INDEX('Data base'!$B$9:$K$58,$A40,I$19)&lt;I$7,I$11,I$10))</f>
        <v>immo++</v>
      </c>
      <c r="J40" s="1" t="str">
        <f ca="1">IF(INDEX('Data base'!$B$9:$K$58,$A40,J$19)&gt;=J$5,J$9,IF(INDEX('Data base'!$B$9:$K$58,$A40,J$19)&lt;J$7,J$11,J$10))</f>
        <v>meteo+</v>
      </c>
      <c r="K40" s="1" t="str">
        <f ca="1">IF(INDEX('Data base'!$B$9:$K$58,$A40,K$19)&gt;=K$5,K$9,IF(INDEX('Data base'!$B$9:$K$58,$A40,K$19)&lt;K$7,K$11,K$10))</f>
        <v>soins+</v>
      </c>
      <c r="L40" s="1" t="str">
        <f ca="1">IF(INDEX('Data base'!$B$9:$K$58,$A40,L$19)&gt;=L$5,L$9,IF(INDEX('Data base'!$B$9:$K$58,$A40,L$19)&lt;L$7,L$11,L$10))</f>
        <v>securite++</v>
      </c>
    </row>
    <row r="41" spans="1:12">
      <c r="A41" s="2">
        <v>21</v>
      </c>
      <c r="B41" s="123" t="s">
        <v>7</v>
      </c>
      <c r="C41" s="1" t="str">
        <f ca="1">IF(INDEX('Data base'!$B$9:$K$58,$A41,C$19)&gt;=C$5,C$9,IF(INDEX('Data base'!$B$9:$K$58,$A41,C$19)&lt;C$7,C$11,C$10))</f>
        <v>access-</v>
      </c>
      <c r="D41" s="1" t="str">
        <f ca="1">IF(INDEX('Data base'!$B$9:$K$58,$A41,D$19)&gt;=D$5,D$9,IF(INDEX('Data base'!$B$9:$K$58,$A41,D$19)&lt;D$7,D$11,D$10))</f>
        <v>dynamis-</v>
      </c>
      <c r="E41" s="1" t="str">
        <f ca="1">IF(INDEX('Data base'!$B$9:$K$58,$A41,E$19)&gt;=E$5,E$9,IF(INDEX('Data base'!$B$9:$K$58,$A41,E$19)&lt;E$7,E$11,E$10))</f>
        <v>emploi-</v>
      </c>
      <c r="F41" s="1" t="str">
        <f ca="1">IF(INDEX('Data base'!$B$9:$K$58,$A41,F$19)&gt;=F$5,F$9,IF(INDEX('Data base'!$B$9:$K$58,$A41,F$19)&lt;F$7,F$11,F$10))</f>
        <v>taille-</v>
      </c>
      <c r="G41" s="1" t="str">
        <f ca="1">IF(INDEX('Data base'!$B$9:$K$58,$A41,G$19)&gt;=G$5,G$9,IF(INDEX('Data base'!$B$9:$K$58,$A41,G$19)&lt;G$7,G$11,G$10))</f>
        <v>cadre++</v>
      </c>
      <c r="H41" s="1" t="str">
        <f ca="1">IF(INDEX('Data base'!$B$9:$K$58,$A41,H$19)&gt;=H$5,H$9,IF(INDEX('Data base'!$B$9:$K$58,$A41,H$19)&lt;H$7,H$11,H$10))</f>
        <v>culture-</v>
      </c>
      <c r="I41" s="1" t="str">
        <f ca="1">IF(INDEX('Data base'!$B$9:$K$58,$A41,I$19)&gt;=I$5,I$9,IF(INDEX('Data base'!$B$9:$K$58,$A41,I$19)&lt;I$7,I$11,I$10))</f>
        <v>immo++</v>
      </c>
      <c r="J41" s="1" t="str">
        <f ca="1">IF(INDEX('Data base'!$B$9:$K$58,$A41,J$19)&gt;=J$5,J$9,IF(INDEX('Data base'!$B$9:$K$58,$A41,J$19)&lt;J$7,J$11,J$10))</f>
        <v>meteo+</v>
      </c>
      <c r="K41" s="1" t="str">
        <f ca="1">IF(INDEX('Data base'!$B$9:$K$58,$A41,K$19)&gt;=K$5,K$9,IF(INDEX('Data base'!$B$9:$K$58,$A41,K$19)&lt;K$7,K$11,K$10))</f>
        <v>soins-</v>
      </c>
      <c r="L41" s="1" t="str">
        <f ca="1">IF(INDEX('Data base'!$B$9:$K$58,$A41,L$19)&gt;=L$5,L$9,IF(INDEX('Data base'!$B$9:$K$58,$A41,L$19)&lt;L$7,L$11,L$10))</f>
        <v>securite++</v>
      </c>
    </row>
    <row r="42" spans="1:12">
      <c r="A42" s="2">
        <v>22</v>
      </c>
      <c r="B42" s="123" t="s">
        <v>25</v>
      </c>
      <c r="C42" s="1" t="str">
        <f ca="1">IF(INDEX('Data base'!$B$9:$K$58,$A42,C$19)&gt;=C$5,C$9,IF(INDEX('Data base'!$B$9:$K$58,$A42,C$19)&lt;C$7,C$11,C$10))</f>
        <v>access++</v>
      </c>
      <c r="D42" s="1" t="str">
        <f ca="1">IF(INDEX('Data base'!$B$9:$K$58,$A42,D$19)&gt;=D$5,D$9,IF(INDEX('Data base'!$B$9:$K$58,$A42,D$19)&lt;D$7,D$11,D$10))</f>
        <v>dynamis+</v>
      </c>
      <c r="E42" s="1" t="str">
        <f ca="1">IF(INDEX('Data base'!$B$9:$K$58,$A42,E$19)&gt;=E$5,E$9,IF(INDEX('Data base'!$B$9:$K$58,$A42,E$19)&lt;E$7,E$11,E$10))</f>
        <v>emploi++</v>
      </c>
      <c r="F42" s="1" t="str">
        <f ca="1">IF(INDEX('Data base'!$B$9:$K$58,$A42,F$19)&gt;=F$5,F$9,IF(INDEX('Data base'!$B$9:$K$58,$A42,F$19)&lt;F$7,F$11,F$10))</f>
        <v>taille++</v>
      </c>
      <c r="G42" s="1" t="str">
        <f ca="1">IF(INDEX('Data base'!$B$9:$K$58,$A42,G$19)&gt;=G$5,G$9,IF(INDEX('Data base'!$B$9:$K$58,$A42,G$19)&lt;G$7,G$11,G$10))</f>
        <v>cadre+</v>
      </c>
      <c r="H42" s="1" t="str">
        <f ca="1">IF(INDEX('Data base'!$B$9:$K$58,$A42,H$19)&gt;=H$5,H$9,IF(INDEX('Data base'!$B$9:$K$58,$A42,H$19)&lt;H$7,H$11,H$10))</f>
        <v>culture++</v>
      </c>
      <c r="I42" s="1" t="str">
        <f ca="1">IF(INDEX('Data base'!$B$9:$K$58,$A42,I$19)&gt;=I$5,I$9,IF(INDEX('Data base'!$B$9:$K$58,$A42,I$19)&lt;I$7,I$11,I$10))</f>
        <v>immo-</v>
      </c>
      <c r="J42" s="1" t="str">
        <f ca="1">IF(INDEX('Data base'!$B$9:$K$58,$A42,J$19)&gt;=J$5,J$9,IF(INDEX('Data base'!$B$9:$K$58,$A42,J$19)&lt;J$7,J$11,J$10))</f>
        <v>meteo++</v>
      </c>
      <c r="K42" s="1" t="str">
        <f ca="1">IF(INDEX('Data base'!$B$9:$K$58,$A42,K$19)&gt;=K$5,K$9,IF(INDEX('Data base'!$B$9:$K$58,$A42,K$19)&lt;K$7,K$11,K$10))</f>
        <v>soins+</v>
      </c>
      <c r="L42" s="1" t="str">
        <f ca="1">IF(INDEX('Data base'!$B$9:$K$58,$A42,L$19)&gt;=L$5,L$9,IF(INDEX('Data base'!$B$9:$K$58,$A42,L$19)&lt;L$7,L$11,L$10))</f>
        <v>securite-</v>
      </c>
    </row>
    <row r="43" spans="1:12">
      <c r="A43" s="2">
        <v>23</v>
      </c>
      <c r="B43" s="123" t="s">
        <v>37</v>
      </c>
      <c r="C43" s="1" t="str">
        <f ca="1">IF(INDEX('Data base'!$B$9:$K$58,$A43,C$19)&gt;=C$5,C$9,IF(INDEX('Data base'!$B$9:$K$58,$A43,C$19)&lt;C$7,C$11,C$10))</f>
        <v>access++</v>
      </c>
      <c r="D43" s="1" t="str">
        <f ca="1">IF(INDEX('Data base'!$B$9:$K$58,$A43,D$19)&gt;=D$5,D$9,IF(INDEX('Data base'!$B$9:$K$58,$A43,D$19)&lt;D$7,D$11,D$10))</f>
        <v>dynamis-</v>
      </c>
      <c r="E43" s="1" t="str">
        <f ca="1">IF(INDEX('Data base'!$B$9:$K$58,$A43,E$19)&gt;=E$5,E$9,IF(INDEX('Data base'!$B$9:$K$58,$A43,E$19)&lt;E$7,E$11,E$10))</f>
        <v>emploi+</v>
      </c>
      <c r="F43" s="1" t="str">
        <f ca="1">IF(INDEX('Data base'!$B$9:$K$58,$A43,F$19)&gt;=F$5,F$9,IF(INDEX('Data base'!$B$9:$K$58,$A43,F$19)&lt;F$7,F$11,F$10))</f>
        <v>taille+</v>
      </c>
      <c r="G43" s="1" t="str">
        <f ca="1">IF(INDEX('Data base'!$B$9:$K$58,$A43,G$19)&gt;=G$5,G$9,IF(INDEX('Data base'!$B$9:$K$58,$A43,G$19)&lt;G$7,G$11,G$10))</f>
        <v>cadre+</v>
      </c>
      <c r="H43" s="1" t="str">
        <f ca="1">IF(INDEX('Data base'!$B$9:$K$58,$A43,H$19)&gt;=H$5,H$9,IF(INDEX('Data base'!$B$9:$K$58,$A43,H$19)&lt;H$7,H$11,H$10))</f>
        <v>culture-</v>
      </c>
      <c r="I43" s="1" t="str">
        <f ca="1">IF(INDEX('Data base'!$B$9:$K$58,$A43,I$19)&gt;=I$5,I$9,IF(INDEX('Data base'!$B$9:$K$58,$A43,I$19)&lt;I$7,I$11,I$10))</f>
        <v>immo++</v>
      </c>
      <c r="J43" s="1" t="str">
        <f ca="1">IF(INDEX('Data base'!$B$9:$K$58,$A43,J$19)&gt;=J$5,J$9,IF(INDEX('Data base'!$B$9:$K$58,$A43,J$19)&lt;J$7,J$11,J$10))</f>
        <v>meteo+</v>
      </c>
      <c r="K43" s="1" t="str">
        <f ca="1">IF(INDEX('Data base'!$B$9:$K$58,$A43,K$19)&gt;=K$5,K$9,IF(INDEX('Data base'!$B$9:$K$58,$A43,K$19)&lt;K$7,K$11,K$10))</f>
        <v>soins+</v>
      </c>
      <c r="L43" s="1" t="str">
        <f ca="1">IF(INDEX('Data base'!$B$9:$K$58,$A43,L$19)&gt;=L$5,L$9,IF(INDEX('Data base'!$B$9:$K$58,$A43,L$19)&lt;L$7,L$11,L$10))</f>
        <v>securite++</v>
      </c>
    </row>
    <row r="44" spans="1:12">
      <c r="A44" s="2">
        <v>24</v>
      </c>
      <c r="B44" s="123" t="s">
        <v>21</v>
      </c>
      <c r="C44" s="1" t="str">
        <f ca="1">IF(INDEX('Data base'!$B$9:$K$58,$A44,C$19)&gt;=C$5,C$9,IF(INDEX('Data base'!$B$9:$K$58,$A44,C$19)&lt;C$7,C$11,C$10))</f>
        <v>access+</v>
      </c>
      <c r="D44" s="1" t="str">
        <f ca="1">IF(INDEX('Data base'!$B$9:$K$58,$A44,D$19)&gt;=D$5,D$9,IF(INDEX('Data base'!$B$9:$K$58,$A44,D$19)&lt;D$7,D$11,D$10))</f>
        <v>dynamis++</v>
      </c>
      <c r="E44" s="1" t="str">
        <f ca="1">IF(INDEX('Data base'!$B$9:$K$58,$A44,E$19)&gt;=E$5,E$9,IF(INDEX('Data base'!$B$9:$K$58,$A44,E$19)&lt;E$7,E$11,E$10))</f>
        <v>emploi++</v>
      </c>
      <c r="F44" s="1" t="str">
        <f ca="1">IF(INDEX('Data base'!$B$9:$K$58,$A44,F$19)&gt;=F$5,F$9,IF(INDEX('Data base'!$B$9:$K$58,$A44,F$19)&lt;F$7,F$11,F$10))</f>
        <v>taille++</v>
      </c>
      <c r="G44" s="1" t="str">
        <f ca="1">IF(INDEX('Data base'!$B$9:$K$58,$A44,G$19)&gt;=G$5,G$9,IF(INDEX('Data base'!$B$9:$K$58,$A44,G$19)&lt;G$7,G$11,G$10))</f>
        <v>cadre++</v>
      </c>
      <c r="H44" s="1" t="str">
        <f ca="1">IF(INDEX('Data base'!$B$9:$K$58,$A44,H$19)&gt;=H$5,H$9,IF(INDEX('Data base'!$B$9:$K$58,$A44,H$19)&lt;H$7,H$11,H$10))</f>
        <v>culture++</v>
      </c>
      <c r="I44" s="1" t="str">
        <f ca="1">IF(INDEX('Data base'!$B$9:$K$58,$A44,I$19)&gt;=I$5,I$9,IF(INDEX('Data base'!$B$9:$K$58,$A44,I$19)&lt;I$7,I$11,I$10))</f>
        <v>immo-</v>
      </c>
      <c r="J44" s="1" t="str">
        <f ca="1">IF(INDEX('Data base'!$B$9:$K$58,$A44,J$19)&gt;=J$5,J$9,IF(INDEX('Data base'!$B$9:$K$58,$A44,J$19)&lt;J$7,J$11,J$10))</f>
        <v>meteo++</v>
      </c>
      <c r="K44" s="1" t="str">
        <f ca="1">IF(INDEX('Data base'!$B$9:$K$58,$A44,K$19)&gt;=K$5,K$9,IF(INDEX('Data base'!$B$9:$K$58,$A44,K$19)&lt;K$7,K$11,K$10))</f>
        <v>soins++</v>
      </c>
      <c r="L44" s="1" t="str">
        <f ca="1">IF(INDEX('Data base'!$B$9:$K$58,$A44,L$19)&gt;=L$5,L$9,IF(INDEX('Data base'!$B$9:$K$58,$A44,L$19)&lt;L$7,L$11,L$10))</f>
        <v>securite-</v>
      </c>
    </row>
    <row r="45" spans="1:12">
      <c r="A45" s="2">
        <v>25</v>
      </c>
      <c r="B45" s="123" t="s">
        <v>28</v>
      </c>
      <c r="C45" s="1" t="str">
        <f ca="1">IF(INDEX('Data base'!$B$9:$K$58,$A45,C$19)&gt;=C$5,C$9,IF(INDEX('Data base'!$B$9:$K$58,$A45,C$19)&lt;C$7,C$11,C$10))</f>
        <v>access++</v>
      </c>
      <c r="D45" s="1" t="str">
        <f ca="1">IF(INDEX('Data base'!$B$9:$K$58,$A45,D$19)&gt;=D$5,D$9,IF(INDEX('Data base'!$B$9:$K$58,$A45,D$19)&lt;D$7,D$11,D$10))</f>
        <v>dynamis+</v>
      </c>
      <c r="E45" s="1" t="str">
        <f ca="1">IF(INDEX('Data base'!$B$9:$K$58,$A45,E$19)&gt;=E$5,E$9,IF(INDEX('Data base'!$B$9:$K$58,$A45,E$19)&lt;E$7,E$11,E$10))</f>
        <v>emploi+</v>
      </c>
      <c r="F45" s="1" t="str">
        <f ca="1">IF(INDEX('Data base'!$B$9:$K$58,$A45,F$19)&gt;=F$5,F$9,IF(INDEX('Data base'!$B$9:$K$58,$A45,F$19)&lt;F$7,F$11,F$10))</f>
        <v>taille++</v>
      </c>
      <c r="G45" s="1" t="str">
        <f ca="1">IF(INDEX('Data base'!$B$9:$K$58,$A45,G$19)&gt;=G$5,G$9,IF(INDEX('Data base'!$B$9:$K$58,$A45,G$19)&lt;G$7,G$11,G$10))</f>
        <v>cadre-</v>
      </c>
      <c r="H45" s="1" t="str">
        <f ca="1">IF(INDEX('Data base'!$B$9:$K$58,$A45,H$19)&gt;=H$5,H$9,IF(INDEX('Data base'!$B$9:$K$58,$A45,H$19)&lt;H$7,H$11,H$10))</f>
        <v>culture+</v>
      </c>
      <c r="I45" s="1" t="str">
        <f ca="1">IF(INDEX('Data base'!$B$9:$K$58,$A45,I$19)&gt;=I$5,I$9,IF(INDEX('Data base'!$B$9:$K$58,$A45,I$19)&lt;I$7,I$11,I$10))</f>
        <v>immo++</v>
      </c>
      <c r="J45" s="1" t="str">
        <f ca="1">IF(INDEX('Data base'!$B$9:$K$58,$A45,J$19)&gt;=J$5,J$9,IF(INDEX('Data base'!$B$9:$K$58,$A45,J$19)&lt;J$7,J$11,J$10))</f>
        <v>meteo-</v>
      </c>
      <c r="K45" s="1" t="str">
        <f ca="1">IF(INDEX('Data base'!$B$9:$K$58,$A45,K$19)&gt;=K$5,K$9,IF(INDEX('Data base'!$B$9:$K$58,$A45,K$19)&lt;K$7,K$11,K$10))</f>
        <v>soins+</v>
      </c>
      <c r="L45" s="1" t="str">
        <f ca="1">IF(INDEX('Data base'!$B$9:$K$58,$A45,L$19)&gt;=L$5,L$9,IF(INDEX('Data base'!$B$9:$K$58,$A45,L$19)&lt;L$7,L$11,L$10))</f>
        <v>securite+</v>
      </c>
    </row>
    <row r="46" spans="1:12">
      <c r="A46" s="2">
        <v>26</v>
      </c>
      <c r="B46" s="123" t="s">
        <v>20</v>
      </c>
      <c r="C46" s="1" t="str">
        <f ca="1">IF(INDEX('Data base'!$B$9:$K$58,$A46,C$19)&gt;=C$5,C$9,IF(INDEX('Data base'!$B$9:$K$58,$A46,C$19)&lt;C$7,C$11,C$10))</f>
        <v>access-</v>
      </c>
      <c r="D46" s="1" t="str">
        <f ca="1">IF(INDEX('Data base'!$B$9:$K$58,$A46,D$19)&gt;=D$5,D$9,IF(INDEX('Data base'!$B$9:$K$58,$A46,D$19)&lt;D$7,D$11,D$10))</f>
        <v>dynamis+</v>
      </c>
      <c r="E46" s="1" t="str">
        <f ca="1">IF(INDEX('Data base'!$B$9:$K$58,$A46,E$19)&gt;=E$5,E$9,IF(INDEX('Data base'!$B$9:$K$58,$A46,E$19)&lt;E$7,E$11,E$10))</f>
        <v>emploi-</v>
      </c>
      <c r="F46" s="1" t="str">
        <f ca="1">IF(INDEX('Data base'!$B$9:$K$58,$A46,F$19)&gt;=F$5,F$9,IF(INDEX('Data base'!$B$9:$K$58,$A46,F$19)&lt;F$7,F$11,F$10))</f>
        <v>taille-</v>
      </c>
      <c r="G46" s="1" t="str">
        <f ca="1">IF(INDEX('Data base'!$B$9:$K$58,$A46,G$19)&gt;=G$5,G$9,IF(INDEX('Data base'!$B$9:$K$58,$A46,G$19)&lt;G$7,G$11,G$10))</f>
        <v>cadre-</v>
      </c>
      <c r="H46" s="1" t="str">
        <f ca="1">IF(INDEX('Data base'!$B$9:$K$58,$A46,H$19)&gt;=H$5,H$9,IF(INDEX('Data base'!$B$9:$K$58,$A46,H$19)&lt;H$7,H$11,H$10))</f>
        <v>culture-</v>
      </c>
      <c r="I46" s="1" t="str">
        <f ca="1">IF(INDEX('Data base'!$B$9:$K$58,$A46,I$19)&gt;=I$5,I$9,IF(INDEX('Data base'!$B$9:$K$58,$A46,I$19)&lt;I$7,I$11,I$10))</f>
        <v>immo++</v>
      </c>
      <c r="J46" s="1" t="str">
        <f ca="1">IF(INDEX('Data base'!$B$9:$K$58,$A46,J$19)&gt;=J$5,J$9,IF(INDEX('Data base'!$B$9:$K$58,$A46,J$19)&lt;J$7,J$11,J$10))</f>
        <v>meteo+</v>
      </c>
      <c r="K46" s="1" t="str">
        <f ca="1">IF(INDEX('Data base'!$B$9:$K$58,$A46,K$19)&gt;=K$5,K$9,IF(INDEX('Data base'!$B$9:$K$58,$A46,K$19)&lt;K$7,K$11,K$10))</f>
        <v>soins-</v>
      </c>
      <c r="L46" s="1" t="str">
        <f ca="1">IF(INDEX('Data base'!$B$9:$K$58,$A46,L$19)&gt;=L$5,L$9,IF(INDEX('Data base'!$B$9:$K$58,$A46,L$19)&lt;L$7,L$11,L$10))</f>
        <v>securite++</v>
      </c>
    </row>
    <row r="47" spans="1:12">
      <c r="A47" s="2">
        <v>27</v>
      </c>
      <c r="B47" s="123" t="s">
        <v>42</v>
      </c>
      <c r="C47" s="1" t="str">
        <f ca="1">IF(INDEX('Data base'!$B$9:$K$58,$A47,C$19)&gt;=C$5,C$9,IF(INDEX('Data base'!$B$9:$K$58,$A47,C$19)&lt;C$7,C$11,C$10))</f>
        <v>access+</v>
      </c>
      <c r="D47" s="1" t="str">
        <f ca="1">IF(INDEX('Data base'!$B$9:$K$58,$A47,D$19)&gt;=D$5,D$9,IF(INDEX('Data base'!$B$9:$K$58,$A47,D$19)&lt;D$7,D$11,D$10))</f>
        <v>dynamis++</v>
      </c>
      <c r="E47" s="1" t="str">
        <f ca="1">IF(INDEX('Data base'!$B$9:$K$58,$A47,E$19)&gt;=E$5,E$9,IF(INDEX('Data base'!$B$9:$K$58,$A47,E$19)&lt;E$7,E$11,E$10))</f>
        <v>emploi+</v>
      </c>
      <c r="F47" s="1" t="str">
        <f ca="1">IF(INDEX('Data base'!$B$9:$K$58,$A47,F$19)&gt;=F$5,F$9,IF(INDEX('Data base'!$B$9:$K$58,$A47,F$19)&lt;F$7,F$11,F$10))</f>
        <v>taille++</v>
      </c>
      <c r="G47" s="1" t="str">
        <f ca="1">IF(INDEX('Data base'!$B$9:$K$58,$A47,G$19)&gt;=G$5,G$9,IF(INDEX('Data base'!$B$9:$K$58,$A47,G$19)&lt;G$7,G$11,G$10))</f>
        <v>cadre++</v>
      </c>
      <c r="H47" s="1" t="str">
        <f ca="1">IF(INDEX('Data base'!$B$9:$K$58,$A47,H$19)&gt;=H$5,H$9,IF(INDEX('Data base'!$B$9:$K$58,$A47,H$19)&lt;H$7,H$11,H$10))</f>
        <v>culture++</v>
      </c>
      <c r="I47" s="1" t="str">
        <f ca="1">IF(INDEX('Data base'!$B$9:$K$58,$A47,I$19)&gt;=I$5,I$9,IF(INDEX('Data base'!$B$9:$K$58,$A47,I$19)&lt;I$7,I$11,I$10))</f>
        <v>immo-</v>
      </c>
      <c r="J47" s="1" t="str">
        <f ca="1">IF(INDEX('Data base'!$B$9:$K$58,$A47,J$19)&gt;=J$5,J$9,IF(INDEX('Data base'!$B$9:$K$58,$A47,J$19)&lt;J$7,J$11,J$10))</f>
        <v>meteo++</v>
      </c>
      <c r="K47" s="1" t="str">
        <f ca="1">IF(INDEX('Data base'!$B$9:$K$58,$A47,K$19)&gt;=K$5,K$9,IF(INDEX('Data base'!$B$9:$K$58,$A47,K$19)&lt;K$7,K$11,K$10))</f>
        <v>soins++</v>
      </c>
      <c r="L47" s="1" t="str">
        <f ca="1">IF(INDEX('Data base'!$B$9:$K$58,$A47,L$19)&gt;=L$5,L$9,IF(INDEX('Data base'!$B$9:$K$58,$A47,L$19)&lt;L$7,L$11,L$10))</f>
        <v>securite-</v>
      </c>
    </row>
    <row r="48" spans="1:12">
      <c r="A48" s="2">
        <v>28</v>
      </c>
      <c r="B48" s="123" t="s">
        <v>35</v>
      </c>
      <c r="C48" s="1" t="str">
        <f ca="1">IF(INDEX('Data base'!$B$9:$K$58,$A48,C$19)&gt;=C$5,C$9,IF(INDEX('Data base'!$B$9:$K$58,$A48,C$19)&lt;C$7,C$11,C$10))</f>
        <v>access+</v>
      </c>
      <c r="D48" s="1" t="str">
        <f ca="1">IF(INDEX('Data base'!$B$9:$K$58,$A48,D$19)&gt;=D$5,D$9,IF(INDEX('Data base'!$B$9:$K$58,$A48,D$19)&lt;D$7,D$11,D$10))</f>
        <v>dynamis-</v>
      </c>
      <c r="E48" s="1" t="str">
        <f ca="1">IF(INDEX('Data base'!$B$9:$K$58,$A48,E$19)&gt;=E$5,E$9,IF(INDEX('Data base'!$B$9:$K$58,$A48,E$19)&lt;E$7,E$11,E$10))</f>
        <v>emploi-</v>
      </c>
      <c r="F48" s="1" t="str">
        <f ca="1">IF(INDEX('Data base'!$B$9:$K$58,$A48,F$19)&gt;=F$5,F$9,IF(INDEX('Data base'!$B$9:$K$58,$A48,F$19)&lt;F$7,F$11,F$10))</f>
        <v>taille-</v>
      </c>
      <c r="G48" s="1" t="str">
        <f ca="1">IF(INDEX('Data base'!$B$9:$K$58,$A48,G$19)&gt;=G$5,G$9,IF(INDEX('Data base'!$B$9:$K$58,$A48,G$19)&lt;G$7,G$11,G$10))</f>
        <v>cadre-</v>
      </c>
      <c r="H48" s="1" t="str">
        <f ca="1">IF(INDEX('Data base'!$B$9:$K$58,$A48,H$19)&gt;=H$5,H$9,IF(INDEX('Data base'!$B$9:$K$58,$A48,H$19)&lt;H$7,H$11,H$10))</f>
        <v>culture+</v>
      </c>
      <c r="I48" s="1" t="str">
        <f ca="1">IF(INDEX('Data base'!$B$9:$K$58,$A48,I$19)&gt;=I$5,I$9,IF(INDEX('Data base'!$B$9:$K$58,$A48,I$19)&lt;I$7,I$11,I$10))</f>
        <v>immo++</v>
      </c>
      <c r="J48" s="1" t="str">
        <f ca="1">IF(INDEX('Data base'!$B$9:$K$58,$A48,J$19)&gt;=J$5,J$9,IF(INDEX('Data base'!$B$9:$K$58,$A48,J$19)&lt;J$7,J$11,J$10))</f>
        <v>meteo+</v>
      </c>
      <c r="K48" s="1" t="str">
        <f ca="1">IF(INDEX('Data base'!$B$9:$K$58,$A48,K$19)&gt;=K$5,K$9,IF(INDEX('Data base'!$B$9:$K$58,$A48,K$19)&lt;K$7,K$11,K$10))</f>
        <v>soins-</v>
      </c>
      <c r="L48" s="1" t="str">
        <f ca="1">IF(INDEX('Data base'!$B$9:$K$58,$A48,L$19)&gt;=L$5,L$9,IF(INDEX('Data base'!$B$9:$K$58,$A48,L$19)&lt;L$7,L$11,L$10))</f>
        <v>securite+</v>
      </c>
    </row>
    <row r="49" spans="1:12">
      <c r="A49" s="2">
        <v>29</v>
      </c>
      <c r="B49" s="123" t="s">
        <v>38</v>
      </c>
      <c r="C49" s="1" t="str">
        <f ca="1">IF(INDEX('Data base'!$B$9:$K$58,$A49,C$19)&gt;=C$5,C$9,IF(INDEX('Data base'!$B$9:$K$58,$A49,C$19)&lt;C$7,C$11,C$10))</f>
        <v>access++</v>
      </c>
      <c r="D49" s="1" t="str">
        <f ca="1">IF(INDEX('Data base'!$B$9:$K$58,$A49,D$19)&gt;=D$5,D$9,IF(INDEX('Data base'!$B$9:$K$58,$A49,D$19)&lt;D$7,D$11,D$10))</f>
        <v>dynamis-</v>
      </c>
      <c r="E49" s="1" t="str">
        <f ca="1">IF(INDEX('Data base'!$B$9:$K$58,$A49,E$19)&gt;=E$5,E$9,IF(INDEX('Data base'!$B$9:$K$58,$A49,E$19)&lt;E$7,E$11,E$10))</f>
        <v>emploi+</v>
      </c>
      <c r="F49" s="1" t="str">
        <f ca="1">IF(INDEX('Data base'!$B$9:$K$58,$A49,F$19)&gt;=F$5,F$9,IF(INDEX('Data base'!$B$9:$K$58,$A49,F$19)&lt;F$7,F$11,F$10))</f>
        <v>taille+</v>
      </c>
      <c r="G49" s="1" t="str">
        <f ca="1">IF(INDEX('Data base'!$B$9:$K$58,$A49,G$19)&gt;=G$5,G$9,IF(INDEX('Data base'!$B$9:$K$58,$A49,G$19)&lt;G$7,G$11,G$10))</f>
        <v>cadre-</v>
      </c>
      <c r="H49" s="1" t="str">
        <f ca="1">IF(INDEX('Data base'!$B$9:$K$58,$A49,H$19)&gt;=H$5,H$9,IF(INDEX('Data base'!$B$9:$K$58,$A49,H$19)&lt;H$7,H$11,H$10))</f>
        <v>culture++</v>
      </c>
      <c r="I49" s="1" t="str">
        <f ca="1">IF(INDEX('Data base'!$B$9:$K$58,$A49,I$19)&gt;=I$5,I$9,IF(INDEX('Data base'!$B$9:$K$58,$A49,I$19)&lt;I$7,I$11,I$10))</f>
        <v>immo+</v>
      </c>
      <c r="J49" s="1" t="str">
        <f ca="1">IF(INDEX('Data base'!$B$9:$K$58,$A49,J$19)&gt;=J$5,J$9,IF(INDEX('Data base'!$B$9:$K$58,$A49,J$19)&lt;J$7,J$11,J$10))</f>
        <v>meteo-</v>
      </c>
      <c r="K49" s="1" t="str">
        <f ca="1">IF(INDEX('Data base'!$B$9:$K$58,$A49,K$19)&gt;=K$5,K$9,IF(INDEX('Data base'!$B$9:$K$58,$A49,K$19)&lt;K$7,K$11,K$10))</f>
        <v>soins+</v>
      </c>
      <c r="L49" s="1" t="str">
        <f ca="1">IF(INDEX('Data base'!$B$9:$K$58,$A49,L$19)&gt;=L$5,L$9,IF(INDEX('Data base'!$B$9:$K$58,$A49,L$19)&lt;L$7,L$11,L$10))</f>
        <v>securite+</v>
      </c>
    </row>
    <row r="50" spans="1:12">
      <c r="A50" s="2">
        <v>30</v>
      </c>
      <c r="B50" s="123" t="s">
        <v>22</v>
      </c>
      <c r="C50" s="1" t="str">
        <f ca="1">IF(INDEX('Data base'!$B$9:$K$58,$A50,C$19)&gt;=C$5,C$9,IF(INDEX('Data base'!$B$9:$K$58,$A50,C$19)&lt;C$7,C$11,C$10))</f>
        <v>access++</v>
      </c>
      <c r="D50" s="1" t="str">
        <f ca="1">IF(INDEX('Data base'!$B$9:$K$58,$A50,D$19)&gt;=D$5,D$9,IF(INDEX('Data base'!$B$9:$K$58,$A50,D$19)&lt;D$7,D$11,D$10))</f>
        <v>dynamis++</v>
      </c>
      <c r="E50" s="1" t="str">
        <f ca="1">IF(INDEX('Data base'!$B$9:$K$58,$A50,E$19)&gt;=E$5,E$9,IF(INDEX('Data base'!$B$9:$K$58,$A50,E$19)&lt;E$7,E$11,E$10))</f>
        <v>emploi++</v>
      </c>
      <c r="F50" s="1" t="str">
        <f ca="1">IF(INDEX('Data base'!$B$9:$K$58,$A50,F$19)&gt;=F$5,F$9,IF(INDEX('Data base'!$B$9:$K$58,$A50,F$19)&lt;F$7,F$11,F$10))</f>
        <v>taille++</v>
      </c>
      <c r="G50" s="1" t="str">
        <f ca="1">IF(INDEX('Data base'!$B$9:$K$58,$A50,G$19)&gt;=G$5,G$9,IF(INDEX('Data base'!$B$9:$K$58,$A50,G$19)&lt;G$7,G$11,G$10))</f>
        <v>cadre+</v>
      </c>
      <c r="H50" s="1" t="str">
        <f ca="1">IF(INDEX('Data base'!$B$9:$K$58,$A50,H$19)&gt;=H$5,H$9,IF(INDEX('Data base'!$B$9:$K$58,$A50,H$19)&lt;H$7,H$11,H$10))</f>
        <v>culture++</v>
      </c>
      <c r="I50" s="1" t="str">
        <f ca="1">IF(INDEX('Data base'!$B$9:$K$58,$A50,I$19)&gt;=I$5,I$9,IF(INDEX('Data base'!$B$9:$K$58,$A50,I$19)&lt;I$7,I$11,I$10))</f>
        <v>immo+</v>
      </c>
      <c r="J50" s="1" t="str">
        <f ca="1">IF(INDEX('Data base'!$B$9:$K$58,$A50,J$19)&gt;=J$5,J$9,IF(INDEX('Data base'!$B$9:$K$58,$A50,J$19)&lt;J$7,J$11,J$10))</f>
        <v>meteo+</v>
      </c>
      <c r="K50" s="1" t="str">
        <f ca="1">IF(INDEX('Data base'!$B$9:$K$58,$A50,K$19)&gt;=K$5,K$9,IF(INDEX('Data base'!$B$9:$K$58,$A50,K$19)&lt;K$7,K$11,K$10))</f>
        <v>soins+</v>
      </c>
      <c r="L50" s="1" t="str">
        <f ca="1">IF(INDEX('Data base'!$B$9:$K$58,$A50,L$19)&gt;=L$5,L$9,IF(INDEX('Data base'!$B$9:$K$58,$A50,L$19)&lt;L$7,L$11,L$10))</f>
        <v>securite+</v>
      </c>
    </row>
    <row r="51" spans="1:12">
      <c r="A51" s="2">
        <v>31</v>
      </c>
      <c r="B51" s="123" t="s">
        <v>32</v>
      </c>
      <c r="C51" s="1" t="str">
        <f ca="1">IF(INDEX('Data base'!$B$9:$K$58,$A51,C$19)&gt;=C$5,C$9,IF(INDEX('Data base'!$B$9:$K$58,$A51,C$19)&lt;C$7,C$11,C$10))</f>
        <v>access-</v>
      </c>
      <c r="D51" s="1" t="str">
        <f ca="1">IF(INDEX('Data base'!$B$9:$K$58,$A51,D$19)&gt;=D$5,D$9,IF(INDEX('Data base'!$B$9:$K$58,$A51,D$19)&lt;D$7,D$11,D$10))</f>
        <v>dynamis++</v>
      </c>
      <c r="E51" s="1" t="str">
        <f ca="1">IF(INDEX('Data base'!$B$9:$K$58,$A51,E$19)&gt;=E$5,E$9,IF(INDEX('Data base'!$B$9:$K$58,$A51,E$19)&lt;E$7,E$11,E$10))</f>
        <v>emploi++</v>
      </c>
      <c r="F51" s="1" t="str">
        <f ca="1">IF(INDEX('Data base'!$B$9:$K$58,$A51,F$19)&gt;=F$5,F$9,IF(INDEX('Data base'!$B$9:$K$58,$A51,F$19)&lt;F$7,F$11,F$10))</f>
        <v>taille++</v>
      </c>
      <c r="G51" s="1" t="str">
        <f ca="1">IF(INDEX('Data base'!$B$9:$K$58,$A51,G$19)&gt;=G$5,G$9,IF(INDEX('Data base'!$B$9:$K$58,$A51,G$19)&lt;G$7,G$11,G$10))</f>
        <v>cadre++</v>
      </c>
      <c r="H51" s="1" t="str">
        <f ca="1">IF(INDEX('Data base'!$B$9:$K$58,$A51,H$19)&gt;=H$5,H$9,IF(INDEX('Data base'!$B$9:$K$58,$A51,H$19)&lt;H$7,H$11,H$10))</f>
        <v>culture++</v>
      </c>
      <c r="I51" s="1" t="str">
        <f ca="1">IF(INDEX('Data base'!$B$9:$K$58,$A51,I$19)&gt;=I$5,I$9,IF(INDEX('Data base'!$B$9:$K$58,$A51,I$19)&lt;I$7,I$11,I$10))</f>
        <v>immo-</v>
      </c>
      <c r="J51" s="1" t="str">
        <f ca="1">IF(INDEX('Data base'!$B$9:$K$58,$A51,J$19)&gt;=J$5,J$9,IF(INDEX('Data base'!$B$9:$K$58,$A51,J$19)&lt;J$7,J$11,J$10))</f>
        <v>meteo++</v>
      </c>
      <c r="K51" s="1" t="str">
        <f ca="1">IF(INDEX('Data base'!$B$9:$K$58,$A51,K$19)&gt;=K$5,K$9,IF(INDEX('Data base'!$B$9:$K$58,$A51,K$19)&lt;K$7,K$11,K$10))</f>
        <v>soins+</v>
      </c>
      <c r="L51" s="1" t="str">
        <f ca="1">IF(INDEX('Data base'!$B$9:$K$58,$A51,L$19)&gt;=L$5,L$9,IF(INDEX('Data base'!$B$9:$K$58,$A51,L$19)&lt;L$7,L$11,L$10))</f>
        <v>securite-</v>
      </c>
    </row>
    <row r="52" spans="1:12">
      <c r="A52" s="2">
        <v>32</v>
      </c>
      <c r="B52" s="123" t="s">
        <v>49</v>
      </c>
      <c r="C52" s="1" t="str">
        <f ca="1">IF(INDEX('Data base'!$B$9:$K$58,$A52,C$19)&gt;=C$5,C$9,IF(INDEX('Data base'!$B$9:$K$58,$A52,C$19)&lt;C$7,C$11,C$10))</f>
        <v>access-</v>
      </c>
      <c r="D52" s="1" t="str">
        <f ca="1">IF(INDEX('Data base'!$B$9:$K$58,$A52,D$19)&gt;=D$5,D$9,IF(INDEX('Data base'!$B$9:$K$58,$A52,D$19)&lt;D$7,D$11,D$10))</f>
        <v>dynamis++</v>
      </c>
      <c r="E52" s="1" t="str">
        <f ca="1">IF(INDEX('Data base'!$B$9:$K$58,$A52,E$19)&gt;=E$5,E$9,IF(INDEX('Data base'!$B$9:$K$58,$A52,E$19)&lt;E$7,E$11,E$10))</f>
        <v>emploi-</v>
      </c>
      <c r="F52" s="1" t="str">
        <f ca="1">IF(INDEX('Data base'!$B$9:$K$58,$A52,F$19)&gt;=F$5,F$9,IF(INDEX('Data base'!$B$9:$K$58,$A52,F$19)&lt;F$7,F$11,F$10))</f>
        <v>taille+</v>
      </c>
      <c r="G52" s="1" t="str">
        <f ca="1">IF(INDEX('Data base'!$B$9:$K$58,$A52,G$19)&gt;=G$5,G$9,IF(INDEX('Data base'!$B$9:$K$58,$A52,G$19)&lt;G$7,G$11,G$10))</f>
        <v>cadre++</v>
      </c>
      <c r="H52" s="1" t="str">
        <f ca="1">IF(INDEX('Data base'!$B$9:$K$58,$A52,H$19)&gt;=H$5,H$9,IF(INDEX('Data base'!$B$9:$K$58,$A52,H$19)&lt;H$7,H$11,H$10))</f>
        <v>culture-</v>
      </c>
      <c r="I52" s="1" t="str">
        <f ca="1">IF(INDEX('Data base'!$B$9:$K$58,$A52,I$19)&gt;=I$5,I$9,IF(INDEX('Data base'!$B$9:$K$58,$A52,I$19)&lt;I$7,I$11,I$10))</f>
        <v>immo+</v>
      </c>
      <c r="J52" s="1" t="str">
        <f ca="1">IF(INDEX('Data base'!$B$9:$K$58,$A52,J$19)&gt;=J$5,J$9,IF(INDEX('Data base'!$B$9:$K$58,$A52,J$19)&lt;J$7,J$11,J$10))</f>
        <v>meteo++</v>
      </c>
      <c r="K52" s="1" t="str">
        <f ca="1">IF(INDEX('Data base'!$B$9:$K$58,$A52,K$19)&gt;=K$5,K$9,IF(INDEX('Data base'!$B$9:$K$58,$A52,K$19)&lt;K$7,K$11,K$10))</f>
        <v>soins++</v>
      </c>
      <c r="L52" s="1" t="str">
        <f ca="1">IF(INDEX('Data base'!$B$9:$K$58,$A52,L$19)&gt;=L$5,L$9,IF(INDEX('Data base'!$B$9:$K$58,$A52,L$19)&lt;L$7,L$11,L$10))</f>
        <v>securite-</v>
      </c>
    </row>
    <row r="53" spans="1:12">
      <c r="A53" s="2">
        <v>33</v>
      </c>
      <c r="B53" s="123" t="s">
        <v>41</v>
      </c>
      <c r="C53" s="1" t="str">
        <f ca="1">IF(INDEX('Data base'!$B$9:$K$58,$A53,C$19)&gt;=C$5,C$9,IF(INDEX('Data base'!$B$9:$K$58,$A53,C$19)&lt;C$7,C$11,C$10))</f>
        <v>access++</v>
      </c>
      <c r="D53" s="1" t="str">
        <f ca="1">IF(INDEX('Data base'!$B$9:$K$58,$A53,D$19)&gt;=D$5,D$9,IF(INDEX('Data base'!$B$9:$K$58,$A53,D$19)&lt;D$7,D$11,D$10))</f>
        <v>dynamis-</v>
      </c>
      <c r="E53" s="1" t="str">
        <f ca="1">IF(INDEX('Data base'!$B$9:$K$58,$A53,E$19)&gt;=E$5,E$9,IF(INDEX('Data base'!$B$9:$K$58,$A53,E$19)&lt;E$7,E$11,E$10))</f>
        <v>emploi++</v>
      </c>
      <c r="F53" s="1" t="str">
        <f ca="1">IF(INDEX('Data base'!$B$9:$K$58,$A53,F$19)&gt;=F$5,F$9,IF(INDEX('Data base'!$B$9:$K$58,$A53,F$19)&lt;F$7,F$11,F$10))</f>
        <v>taille+</v>
      </c>
      <c r="G53" s="1" t="str">
        <f ca="1">IF(INDEX('Data base'!$B$9:$K$58,$A53,G$19)&gt;=G$5,G$9,IF(INDEX('Data base'!$B$9:$K$58,$A53,G$19)&lt;G$7,G$11,G$10))</f>
        <v>cadre-</v>
      </c>
      <c r="H53" s="1" t="str">
        <f ca="1">IF(INDEX('Data base'!$B$9:$K$58,$A53,H$19)&gt;=H$5,H$9,IF(INDEX('Data base'!$B$9:$K$58,$A53,H$19)&lt;H$7,H$11,H$10))</f>
        <v>culture+</v>
      </c>
      <c r="I53" s="1" t="str">
        <f ca="1">IF(INDEX('Data base'!$B$9:$K$58,$A53,I$19)&gt;=I$5,I$9,IF(INDEX('Data base'!$B$9:$K$58,$A53,I$19)&lt;I$7,I$11,I$10))</f>
        <v>immo+</v>
      </c>
      <c r="J53" s="1" t="str">
        <f ca="1">IF(INDEX('Data base'!$B$9:$K$58,$A53,J$19)&gt;=J$5,J$9,IF(INDEX('Data base'!$B$9:$K$58,$A53,J$19)&lt;J$7,J$11,J$10))</f>
        <v>meteo+</v>
      </c>
      <c r="K53" s="1" t="str">
        <f ca="1">IF(INDEX('Data base'!$B$9:$K$58,$A53,K$19)&gt;=K$5,K$9,IF(INDEX('Data base'!$B$9:$K$58,$A53,K$19)&lt;K$7,K$11,K$10))</f>
        <v>soins+</v>
      </c>
      <c r="L53" s="1" t="str">
        <f ca="1">IF(INDEX('Data base'!$B$9:$K$58,$A53,L$19)&gt;=L$5,L$9,IF(INDEX('Data base'!$B$9:$K$58,$A53,L$19)&lt;L$7,L$11,L$10))</f>
        <v>securite+</v>
      </c>
    </row>
    <row r="54" spans="1:12">
      <c r="A54" s="2">
        <v>34</v>
      </c>
      <c r="B54" s="123" t="s">
        <v>55</v>
      </c>
      <c r="C54" s="1" t="str">
        <f ca="1">IF(INDEX('Data base'!$B$9:$K$58,$A54,C$19)&gt;=C$5,C$9,IF(INDEX('Data base'!$B$9:$K$58,$A54,C$19)&lt;C$7,C$11,C$10))</f>
        <v>access-</v>
      </c>
      <c r="D54" s="1" t="str">
        <f ca="1">IF(INDEX('Data base'!$B$9:$K$58,$A54,D$19)&gt;=D$5,D$9,IF(INDEX('Data base'!$B$9:$K$58,$A54,D$19)&lt;D$7,D$11,D$10))</f>
        <v>dynamis+</v>
      </c>
      <c r="E54" s="1" t="str">
        <f ca="1">IF(INDEX('Data base'!$B$9:$K$58,$A54,E$19)&gt;=E$5,E$9,IF(INDEX('Data base'!$B$9:$K$58,$A54,E$19)&lt;E$7,E$11,E$10))</f>
        <v>emploi+</v>
      </c>
      <c r="F54" s="1" t="str">
        <f ca="1">IF(INDEX('Data base'!$B$9:$K$58,$A54,F$19)&gt;=F$5,F$9,IF(INDEX('Data base'!$B$9:$K$58,$A54,F$19)&lt;F$7,F$11,F$10))</f>
        <v>taille+</v>
      </c>
      <c r="G54" s="1" t="str">
        <f ca="1">IF(INDEX('Data base'!$B$9:$K$58,$A54,G$19)&gt;=G$5,G$9,IF(INDEX('Data base'!$B$9:$K$58,$A54,G$19)&lt;G$7,G$11,G$10))</f>
        <v>cadre+</v>
      </c>
      <c r="H54" s="1" t="str">
        <f ca="1">IF(INDEX('Data base'!$B$9:$K$58,$A54,H$19)&gt;=H$5,H$9,IF(INDEX('Data base'!$B$9:$K$58,$A54,H$19)&lt;H$7,H$11,H$10))</f>
        <v>culture+</v>
      </c>
      <c r="I54" s="1" t="str">
        <f ca="1">IF(INDEX('Data base'!$B$9:$K$58,$A54,I$19)&gt;=I$5,I$9,IF(INDEX('Data base'!$B$9:$K$58,$A54,I$19)&lt;I$7,I$11,I$10))</f>
        <v>immo+</v>
      </c>
      <c r="J54" s="1" t="str">
        <f ca="1">IF(INDEX('Data base'!$B$9:$K$58,$A54,J$19)&gt;=J$5,J$9,IF(INDEX('Data base'!$B$9:$K$58,$A54,J$19)&lt;J$7,J$11,J$10))</f>
        <v>meteo+</v>
      </c>
      <c r="K54" s="1" t="str">
        <f ca="1">IF(INDEX('Data base'!$B$9:$K$58,$A54,K$19)&gt;=K$5,K$9,IF(INDEX('Data base'!$B$9:$K$58,$A54,K$19)&lt;K$7,K$11,K$10))</f>
        <v>soins+</v>
      </c>
      <c r="L54" s="1" t="str">
        <f ca="1">IF(INDEX('Data base'!$B$9:$K$58,$A54,L$19)&gt;=L$5,L$9,IF(INDEX('Data base'!$B$9:$K$58,$A54,L$19)&lt;L$7,L$11,L$10))</f>
        <v>securite++</v>
      </c>
    </row>
    <row r="55" spans="1:12">
      <c r="A55" s="2">
        <v>35</v>
      </c>
      <c r="B55" s="123" t="s">
        <v>40</v>
      </c>
      <c r="C55" s="1" t="str">
        <f ca="1">IF(INDEX('Data base'!$B$9:$K$58,$A55,C$19)&gt;=C$5,C$9,IF(INDEX('Data base'!$B$9:$K$58,$A55,C$19)&lt;C$7,C$11,C$10))</f>
        <v>access-</v>
      </c>
      <c r="D55" s="1" t="str">
        <f ca="1">IF(INDEX('Data base'!$B$9:$K$58,$A55,D$19)&gt;=D$5,D$9,IF(INDEX('Data base'!$B$9:$K$58,$A55,D$19)&lt;D$7,D$11,D$10))</f>
        <v>dynamis+</v>
      </c>
      <c r="E55" s="1" t="str">
        <f ca="1">IF(INDEX('Data base'!$B$9:$K$58,$A55,E$19)&gt;=E$5,E$9,IF(INDEX('Data base'!$B$9:$K$58,$A55,E$19)&lt;E$7,E$11,E$10))</f>
        <v>emploi-</v>
      </c>
      <c r="F55" s="1" t="str">
        <f ca="1">IF(INDEX('Data base'!$B$9:$K$58,$A55,F$19)&gt;=F$5,F$9,IF(INDEX('Data base'!$B$9:$K$58,$A55,F$19)&lt;F$7,F$11,F$10))</f>
        <v>taille+</v>
      </c>
      <c r="G55" s="1" t="str">
        <f ca="1">IF(INDEX('Data base'!$B$9:$K$58,$A55,G$19)&gt;=G$5,G$9,IF(INDEX('Data base'!$B$9:$K$58,$A55,G$19)&lt;G$7,G$11,G$10))</f>
        <v>cadre++</v>
      </c>
      <c r="H55" s="1" t="str">
        <f ca="1">IF(INDEX('Data base'!$B$9:$K$58,$A55,H$19)&gt;=H$5,H$9,IF(INDEX('Data base'!$B$9:$K$58,$A55,H$19)&lt;H$7,H$11,H$10))</f>
        <v>culture+</v>
      </c>
      <c r="I55" s="1" t="str">
        <f ca="1">IF(INDEX('Data base'!$B$9:$K$58,$A55,I$19)&gt;=I$5,I$9,IF(INDEX('Data base'!$B$9:$K$58,$A55,I$19)&lt;I$7,I$11,I$10))</f>
        <v>immo+</v>
      </c>
      <c r="J55" s="1" t="str">
        <f ca="1">IF(INDEX('Data base'!$B$9:$K$58,$A55,J$19)&gt;=J$5,J$9,IF(INDEX('Data base'!$B$9:$K$58,$A55,J$19)&lt;J$7,J$11,J$10))</f>
        <v>meteo++</v>
      </c>
      <c r="K55" s="1" t="str">
        <f ca="1">IF(INDEX('Data base'!$B$9:$K$58,$A55,K$19)&gt;=K$5,K$9,IF(INDEX('Data base'!$B$9:$K$58,$A55,K$19)&lt;K$7,K$11,K$10))</f>
        <v>soins++</v>
      </c>
      <c r="L55" s="1" t="str">
        <f ca="1">IF(INDEX('Data base'!$B$9:$K$58,$A55,L$19)&gt;=L$5,L$9,IF(INDEX('Data base'!$B$9:$K$58,$A55,L$19)&lt;L$7,L$11,L$10))</f>
        <v>securite-</v>
      </c>
    </row>
    <row r="56" spans="1:12">
      <c r="A56" s="2">
        <v>36</v>
      </c>
      <c r="B56" s="123" t="s">
        <v>34</v>
      </c>
      <c r="C56" s="1" t="str">
        <f ca="1">IF(INDEX('Data base'!$B$9:$K$58,$A56,C$19)&gt;=C$5,C$9,IF(INDEX('Data base'!$B$9:$K$58,$A56,C$19)&lt;C$7,C$11,C$10))</f>
        <v>access++</v>
      </c>
      <c r="D56" s="1" t="str">
        <f ca="1">IF(INDEX('Data base'!$B$9:$K$58,$A56,D$19)&gt;=D$5,D$9,IF(INDEX('Data base'!$B$9:$K$58,$A56,D$19)&lt;D$7,D$11,D$10))</f>
        <v>dynamis+</v>
      </c>
      <c r="E56" s="1" t="str">
        <f ca="1">IF(INDEX('Data base'!$B$9:$K$58,$A56,E$19)&gt;=E$5,E$9,IF(INDEX('Data base'!$B$9:$K$58,$A56,E$19)&lt;E$7,E$11,E$10))</f>
        <v>emploi+</v>
      </c>
      <c r="F56" s="1" t="str">
        <f ca="1">IF(INDEX('Data base'!$B$9:$K$58,$A56,F$19)&gt;=F$5,F$9,IF(INDEX('Data base'!$B$9:$K$58,$A56,F$19)&lt;F$7,F$11,F$10))</f>
        <v>taille+</v>
      </c>
      <c r="G56" s="1" t="str">
        <f ca="1">IF(INDEX('Data base'!$B$9:$K$58,$A56,G$19)&gt;=G$5,G$9,IF(INDEX('Data base'!$B$9:$K$58,$A56,G$19)&lt;G$7,G$11,G$10))</f>
        <v>cadre+</v>
      </c>
      <c r="H56" s="1" t="str">
        <f ca="1">IF(INDEX('Data base'!$B$9:$K$58,$A56,H$19)&gt;=H$5,H$9,IF(INDEX('Data base'!$B$9:$K$58,$A56,H$19)&lt;H$7,H$11,H$10))</f>
        <v>culture+</v>
      </c>
      <c r="I56" s="1" t="str">
        <f ca="1">IF(INDEX('Data base'!$B$9:$K$58,$A56,I$19)&gt;=I$5,I$9,IF(INDEX('Data base'!$B$9:$K$58,$A56,I$19)&lt;I$7,I$11,I$10))</f>
        <v>immo++</v>
      </c>
      <c r="J56" s="1" t="str">
        <f ca="1">IF(INDEX('Data base'!$B$9:$K$58,$A56,J$19)&gt;=J$5,J$9,IF(INDEX('Data base'!$B$9:$K$58,$A56,J$19)&lt;J$7,J$11,J$10))</f>
        <v>meteo+</v>
      </c>
      <c r="K56" s="1" t="str">
        <f ca="1">IF(INDEX('Data base'!$B$9:$K$58,$A56,K$19)&gt;=K$5,K$9,IF(INDEX('Data base'!$B$9:$K$58,$A56,K$19)&lt;K$7,K$11,K$10))</f>
        <v>soins+</v>
      </c>
      <c r="L56" s="1" t="str">
        <f ca="1">IF(INDEX('Data base'!$B$9:$K$58,$A56,L$19)&gt;=L$5,L$9,IF(INDEX('Data base'!$B$9:$K$58,$A56,L$19)&lt;L$7,L$11,L$10))</f>
        <v>securite++</v>
      </c>
    </row>
    <row r="57" spans="1:12">
      <c r="A57" s="2">
        <v>37</v>
      </c>
      <c r="B57" s="123" t="s">
        <v>53</v>
      </c>
      <c r="C57" s="1" t="str">
        <f ca="1">IF(INDEX('Data base'!$B$9:$K$58,$A57,C$19)&gt;=C$5,C$9,IF(INDEX('Data base'!$B$9:$K$58,$A57,C$19)&lt;C$7,C$11,C$10))</f>
        <v>access++</v>
      </c>
      <c r="D57" s="1" t="str">
        <f ca="1">IF(INDEX('Data base'!$B$9:$K$58,$A57,D$19)&gt;=D$5,D$9,IF(INDEX('Data base'!$B$9:$K$58,$A57,D$19)&lt;D$7,D$11,D$10))</f>
        <v>dynamis-</v>
      </c>
      <c r="E57" s="1" t="str">
        <f ca="1">IF(INDEX('Data base'!$B$9:$K$58,$A57,E$19)&gt;=E$5,E$9,IF(INDEX('Data base'!$B$9:$K$58,$A57,E$19)&lt;E$7,E$11,E$10))</f>
        <v>emploi+</v>
      </c>
      <c r="F57" s="1" t="str">
        <f ca="1">IF(INDEX('Data base'!$B$9:$K$58,$A57,F$19)&gt;=F$5,F$9,IF(INDEX('Data base'!$B$9:$K$58,$A57,F$19)&lt;F$7,F$11,F$10))</f>
        <v>taille+</v>
      </c>
      <c r="G57" s="1" t="str">
        <f ca="1">IF(INDEX('Data base'!$B$9:$K$58,$A57,G$19)&gt;=G$5,G$9,IF(INDEX('Data base'!$B$9:$K$58,$A57,G$19)&lt;G$7,G$11,G$10))</f>
        <v>cadre-</v>
      </c>
      <c r="H57" s="1" t="str">
        <f ca="1">IF(INDEX('Data base'!$B$9:$K$58,$A57,H$19)&gt;=H$5,H$9,IF(INDEX('Data base'!$B$9:$K$58,$A57,H$19)&lt;H$7,H$11,H$10))</f>
        <v>culture+</v>
      </c>
      <c r="I57" s="1" t="str">
        <f ca="1">IF(INDEX('Data base'!$B$9:$K$58,$A57,I$19)&gt;=I$5,I$9,IF(INDEX('Data base'!$B$9:$K$58,$A57,I$19)&lt;I$7,I$11,I$10))</f>
        <v>immo+</v>
      </c>
      <c r="J57" s="1" t="str">
        <f ca="1">IF(INDEX('Data base'!$B$9:$K$58,$A57,J$19)&gt;=J$5,J$9,IF(INDEX('Data base'!$B$9:$K$58,$A57,J$19)&lt;J$7,J$11,J$10))</f>
        <v>meteo+</v>
      </c>
      <c r="K57" s="1" t="str">
        <f ca="1">IF(INDEX('Data base'!$B$9:$K$58,$A57,K$19)&gt;=K$5,K$9,IF(INDEX('Data base'!$B$9:$K$58,$A57,K$19)&lt;K$7,K$11,K$10))</f>
        <v>soins+</v>
      </c>
      <c r="L57" s="1" t="str">
        <f ca="1">IF(INDEX('Data base'!$B$9:$K$58,$A57,L$19)&gt;=L$5,L$9,IF(INDEX('Data base'!$B$9:$K$58,$A57,L$19)&lt;L$7,L$11,L$10))</f>
        <v>securite-</v>
      </c>
    </row>
    <row r="58" spans="1:12">
      <c r="A58" s="2">
        <v>38</v>
      </c>
      <c r="B58" s="123" t="s">
        <v>33</v>
      </c>
      <c r="C58" s="1" t="str">
        <f ca="1">IF(INDEX('Data base'!$B$9:$K$58,$A58,C$19)&gt;=C$5,C$9,IF(INDEX('Data base'!$B$9:$K$58,$A58,C$19)&lt;C$7,C$11,C$10))</f>
        <v>access+</v>
      </c>
      <c r="D58" s="1" t="str">
        <f ca="1">IF(INDEX('Data base'!$B$9:$K$58,$A58,D$19)&gt;=D$5,D$9,IF(INDEX('Data base'!$B$9:$K$58,$A58,D$19)&lt;D$7,D$11,D$10))</f>
        <v>dynamis++</v>
      </c>
      <c r="E58" s="1" t="str">
        <f ca="1">IF(INDEX('Data base'!$B$9:$K$58,$A58,E$19)&gt;=E$5,E$9,IF(INDEX('Data base'!$B$9:$K$58,$A58,E$19)&lt;E$7,E$11,E$10))</f>
        <v>emploi++</v>
      </c>
      <c r="F58" s="1" t="str">
        <f ca="1">IF(INDEX('Data base'!$B$9:$K$58,$A58,F$19)&gt;=F$5,F$9,IF(INDEX('Data base'!$B$9:$K$58,$A58,F$19)&lt;F$7,F$11,F$10))</f>
        <v>taille++</v>
      </c>
      <c r="G58" s="1" t="str">
        <f ca="1">IF(INDEX('Data base'!$B$9:$K$58,$A58,G$19)&gt;=G$5,G$9,IF(INDEX('Data base'!$B$9:$K$58,$A58,G$19)&lt;G$7,G$11,G$10))</f>
        <v>cadre+</v>
      </c>
      <c r="H58" s="1" t="str">
        <f ca="1">IF(INDEX('Data base'!$B$9:$K$58,$A58,H$19)&gt;=H$5,H$9,IF(INDEX('Data base'!$B$9:$K$58,$A58,H$19)&lt;H$7,H$11,H$10))</f>
        <v>culture++</v>
      </c>
      <c r="I58" s="1" t="str">
        <f ca="1">IF(INDEX('Data base'!$B$9:$K$58,$A58,I$19)&gt;=I$5,I$9,IF(INDEX('Data base'!$B$9:$K$58,$A58,I$19)&lt;I$7,I$11,I$10))</f>
        <v>immo-</v>
      </c>
      <c r="J58" s="1" t="str">
        <f ca="1">IF(INDEX('Data base'!$B$9:$K$58,$A58,J$19)&gt;=J$5,J$9,IF(INDEX('Data base'!$B$9:$K$58,$A58,J$19)&lt;J$7,J$11,J$10))</f>
        <v>meteo+</v>
      </c>
      <c r="K58" s="1" t="str">
        <f ca="1">IF(INDEX('Data base'!$B$9:$K$58,$A58,K$19)&gt;=K$5,K$9,IF(INDEX('Data base'!$B$9:$K$58,$A58,K$19)&lt;K$7,K$11,K$10))</f>
        <v>soins++</v>
      </c>
      <c r="L58" s="1" t="str">
        <f ca="1">IF(INDEX('Data base'!$B$9:$K$58,$A58,L$19)&gt;=L$5,L$9,IF(INDEX('Data base'!$B$9:$K$58,$A58,L$19)&lt;L$7,L$11,L$10))</f>
        <v>securite++</v>
      </c>
    </row>
    <row r="59" spans="1:12">
      <c r="A59" s="2">
        <v>39</v>
      </c>
      <c r="B59" s="123" t="s">
        <v>48</v>
      </c>
      <c r="C59" s="1" t="str">
        <f ca="1">IF(INDEX('Data base'!$B$9:$K$58,$A59,C$19)&gt;=C$5,C$9,IF(INDEX('Data base'!$B$9:$K$58,$A59,C$19)&lt;C$7,C$11,C$10))</f>
        <v>access+</v>
      </c>
      <c r="D59" s="1" t="str">
        <f ca="1">IF(INDEX('Data base'!$B$9:$K$58,$A59,D$19)&gt;=D$5,D$9,IF(INDEX('Data base'!$B$9:$K$58,$A59,D$19)&lt;D$7,D$11,D$10))</f>
        <v>dynamis+</v>
      </c>
      <c r="E59" s="1" t="str">
        <f ca="1">IF(INDEX('Data base'!$B$9:$K$58,$A59,E$19)&gt;=E$5,E$9,IF(INDEX('Data base'!$B$9:$K$58,$A59,E$19)&lt;E$7,E$11,E$10))</f>
        <v>emploi-</v>
      </c>
      <c r="F59" s="1" t="str">
        <f ca="1">IF(INDEX('Data base'!$B$9:$K$58,$A59,F$19)&gt;=F$5,F$9,IF(INDEX('Data base'!$B$9:$K$58,$A59,F$19)&lt;F$7,F$11,F$10))</f>
        <v>taille-</v>
      </c>
      <c r="G59" s="1" t="str">
        <f ca="1">IF(INDEX('Data base'!$B$9:$K$58,$A59,G$19)&gt;=G$5,G$9,IF(INDEX('Data base'!$B$9:$K$58,$A59,G$19)&lt;G$7,G$11,G$10))</f>
        <v>cadre++</v>
      </c>
      <c r="H59" s="1" t="str">
        <f ca="1">IF(INDEX('Data base'!$B$9:$K$58,$A59,H$19)&gt;=H$5,H$9,IF(INDEX('Data base'!$B$9:$K$58,$A59,H$19)&lt;H$7,H$11,H$10))</f>
        <v>culture+</v>
      </c>
      <c r="I59" s="1" t="str">
        <f ca="1">IF(INDEX('Data base'!$B$9:$K$58,$A59,I$19)&gt;=I$5,I$9,IF(INDEX('Data base'!$B$9:$K$58,$A59,I$19)&lt;I$7,I$11,I$10))</f>
        <v>immo-</v>
      </c>
      <c r="J59" s="1" t="str">
        <f ca="1">IF(INDEX('Data base'!$B$9:$K$58,$A59,J$19)&gt;=J$5,J$9,IF(INDEX('Data base'!$B$9:$K$58,$A59,J$19)&lt;J$7,J$11,J$10))</f>
        <v>meteo+</v>
      </c>
      <c r="K59" s="1" t="str">
        <f ca="1">IF(INDEX('Data base'!$B$9:$K$58,$A59,K$19)&gt;=K$5,K$9,IF(INDEX('Data base'!$B$9:$K$58,$A59,K$19)&lt;K$7,K$11,K$10))</f>
        <v>soins+</v>
      </c>
      <c r="L59" s="1" t="str">
        <f ca="1">IF(INDEX('Data base'!$B$9:$K$58,$A59,L$19)&gt;=L$5,L$9,IF(INDEX('Data base'!$B$9:$K$58,$A59,L$19)&lt;L$7,L$11,L$10))</f>
        <v>securite+</v>
      </c>
    </row>
    <row r="60" spans="1:12">
      <c r="A60" s="2">
        <v>40</v>
      </c>
      <c r="B60" s="123" t="s">
        <v>27</v>
      </c>
      <c r="C60" s="1" t="str">
        <f ca="1">IF(INDEX('Data base'!$B$9:$K$58,$A60,C$19)&gt;=C$5,C$9,IF(INDEX('Data base'!$B$9:$K$58,$A60,C$19)&lt;C$7,C$11,C$10))</f>
        <v>access++</v>
      </c>
      <c r="D60" s="1" t="str">
        <f ca="1">IF(INDEX('Data base'!$B$9:$K$58,$A60,D$19)&gt;=D$5,D$9,IF(INDEX('Data base'!$B$9:$K$58,$A60,D$19)&lt;D$7,D$11,D$10))</f>
        <v>dynamis+</v>
      </c>
      <c r="E60" s="1" t="str">
        <f ca="1">IF(INDEX('Data base'!$B$9:$K$58,$A60,E$19)&gt;=E$5,E$9,IF(INDEX('Data base'!$B$9:$K$58,$A60,E$19)&lt;E$7,E$11,E$10))</f>
        <v>emploi+</v>
      </c>
      <c r="F60" s="1" t="str">
        <f ca="1">IF(INDEX('Data base'!$B$9:$K$58,$A60,F$19)&gt;=F$5,F$9,IF(INDEX('Data base'!$B$9:$K$58,$A60,F$19)&lt;F$7,F$11,F$10))</f>
        <v>taille++</v>
      </c>
      <c r="G60" s="1" t="str">
        <f ca="1">IF(INDEX('Data base'!$B$9:$K$58,$A60,G$19)&gt;=G$5,G$9,IF(INDEX('Data base'!$B$9:$K$58,$A60,G$19)&lt;G$7,G$11,G$10))</f>
        <v>cadre+</v>
      </c>
      <c r="H60" s="1" t="str">
        <f ca="1">IF(INDEX('Data base'!$B$9:$K$58,$A60,H$19)&gt;=H$5,H$9,IF(INDEX('Data base'!$B$9:$K$58,$A60,H$19)&lt;H$7,H$11,H$10))</f>
        <v>culture++</v>
      </c>
      <c r="I60" s="1" t="str">
        <f ca="1">IF(INDEX('Data base'!$B$9:$K$58,$A60,I$19)&gt;=I$5,I$9,IF(INDEX('Data base'!$B$9:$K$58,$A60,I$19)&lt;I$7,I$11,I$10))</f>
        <v>immo-</v>
      </c>
      <c r="J60" s="1" t="str">
        <f ca="1">IF(INDEX('Data base'!$B$9:$K$58,$A60,J$19)&gt;=J$5,J$9,IF(INDEX('Data base'!$B$9:$K$58,$A60,J$19)&lt;J$7,J$11,J$10))</f>
        <v>meteo-</v>
      </c>
      <c r="K60" s="1" t="str">
        <f ca="1">IF(INDEX('Data base'!$B$9:$K$58,$A60,K$19)&gt;=K$5,K$9,IF(INDEX('Data base'!$B$9:$K$58,$A60,K$19)&lt;K$7,K$11,K$10))</f>
        <v>soins+</v>
      </c>
      <c r="L60" s="1" t="str">
        <f ca="1">IF(INDEX('Data base'!$B$9:$K$58,$A60,L$19)&gt;=L$5,L$9,IF(INDEX('Data base'!$B$9:$K$58,$A60,L$19)&lt;L$7,L$11,L$10))</f>
        <v>securite+</v>
      </c>
    </row>
    <row r="61" spans="1:12">
      <c r="A61" s="2">
        <v>41</v>
      </c>
      <c r="B61" s="123" t="s">
        <v>30</v>
      </c>
      <c r="C61" s="1" t="str">
        <f ca="1">IF(INDEX('Data base'!$B$9:$K$58,$A61,C$19)&gt;=C$5,C$9,IF(INDEX('Data base'!$B$9:$K$58,$A61,C$19)&lt;C$7,C$11,C$10))</f>
        <v>access+</v>
      </c>
      <c r="D61" s="1" t="str">
        <f ca="1">IF(INDEX('Data base'!$B$9:$K$58,$A61,D$19)&gt;=D$5,D$9,IF(INDEX('Data base'!$B$9:$K$58,$A61,D$19)&lt;D$7,D$11,D$10))</f>
        <v>dynamis+</v>
      </c>
      <c r="E61" s="1" t="str">
        <f ca="1">IF(INDEX('Data base'!$B$9:$K$58,$A61,E$19)&gt;=E$5,E$9,IF(INDEX('Data base'!$B$9:$K$58,$A61,E$19)&lt;E$7,E$11,E$10))</f>
        <v>emploi+</v>
      </c>
      <c r="F61" s="1" t="str">
        <f ca="1">IF(INDEX('Data base'!$B$9:$K$58,$A61,F$19)&gt;=F$5,F$9,IF(INDEX('Data base'!$B$9:$K$58,$A61,F$19)&lt;F$7,F$11,F$10))</f>
        <v>taille+</v>
      </c>
      <c r="G61" s="1" t="str">
        <f ca="1">IF(INDEX('Data base'!$B$9:$K$58,$A61,G$19)&gt;=G$5,G$9,IF(INDEX('Data base'!$B$9:$K$58,$A61,G$19)&lt;G$7,G$11,G$10))</f>
        <v>cadre+</v>
      </c>
      <c r="H61" s="1" t="str">
        <f ca="1">IF(INDEX('Data base'!$B$9:$K$58,$A61,H$19)&gt;=H$5,H$9,IF(INDEX('Data base'!$B$9:$K$58,$A61,H$19)&lt;H$7,H$11,H$10))</f>
        <v>culture+</v>
      </c>
      <c r="I61" s="1" t="str">
        <f ca="1">IF(INDEX('Data base'!$B$9:$K$58,$A61,I$19)&gt;=I$5,I$9,IF(INDEX('Data base'!$B$9:$K$58,$A61,I$19)&lt;I$7,I$11,I$10))</f>
        <v>immo++</v>
      </c>
      <c r="J61" s="1" t="str">
        <f ca="1">IF(INDEX('Data base'!$B$9:$K$58,$A61,J$19)&gt;=J$5,J$9,IF(INDEX('Data base'!$B$9:$K$58,$A61,J$19)&lt;J$7,J$11,J$10))</f>
        <v>meteo++</v>
      </c>
      <c r="K61" s="1" t="str">
        <f ca="1">IF(INDEX('Data base'!$B$9:$K$58,$A61,K$19)&gt;=K$5,K$9,IF(INDEX('Data base'!$B$9:$K$58,$A61,K$19)&lt;K$7,K$11,K$10))</f>
        <v>soins+</v>
      </c>
      <c r="L61" s="1" t="str">
        <f ca="1">IF(INDEX('Data base'!$B$9:$K$58,$A61,L$19)&gt;=L$5,L$9,IF(INDEX('Data base'!$B$9:$K$58,$A61,L$19)&lt;L$7,L$11,L$10))</f>
        <v>securite+</v>
      </c>
    </row>
    <row r="62" spans="1:12">
      <c r="A62" s="2">
        <v>42</v>
      </c>
      <c r="B62" s="123" t="s">
        <v>43</v>
      </c>
      <c r="C62" s="1" t="str">
        <f ca="1">IF(INDEX('Data base'!$B$9:$K$58,$A62,C$19)&gt;=C$5,C$9,IF(INDEX('Data base'!$B$9:$K$58,$A62,C$19)&lt;C$7,C$11,C$10))</f>
        <v>access-</v>
      </c>
      <c r="D62" s="1" t="str">
        <f ca="1">IF(INDEX('Data base'!$B$9:$K$58,$A62,D$19)&gt;=D$5,D$9,IF(INDEX('Data base'!$B$9:$K$58,$A62,D$19)&lt;D$7,D$11,D$10))</f>
        <v>dynamis++</v>
      </c>
      <c r="E62" s="1" t="str">
        <f ca="1">IF(INDEX('Data base'!$B$9:$K$58,$A62,E$19)&gt;=E$5,E$9,IF(INDEX('Data base'!$B$9:$K$58,$A62,E$19)&lt;E$7,E$11,E$10))</f>
        <v>emploi-</v>
      </c>
      <c r="F62" s="1" t="str">
        <f ca="1">IF(INDEX('Data base'!$B$9:$K$58,$A62,F$19)&gt;=F$5,F$9,IF(INDEX('Data base'!$B$9:$K$58,$A62,F$19)&lt;F$7,F$11,F$10))</f>
        <v>taille-</v>
      </c>
      <c r="G62" s="1" t="str">
        <f ca="1">IF(INDEX('Data base'!$B$9:$K$58,$A62,G$19)&gt;=G$5,G$9,IF(INDEX('Data base'!$B$9:$K$58,$A62,G$19)&lt;G$7,G$11,G$10))</f>
        <v>cadre++</v>
      </c>
      <c r="H62" s="1" t="str">
        <f ca="1">IF(INDEX('Data base'!$B$9:$K$58,$A62,H$19)&gt;=H$5,H$9,IF(INDEX('Data base'!$B$9:$K$58,$A62,H$19)&lt;H$7,H$11,H$10))</f>
        <v>culture-</v>
      </c>
      <c r="I62" s="1" t="str">
        <f ca="1">IF(INDEX('Data base'!$B$9:$K$58,$A62,I$19)&gt;=I$5,I$9,IF(INDEX('Data base'!$B$9:$K$58,$A62,I$19)&lt;I$7,I$11,I$10))</f>
        <v>immo+</v>
      </c>
      <c r="J62" s="1" t="str">
        <f ca="1">IF(INDEX('Data base'!$B$9:$K$58,$A62,J$19)&gt;=J$5,J$9,IF(INDEX('Data base'!$B$9:$K$58,$A62,J$19)&lt;J$7,J$11,J$10))</f>
        <v>meteo+</v>
      </c>
      <c r="K62" s="1" t="str">
        <f ca="1">IF(INDEX('Data base'!$B$9:$K$58,$A62,K$19)&gt;=K$5,K$9,IF(INDEX('Data base'!$B$9:$K$58,$A62,K$19)&lt;K$7,K$11,K$10))</f>
        <v>soins-</v>
      </c>
      <c r="L62" s="1" t="str">
        <f ca="1">IF(INDEX('Data base'!$B$9:$K$58,$A62,L$19)&gt;=L$5,L$9,IF(INDEX('Data base'!$B$9:$K$58,$A62,L$19)&lt;L$7,L$11,L$10))</f>
        <v>securite+</v>
      </c>
    </row>
    <row r="63" spans="1:12">
      <c r="A63" s="2">
        <v>43</v>
      </c>
      <c r="B63" s="123" t="s">
        <v>46</v>
      </c>
      <c r="C63" s="1" t="str">
        <f ca="1">IF(INDEX('Data base'!$B$9:$K$58,$A63,C$19)&gt;=C$5,C$9,IF(INDEX('Data base'!$B$9:$K$58,$A63,C$19)&lt;C$7,C$11,C$10))</f>
        <v>access+</v>
      </c>
      <c r="D63" s="1" t="str">
        <f ca="1">IF(INDEX('Data base'!$B$9:$K$58,$A63,D$19)&gt;=D$5,D$9,IF(INDEX('Data base'!$B$9:$K$58,$A63,D$19)&lt;D$7,D$11,D$10))</f>
        <v>dynamis+</v>
      </c>
      <c r="E63" s="1" t="str">
        <f ca="1">IF(INDEX('Data base'!$B$9:$K$58,$A63,E$19)&gt;=E$5,E$9,IF(INDEX('Data base'!$B$9:$K$58,$A63,E$19)&lt;E$7,E$11,E$10))</f>
        <v>emploi++</v>
      </c>
      <c r="F63" s="1" t="str">
        <f ca="1">IF(INDEX('Data base'!$B$9:$K$58,$A63,F$19)&gt;=F$5,F$9,IF(INDEX('Data base'!$B$9:$K$58,$A63,F$19)&lt;F$7,F$11,F$10))</f>
        <v>taille++</v>
      </c>
      <c r="G63" s="1" t="str">
        <f ca="1">IF(INDEX('Data base'!$B$9:$K$58,$A63,G$19)&gt;=G$5,G$9,IF(INDEX('Data base'!$B$9:$K$58,$A63,G$19)&lt;G$7,G$11,G$10))</f>
        <v>cadre-</v>
      </c>
      <c r="H63" s="1" t="str">
        <f ca="1">IF(INDEX('Data base'!$B$9:$K$58,$A63,H$19)&gt;=H$5,H$9,IF(INDEX('Data base'!$B$9:$K$58,$A63,H$19)&lt;H$7,H$11,H$10))</f>
        <v>culture++</v>
      </c>
      <c r="I63" s="1" t="str">
        <f ca="1">IF(INDEX('Data base'!$B$9:$K$58,$A63,I$19)&gt;=I$5,I$9,IF(INDEX('Data base'!$B$9:$K$58,$A63,I$19)&lt;I$7,I$11,I$10))</f>
        <v>immo+</v>
      </c>
      <c r="J63" s="1" t="str">
        <f ca="1">IF(INDEX('Data base'!$B$9:$K$58,$A63,J$19)&gt;=J$5,J$9,IF(INDEX('Data base'!$B$9:$K$58,$A63,J$19)&lt;J$7,J$11,J$10))</f>
        <v>meteo+</v>
      </c>
      <c r="K63" s="1" t="str">
        <f ca="1">IF(INDEX('Data base'!$B$9:$K$58,$A63,K$19)&gt;=K$5,K$9,IF(INDEX('Data base'!$B$9:$K$58,$A63,K$19)&lt;K$7,K$11,K$10))</f>
        <v>soins++</v>
      </c>
      <c r="L63" s="1" t="str">
        <f ca="1">IF(INDEX('Data base'!$B$9:$K$58,$A63,L$19)&gt;=L$5,L$9,IF(INDEX('Data base'!$B$9:$K$58,$A63,L$19)&lt;L$7,L$11,L$10))</f>
        <v>securite+</v>
      </c>
    </row>
    <row r="64" spans="1:12">
      <c r="A64" s="2">
        <v>44</v>
      </c>
      <c r="B64" s="123" t="s">
        <v>45</v>
      </c>
      <c r="C64" s="1" t="str">
        <f ca="1">IF(INDEX('Data base'!$B$9:$K$58,$A64,C$19)&gt;=C$5,C$9,IF(INDEX('Data base'!$B$9:$K$58,$A64,C$19)&lt;C$7,C$11,C$10))</f>
        <v>access+</v>
      </c>
      <c r="D64" s="1" t="str">
        <f ca="1">IF(INDEX('Data base'!$B$9:$K$58,$A64,D$19)&gt;=D$5,D$9,IF(INDEX('Data base'!$B$9:$K$58,$A64,D$19)&lt;D$7,D$11,D$10))</f>
        <v>dynamis-</v>
      </c>
      <c r="E64" s="1" t="str">
        <f ca="1">IF(INDEX('Data base'!$B$9:$K$58,$A64,E$19)&gt;=E$5,E$9,IF(INDEX('Data base'!$B$9:$K$58,$A64,E$19)&lt;E$7,E$11,E$10))</f>
        <v>emploi-</v>
      </c>
      <c r="F64" s="1" t="str">
        <f ca="1">IF(INDEX('Data base'!$B$9:$K$58,$A64,F$19)&gt;=F$5,F$9,IF(INDEX('Data base'!$B$9:$K$58,$A64,F$19)&lt;F$7,F$11,F$10))</f>
        <v>taille-</v>
      </c>
      <c r="G64" s="1" t="str">
        <f ca="1">IF(INDEX('Data base'!$B$9:$K$58,$A64,G$19)&gt;=G$5,G$9,IF(INDEX('Data base'!$B$9:$K$58,$A64,G$19)&lt;G$7,G$11,G$10))</f>
        <v>cadre-</v>
      </c>
      <c r="H64" s="1" t="str">
        <f ca="1">IF(INDEX('Data base'!$B$9:$K$58,$A64,H$19)&gt;=H$5,H$9,IF(INDEX('Data base'!$B$9:$K$58,$A64,H$19)&lt;H$7,H$11,H$10))</f>
        <v>culture-</v>
      </c>
      <c r="I64" s="1" t="str">
        <f ca="1">IF(INDEX('Data base'!$B$9:$K$58,$A64,I$19)&gt;=I$5,I$9,IF(INDEX('Data base'!$B$9:$K$58,$A64,I$19)&lt;I$7,I$11,I$10))</f>
        <v>immo+</v>
      </c>
      <c r="J64" s="1" t="str">
        <f ca="1">IF(INDEX('Data base'!$B$9:$K$58,$A64,J$19)&gt;=J$5,J$9,IF(INDEX('Data base'!$B$9:$K$58,$A64,J$19)&lt;J$7,J$11,J$10))</f>
        <v>meteo-</v>
      </c>
      <c r="K64" s="1" t="str">
        <f ca="1">IF(INDEX('Data base'!$B$9:$K$58,$A64,K$19)&gt;=K$5,K$9,IF(INDEX('Data base'!$B$9:$K$58,$A64,K$19)&lt;K$7,K$11,K$10))</f>
        <v>soins-</v>
      </c>
      <c r="L64" s="1" t="str">
        <f ca="1">IF(INDEX('Data base'!$B$9:$K$58,$A64,L$19)&gt;=L$5,L$9,IF(INDEX('Data base'!$B$9:$K$58,$A64,L$19)&lt;L$7,L$11,L$10))</f>
        <v>securite+</v>
      </c>
    </row>
    <row r="65" spans="1:12">
      <c r="A65" s="2">
        <v>45</v>
      </c>
      <c r="B65" s="123" t="s">
        <v>51</v>
      </c>
      <c r="C65" s="1" t="str">
        <f ca="1">IF(INDEX('Data base'!$B$9:$K$58,$A65,C$19)&gt;=C$5,C$9,IF(INDEX('Data base'!$B$9:$K$58,$A65,C$19)&lt;C$7,C$11,C$10))</f>
        <v>access-</v>
      </c>
      <c r="D65" s="1" t="str">
        <f ca="1">IF(INDEX('Data base'!$B$9:$K$58,$A65,D$19)&gt;=D$5,D$9,IF(INDEX('Data base'!$B$9:$K$58,$A65,D$19)&lt;D$7,D$11,D$10))</f>
        <v>dynamis++</v>
      </c>
      <c r="E65" s="1" t="str">
        <f ca="1">IF(INDEX('Data base'!$B$9:$K$58,$A65,E$19)&gt;=E$5,E$9,IF(INDEX('Data base'!$B$9:$K$58,$A65,E$19)&lt;E$7,E$11,E$10))</f>
        <v>emploi+</v>
      </c>
      <c r="F65" s="1" t="str">
        <f ca="1">IF(INDEX('Data base'!$B$9:$K$58,$A65,F$19)&gt;=F$5,F$9,IF(INDEX('Data base'!$B$9:$K$58,$A65,F$19)&lt;F$7,F$11,F$10))</f>
        <v>taille+</v>
      </c>
      <c r="G65" s="1" t="str">
        <f ca="1">IF(INDEX('Data base'!$B$9:$K$58,$A65,G$19)&gt;=G$5,G$9,IF(INDEX('Data base'!$B$9:$K$58,$A65,G$19)&lt;G$7,G$11,G$10))</f>
        <v>cadre++</v>
      </c>
      <c r="H65" s="1" t="str">
        <f ca="1">IF(INDEX('Data base'!$B$9:$K$58,$A65,H$19)&gt;=H$5,H$9,IF(INDEX('Data base'!$B$9:$K$58,$A65,H$19)&lt;H$7,H$11,H$10))</f>
        <v>culture+</v>
      </c>
      <c r="I65" s="1" t="str">
        <f ca="1">IF(INDEX('Data base'!$B$9:$K$58,$A65,I$19)&gt;=I$5,I$9,IF(INDEX('Data base'!$B$9:$K$58,$A65,I$19)&lt;I$7,I$11,I$10))</f>
        <v>immo+</v>
      </c>
      <c r="J65" s="1" t="str">
        <f ca="1">IF(INDEX('Data base'!$B$9:$K$58,$A65,J$19)&gt;=J$5,J$9,IF(INDEX('Data base'!$B$9:$K$58,$A65,J$19)&lt;J$7,J$11,J$10))</f>
        <v>meteo++</v>
      </c>
      <c r="K65" s="1" t="str">
        <f ca="1">IF(INDEX('Data base'!$B$9:$K$58,$A65,K$19)&gt;=K$5,K$9,IF(INDEX('Data base'!$B$9:$K$58,$A65,K$19)&lt;K$7,K$11,K$10))</f>
        <v>soins+</v>
      </c>
      <c r="L65" s="1" t="str">
        <f ca="1">IF(INDEX('Data base'!$B$9:$K$58,$A65,L$19)&gt;=L$5,L$9,IF(INDEX('Data base'!$B$9:$K$58,$A65,L$19)&lt;L$7,L$11,L$10))</f>
        <v>securite+</v>
      </c>
    </row>
    <row r="66" spans="1:12">
      <c r="A66" s="2">
        <v>46</v>
      </c>
      <c r="B66" s="123" t="s">
        <v>52</v>
      </c>
      <c r="C66" s="1" t="str">
        <f ca="1">IF(INDEX('Data base'!$B$9:$K$58,$A66,C$19)&gt;=C$5,C$9,IF(INDEX('Data base'!$B$9:$K$58,$A66,C$19)&lt;C$7,C$11,C$10))</f>
        <v>access-</v>
      </c>
      <c r="D66" s="1" t="str">
        <f ca="1">IF(INDEX('Data base'!$B$9:$K$58,$A66,D$19)&gt;=D$5,D$9,IF(INDEX('Data base'!$B$9:$K$58,$A66,D$19)&lt;D$7,D$11,D$10))</f>
        <v>dynamis++</v>
      </c>
      <c r="E66" s="1" t="str">
        <f ca="1">IF(INDEX('Data base'!$B$9:$K$58,$A66,E$19)&gt;=E$5,E$9,IF(INDEX('Data base'!$B$9:$K$58,$A66,E$19)&lt;E$7,E$11,E$10))</f>
        <v>emploi++</v>
      </c>
      <c r="F66" s="1" t="str">
        <f ca="1">IF(INDEX('Data base'!$B$9:$K$58,$A66,F$19)&gt;=F$5,F$9,IF(INDEX('Data base'!$B$9:$K$58,$A66,F$19)&lt;F$7,F$11,F$10))</f>
        <v>taille++</v>
      </c>
      <c r="G66" s="1" t="str">
        <f ca="1">IF(INDEX('Data base'!$B$9:$K$58,$A66,G$19)&gt;=G$5,G$9,IF(INDEX('Data base'!$B$9:$K$58,$A66,G$19)&lt;G$7,G$11,G$10))</f>
        <v>cadre+</v>
      </c>
      <c r="H66" s="1" t="str">
        <f ca="1">IF(INDEX('Data base'!$B$9:$K$58,$A66,H$19)&gt;=H$5,H$9,IF(INDEX('Data base'!$B$9:$K$58,$A66,H$19)&lt;H$7,H$11,H$10))</f>
        <v>culture++</v>
      </c>
      <c r="I66" s="1" t="str">
        <f ca="1">IF(INDEX('Data base'!$B$9:$K$58,$A66,I$19)&gt;=I$5,I$9,IF(INDEX('Data base'!$B$9:$K$58,$A66,I$19)&lt;I$7,I$11,I$10))</f>
        <v>immo-</v>
      </c>
      <c r="J66" s="1" t="str">
        <f ca="1">IF(INDEX('Data base'!$B$9:$K$58,$A66,J$19)&gt;=J$5,J$9,IF(INDEX('Data base'!$B$9:$K$58,$A66,J$19)&lt;J$7,J$11,J$10))</f>
        <v>meteo++</v>
      </c>
      <c r="K66" s="1" t="str">
        <f ca="1">IF(INDEX('Data base'!$B$9:$K$58,$A66,K$19)&gt;=K$5,K$9,IF(INDEX('Data base'!$B$9:$K$58,$A66,K$19)&lt;K$7,K$11,K$10))</f>
        <v>soins++</v>
      </c>
      <c r="L66" s="1" t="str">
        <f ca="1">IF(INDEX('Data base'!$B$9:$K$58,$A66,L$19)&gt;=L$5,L$9,IF(INDEX('Data base'!$B$9:$K$58,$A66,L$19)&lt;L$7,L$11,L$10))</f>
        <v>securite-</v>
      </c>
    </row>
    <row r="67" spans="1:12">
      <c r="A67" s="2">
        <v>47</v>
      </c>
      <c r="B67" s="123" t="s">
        <v>50</v>
      </c>
      <c r="C67" s="1" t="str">
        <f ca="1">IF(INDEX('Data base'!$B$9:$K$58,$A67,C$19)&gt;=C$5,C$9,IF(INDEX('Data base'!$B$9:$K$58,$A67,C$19)&lt;C$7,C$11,C$10))</f>
        <v>access++</v>
      </c>
      <c r="D67" s="1" t="str">
        <f ca="1">IF(INDEX('Data base'!$B$9:$K$58,$A67,D$19)&gt;=D$5,D$9,IF(INDEX('Data base'!$B$9:$K$58,$A67,D$19)&lt;D$7,D$11,D$10))</f>
        <v>dynamis+</v>
      </c>
      <c r="E67" s="1" t="str">
        <f ca="1">IF(INDEX('Data base'!$B$9:$K$58,$A67,E$19)&gt;=E$5,E$9,IF(INDEX('Data base'!$B$9:$K$58,$A67,E$19)&lt;E$7,E$11,E$10))</f>
        <v>emploi++</v>
      </c>
      <c r="F67" s="1" t="str">
        <f ca="1">IF(INDEX('Data base'!$B$9:$K$58,$A67,F$19)&gt;=F$5,F$9,IF(INDEX('Data base'!$B$9:$K$58,$A67,F$19)&lt;F$7,F$11,F$10))</f>
        <v>taille+</v>
      </c>
      <c r="G67" s="1" t="str">
        <f ca="1">IF(INDEX('Data base'!$B$9:$K$58,$A67,G$19)&gt;=G$5,G$9,IF(INDEX('Data base'!$B$9:$K$58,$A67,G$19)&lt;G$7,G$11,G$10))</f>
        <v>cadre+</v>
      </c>
      <c r="H67" s="1" t="str">
        <f ca="1">IF(INDEX('Data base'!$B$9:$K$58,$A67,H$19)&gt;=H$5,H$9,IF(INDEX('Data base'!$B$9:$K$58,$A67,H$19)&lt;H$7,H$11,H$10))</f>
        <v>culture+</v>
      </c>
      <c r="I67" s="1" t="str">
        <f ca="1">IF(INDEX('Data base'!$B$9:$K$58,$A67,I$19)&gt;=I$5,I$9,IF(INDEX('Data base'!$B$9:$K$58,$A67,I$19)&lt;I$7,I$11,I$10))</f>
        <v>immo+</v>
      </c>
      <c r="J67" s="1" t="str">
        <f ca="1">IF(INDEX('Data base'!$B$9:$K$58,$A67,J$19)&gt;=J$5,J$9,IF(INDEX('Data base'!$B$9:$K$58,$A67,J$19)&lt;J$7,J$11,J$10))</f>
        <v>meteo+</v>
      </c>
      <c r="K67" s="1" t="str">
        <f ca="1">IF(INDEX('Data base'!$B$9:$K$58,$A67,K$19)&gt;=K$5,K$9,IF(INDEX('Data base'!$B$9:$K$58,$A67,K$19)&lt;K$7,K$11,K$10))</f>
        <v>soins+</v>
      </c>
      <c r="L67" s="1" t="str">
        <f ca="1">IF(INDEX('Data base'!$B$9:$K$58,$A67,L$19)&gt;=L$5,L$9,IF(INDEX('Data base'!$B$9:$K$58,$A67,L$19)&lt;L$7,L$11,L$10))</f>
        <v>securite+</v>
      </c>
    </row>
    <row r="68" spans="1:12">
      <c r="A68" s="2">
        <v>48</v>
      </c>
      <c r="B68" s="123" t="s">
        <v>39</v>
      </c>
      <c r="C68" s="1" t="str">
        <f ca="1">IF(INDEX('Data base'!$B$9:$K$58,$A68,C$19)&gt;=C$5,C$9,IF(INDEX('Data base'!$B$9:$K$58,$A68,C$19)&lt;C$7,C$11,C$10))</f>
        <v>access+</v>
      </c>
      <c r="D68" s="1" t="str">
        <f ca="1">IF(INDEX('Data base'!$B$9:$K$58,$A68,D$19)&gt;=D$5,D$9,IF(INDEX('Data base'!$B$9:$K$58,$A68,D$19)&lt;D$7,D$11,D$10))</f>
        <v>dynamis-</v>
      </c>
      <c r="E68" s="1" t="str">
        <f ca="1">IF(INDEX('Data base'!$B$9:$K$58,$A68,E$19)&gt;=E$5,E$9,IF(INDEX('Data base'!$B$9:$K$58,$A68,E$19)&lt;E$7,E$11,E$10))</f>
        <v>emploi-</v>
      </c>
      <c r="F68" s="1" t="str">
        <f ca="1">IF(INDEX('Data base'!$B$9:$K$58,$A68,F$19)&gt;=F$5,F$9,IF(INDEX('Data base'!$B$9:$K$58,$A68,F$19)&lt;F$7,F$11,F$10))</f>
        <v>taille-</v>
      </c>
      <c r="G68" s="1" t="str">
        <f ca="1">IF(INDEX('Data base'!$B$9:$K$58,$A68,G$19)&gt;=G$5,G$9,IF(INDEX('Data base'!$B$9:$K$58,$A68,G$19)&lt;G$7,G$11,G$10))</f>
        <v>cadre-</v>
      </c>
      <c r="H68" s="1" t="str">
        <f ca="1">IF(INDEX('Data base'!$B$9:$K$58,$A68,H$19)&gt;=H$5,H$9,IF(INDEX('Data base'!$B$9:$K$58,$A68,H$19)&lt;H$7,H$11,H$10))</f>
        <v>culture-</v>
      </c>
      <c r="I68" s="1" t="str">
        <f ca="1">IF(INDEX('Data base'!$B$9:$K$58,$A68,I$19)&gt;=I$5,I$9,IF(INDEX('Data base'!$B$9:$K$58,$A68,I$19)&lt;I$7,I$11,I$10))</f>
        <v>immo++</v>
      </c>
      <c r="J68" s="1" t="str">
        <f ca="1">IF(INDEX('Data base'!$B$9:$K$58,$A68,J$19)&gt;=J$5,J$9,IF(INDEX('Data base'!$B$9:$K$58,$A68,J$19)&lt;J$7,J$11,J$10))</f>
        <v>meteo+</v>
      </c>
      <c r="K68" s="1" t="str">
        <f ca="1">IF(INDEX('Data base'!$B$9:$K$58,$A68,K$19)&gt;=K$5,K$9,IF(INDEX('Data base'!$B$9:$K$58,$A68,K$19)&lt;K$7,K$11,K$10))</f>
        <v>soins-</v>
      </c>
      <c r="L68" s="1" t="str">
        <f ca="1">IF(INDEX('Data base'!$B$9:$K$58,$A68,L$19)&gt;=L$5,L$9,IF(INDEX('Data base'!$B$9:$K$58,$A68,L$19)&lt;L$7,L$11,L$10))</f>
        <v>securite+</v>
      </c>
    </row>
    <row r="69" spans="1:12">
      <c r="A69" s="2">
        <v>49</v>
      </c>
      <c r="B69" s="123" t="s">
        <v>54</v>
      </c>
      <c r="C69" s="1" t="str">
        <f ca="1">IF(INDEX('Data base'!$B$9:$K$58,$A69,C$19)&gt;=C$5,C$9,IF(INDEX('Data base'!$B$9:$K$58,$A69,C$19)&lt;C$7,C$11,C$10))</f>
        <v>access+</v>
      </c>
      <c r="D69" s="1" t="str">
        <f ca="1">IF(INDEX('Data base'!$B$9:$K$58,$A69,D$19)&gt;=D$5,D$9,IF(INDEX('Data base'!$B$9:$K$58,$A69,D$19)&lt;D$7,D$11,D$10))</f>
        <v>dynamis-</v>
      </c>
      <c r="E69" s="1" t="str">
        <f ca="1">IF(INDEX('Data base'!$B$9:$K$58,$A69,E$19)&gt;=E$5,E$9,IF(INDEX('Data base'!$B$9:$K$58,$A69,E$19)&lt;E$7,E$11,E$10))</f>
        <v>emploi-</v>
      </c>
      <c r="F69" s="1" t="str">
        <f ca="1">IF(INDEX('Data base'!$B$9:$K$58,$A69,F$19)&gt;=F$5,F$9,IF(INDEX('Data base'!$B$9:$K$58,$A69,F$19)&lt;F$7,F$11,F$10))</f>
        <v>taille-</v>
      </c>
      <c r="G69" s="1" t="str">
        <f ca="1">IF(INDEX('Data base'!$B$9:$K$58,$A69,G$19)&gt;=G$5,G$9,IF(INDEX('Data base'!$B$9:$K$58,$A69,G$19)&lt;G$7,G$11,G$10))</f>
        <v>cadre+</v>
      </c>
      <c r="H69" s="1" t="str">
        <f ca="1">IF(INDEX('Data base'!$B$9:$K$58,$A69,H$19)&gt;=H$5,H$9,IF(INDEX('Data base'!$B$9:$K$58,$A69,H$19)&lt;H$7,H$11,H$10))</f>
        <v>culture-</v>
      </c>
      <c r="I69" s="1" t="str">
        <f ca="1">IF(INDEX('Data base'!$B$9:$K$58,$A69,I$19)&gt;=I$5,I$9,IF(INDEX('Data base'!$B$9:$K$58,$A69,I$19)&lt;I$7,I$11,I$10))</f>
        <v>immo++</v>
      </c>
      <c r="J69" s="1" t="str">
        <f ca="1">IF(INDEX('Data base'!$B$9:$K$58,$A69,J$19)&gt;=J$5,J$9,IF(INDEX('Data base'!$B$9:$K$58,$A69,J$19)&lt;J$7,J$11,J$10))</f>
        <v>meteo++</v>
      </c>
      <c r="K69" s="1" t="str">
        <f ca="1">IF(INDEX('Data base'!$B$9:$K$58,$A69,K$19)&gt;=K$5,K$9,IF(INDEX('Data base'!$B$9:$K$58,$A69,K$19)&lt;K$7,K$11,K$10))</f>
        <v>soins+</v>
      </c>
      <c r="L69" s="1" t="str">
        <f ca="1">IF(INDEX('Data base'!$B$9:$K$58,$A69,L$19)&gt;=L$5,L$9,IF(INDEX('Data base'!$B$9:$K$58,$A69,L$19)&lt;L$7,L$11,L$10))</f>
        <v>securite+</v>
      </c>
    </row>
    <row r="70" spans="1:12">
      <c r="A70" s="2">
        <v>50</v>
      </c>
      <c r="B70" s="123" t="s">
        <v>44</v>
      </c>
      <c r="C70" s="1" t="str">
        <f ca="1">IF(INDEX('Data base'!$B$9:$K$58,$A70,C$19)&gt;=C$5,C$9,IF(INDEX('Data base'!$B$9:$K$58,$A70,C$19)&lt;C$7,C$11,C$10))</f>
        <v>access+</v>
      </c>
      <c r="D70" s="1" t="str">
        <f ca="1">IF(INDEX('Data base'!$B$9:$K$58,$A70,D$19)&gt;=D$5,D$9,IF(INDEX('Data base'!$B$9:$K$58,$A70,D$19)&lt;D$7,D$11,D$10))</f>
        <v>dynamis++</v>
      </c>
      <c r="E70" s="1" t="str">
        <f ca="1">IF(INDEX('Data base'!$B$9:$K$58,$A70,E$19)&gt;=E$5,E$9,IF(INDEX('Data base'!$B$9:$K$58,$A70,E$19)&lt;E$7,E$11,E$10))</f>
        <v>emploi+</v>
      </c>
      <c r="F70" s="1" t="str">
        <f ca="1">IF(INDEX('Data base'!$B$9:$K$58,$A70,F$19)&gt;=F$5,F$9,IF(INDEX('Data base'!$B$9:$K$58,$A70,F$19)&lt;F$7,F$11,F$10))</f>
        <v>taille+</v>
      </c>
      <c r="G70" s="1" t="str">
        <f ca="1">IF(INDEX('Data base'!$B$9:$K$58,$A70,G$19)&gt;=G$5,G$9,IF(INDEX('Data base'!$B$9:$K$58,$A70,G$19)&lt;G$7,G$11,G$10))</f>
        <v>cadre+</v>
      </c>
      <c r="H70" s="1" t="str">
        <f ca="1">IF(INDEX('Data base'!$B$9:$K$58,$A70,H$19)&gt;=H$5,H$9,IF(INDEX('Data base'!$B$9:$K$58,$A70,H$19)&lt;H$7,H$11,H$10))</f>
        <v>culture-</v>
      </c>
      <c r="I70" s="1" t="str">
        <f ca="1">IF(INDEX('Data base'!$B$9:$K$58,$A70,I$19)&gt;=I$5,I$9,IF(INDEX('Data base'!$B$9:$K$58,$A70,I$19)&lt;I$7,I$11,I$10))</f>
        <v>immo+</v>
      </c>
      <c r="J70" s="1" t="str">
        <f ca="1">IF(INDEX('Data base'!$B$9:$K$58,$A70,J$19)&gt;=J$5,J$9,IF(INDEX('Data base'!$B$9:$K$58,$A70,J$19)&lt;J$7,J$11,J$10))</f>
        <v>meteo-</v>
      </c>
      <c r="K70" s="1" t="str">
        <f ca="1">IF(INDEX('Data base'!$B$9:$K$58,$A70,K$19)&gt;=K$5,K$9,IF(INDEX('Data base'!$B$9:$K$58,$A70,K$19)&lt;K$7,K$11,K$10))</f>
        <v>soins-</v>
      </c>
      <c r="L70" s="1" t="str">
        <f ca="1">IF(INDEX('Data base'!$B$9:$K$58,$A70,L$19)&gt;=L$5,L$9,IF(INDEX('Data base'!$B$9:$K$58,$A70,L$19)&lt;L$7,L$11,L$10))</f>
        <v>securite-</v>
      </c>
    </row>
  </sheetData>
  <hyperlinks>
    <hyperlink ref="A1" location="Sommaire!A1" display="Sommaire"/>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sheetPr codeName="Sheet25">
    <tabColor theme="6" tint="-0.249977111117893"/>
  </sheetPr>
  <dimension ref="A1:X67"/>
  <sheetViews>
    <sheetView workbookViewId="0">
      <pane ySplit="1" topLeftCell="A2" activePane="bottomLeft" state="frozen"/>
      <selection activeCell="A2" sqref="A2"/>
      <selection pane="bottomLeft" activeCell="K8" sqref="K8"/>
    </sheetView>
  </sheetViews>
  <sheetFormatPr baseColWidth="10" defaultColWidth="9.109375" defaultRowHeight="14.4"/>
  <cols>
    <col min="1" max="1" width="11" customWidth="1"/>
    <col min="2" max="6" width="13.44140625" customWidth="1"/>
    <col min="8" max="8" width="10.44140625" bestFit="1" customWidth="1"/>
  </cols>
  <sheetData>
    <row r="1" spans="1:8">
      <c r="A1" s="155" t="s">
        <v>524</v>
      </c>
    </row>
    <row r="2" spans="1:8" ht="18">
      <c r="A2" s="12" t="s">
        <v>81</v>
      </c>
    </row>
    <row r="4" spans="1:8" ht="15" customHeight="1">
      <c r="A4" s="930" t="s">
        <v>857</v>
      </c>
      <c r="B4" s="930"/>
      <c r="C4" s="930"/>
      <c r="D4" s="930"/>
      <c r="E4" s="930"/>
      <c r="F4" s="931" t="s">
        <v>858</v>
      </c>
      <c r="G4" s="931"/>
      <c r="H4" s="931"/>
    </row>
    <row r="5" spans="1:8" s="418" customFormat="1">
      <c r="A5" s="490" t="s">
        <v>84</v>
      </c>
      <c r="B5" s="490" t="s">
        <v>105</v>
      </c>
      <c r="C5" s="490" t="s">
        <v>859</v>
      </c>
      <c r="D5" s="490" t="s">
        <v>88</v>
      </c>
      <c r="E5" s="490" t="s">
        <v>860</v>
      </c>
      <c r="F5" s="490" t="s">
        <v>861</v>
      </c>
      <c r="G5" s="490" t="s">
        <v>862</v>
      </c>
      <c r="H5" s="490" t="s">
        <v>863</v>
      </c>
    </row>
    <row r="6" spans="1:8" s="418" customFormat="1">
      <c r="A6" s="491">
        <v>1</v>
      </c>
      <c r="B6" s="492">
        <v>0.41977799999999998</v>
      </c>
      <c r="C6" s="493">
        <v>0.2099</v>
      </c>
      <c r="D6" s="494" t="s">
        <v>891</v>
      </c>
      <c r="E6" s="493">
        <v>0.2099</v>
      </c>
      <c r="F6" s="492">
        <v>0.126244</v>
      </c>
      <c r="G6" s="493">
        <v>0.63449999999999995</v>
      </c>
      <c r="H6" s="493">
        <v>0.63449999999999995</v>
      </c>
    </row>
    <row r="7" spans="1:8" s="418" customFormat="1">
      <c r="A7" s="491">
        <v>2</v>
      </c>
      <c r="B7" s="492">
        <v>0.29997200000000002</v>
      </c>
      <c r="C7" s="493">
        <v>0.15</v>
      </c>
      <c r="D7" s="494" t="s">
        <v>864</v>
      </c>
      <c r="E7" s="493">
        <v>0.3599</v>
      </c>
      <c r="F7" s="492">
        <v>4.9369000000000003E-2</v>
      </c>
      <c r="G7" s="493">
        <v>0.24809999999999999</v>
      </c>
      <c r="H7" s="493">
        <v>0.88260000000000005</v>
      </c>
    </row>
    <row r="8" spans="1:8" s="418" customFormat="1">
      <c r="A8" s="491">
        <v>3</v>
      </c>
      <c r="B8" s="492">
        <v>0.203095</v>
      </c>
      <c r="C8" s="493">
        <v>0.10150000000000001</v>
      </c>
      <c r="D8" s="494" t="s">
        <v>892</v>
      </c>
      <c r="E8" s="493">
        <v>0.46139999999999998</v>
      </c>
      <c r="F8" s="492">
        <v>1.3122E-2</v>
      </c>
      <c r="G8" s="493">
        <v>6.6000000000000003E-2</v>
      </c>
      <c r="H8" s="493">
        <v>0.9486</v>
      </c>
    </row>
    <row r="9" spans="1:8" s="418" customFormat="1">
      <c r="A9" s="491">
        <v>4</v>
      </c>
      <c r="B9" s="492">
        <v>0.17802000000000001</v>
      </c>
      <c r="C9" s="493">
        <v>8.8999999999999996E-2</v>
      </c>
      <c r="D9" s="494" t="s">
        <v>893</v>
      </c>
      <c r="E9" s="493">
        <v>0.5504</v>
      </c>
      <c r="F9" s="492">
        <v>7.515E-3</v>
      </c>
      <c r="G9" s="493">
        <v>3.78E-2</v>
      </c>
      <c r="H9" s="493">
        <v>0.98640000000000005</v>
      </c>
    </row>
    <row r="10" spans="1:8" s="418" customFormat="1">
      <c r="A10" s="491">
        <v>5</v>
      </c>
      <c r="B10" s="492">
        <v>0.138652</v>
      </c>
      <c r="C10" s="493">
        <v>6.93E-2</v>
      </c>
      <c r="D10" s="494" t="s">
        <v>865</v>
      </c>
      <c r="E10" s="493">
        <v>0.61980000000000002</v>
      </c>
      <c r="F10" s="492">
        <v>1.8439999999999999E-3</v>
      </c>
      <c r="G10" s="493">
        <v>9.2999999999999992E-3</v>
      </c>
      <c r="H10" s="493">
        <v>0.99560000000000004</v>
      </c>
    </row>
    <row r="11" spans="1:8" s="418" customFormat="1">
      <c r="A11" s="491">
        <v>6</v>
      </c>
      <c r="B11" s="492">
        <v>0.12648699999999999</v>
      </c>
      <c r="C11" s="493">
        <v>6.3200000000000006E-2</v>
      </c>
      <c r="D11" s="494" t="s">
        <v>865</v>
      </c>
      <c r="E11" s="493">
        <v>0.68300000000000005</v>
      </c>
      <c r="F11" s="492">
        <v>8.6600000000000002E-4</v>
      </c>
      <c r="G11" s="493">
        <v>4.4000000000000003E-3</v>
      </c>
      <c r="H11" s="493">
        <v>1</v>
      </c>
    </row>
    <row r="12" spans="1:8" s="418" customFormat="1">
      <c r="A12" s="491">
        <v>7</v>
      </c>
      <c r="B12" s="492">
        <v>0.101385</v>
      </c>
      <c r="C12" s="493">
        <v>5.0700000000000002E-2</v>
      </c>
      <c r="D12" s="494" t="s">
        <v>94</v>
      </c>
      <c r="E12" s="493">
        <v>0.73370000000000002</v>
      </c>
      <c r="F12" s="492">
        <v>1.9999999999999999E-6</v>
      </c>
      <c r="G12" s="493">
        <v>0</v>
      </c>
      <c r="H12" s="493">
        <v>1</v>
      </c>
    </row>
    <row r="13" spans="1:8" s="418" customFormat="1" ht="15" customHeight="1">
      <c r="A13" s="495">
        <v>8</v>
      </c>
      <c r="B13" s="496">
        <v>9.3273999999999996E-2</v>
      </c>
      <c r="C13" s="497">
        <v>4.6600000000000003E-2</v>
      </c>
      <c r="D13" s="494" t="s">
        <v>866</v>
      </c>
      <c r="E13" s="497">
        <v>0.78029999999999999</v>
      </c>
      <c r="F13" s="916" t="s">
        <v>97</v>
      </c>
      <c r="G13" s="916"/>
      <c r="H13" s="916"/>
    </row>
    <row r="14" spans="1:8" s="418" customFormat="1" ht="15" customHeight="1">
      <c r="A14" s="495">
        <v>9</v>
      </c>
      <c r="B14" s="496">
        <v>7.3593000000000006E-2</v>
      </c>
      <c r="C14" s="497">
        <v>3.6799999999999999E-2</v>
      </c>
      <c r="D14" s="494" t="s">
        <v>95</v>
      </c>
      <c r="E14" s="497">
        <v>0.81710000000000005</v>
      </c>
      <c r="F14" s="916" t="s">
        <v>97</v>
      </c>
      <c r="G14" s="916"/>
      <c r="H14" s="916"/>
    </row>
    <row r="15" spans="1:8" s="418" customFormat="1" ht="15" customHeight="1">
      <c r="A15" s="495">
        <v>10</v>
      </c>
      <c r="B15" s="496">
        <v>6.8154000000000006E-2</v>
      </c>
      <c r="C15" s="497">
        <v>3.4099999999999998E-2</v>
      </c>
      <c r="D15" s="494" t="s">
        <v>95</v>
      </c>
      <c r="E15" s="497">
        <v>0.85119999999999996</v>
      </c>
      <c r="F15" s="916" t="s">
        <v>97</v>
      </c>
      <c r="G15" s="916"/>
      <c r="H15" s="916"/>
    </row>
    <row r="16" spans="1:8" s="418" customFormat="1" ht="15" customHeight="1">
      <c r="A16" s="495">
        <v>11</v>
      </c>
      <c r="B16" s="496">
        <v>5.3712999999999997E-2</v>
      </c>
      <c r="C16" s="497">
        <v>2.69E-2</v>
      </c>
      <c r="D16" s="494" t="s">
        <v>96</v>
      </c>
      <c r="E16" s="497">
        <v>0.87809999999999999</v>
      </c>
      <c r="F16" s="916" t="s">
        <v>97</v>
      </c>
      <c r="G16" s="916"/>
      <c r="H16" s="916"/>
    </row>
    <row r="17" spans="1:24" s="418" customFormat="1" ht="15" customHeight="1">
      <c r="A17" s="495">
        <v>12</v>
      </c>
      <c r="B17" s="496">
        <v>4.9070000000000003E-2</v>
      </c>
      <c r="C17" s="497">
        <v>2.4500000000000001E-2</v>
      </c>
      <c r="D17" s="494" t="s">
        <v>96</v>
      </c>
      <c r="E17" s="497">
        <v>0.90259999999999996</v>
      </c>
      <c r="F17" s="916" t="s">
        <v>97</v>
      </c>
      <c r="G17" s="916"/>
      <c r="H17" s="916"/>
    </row>
    <row r="18" spans="1:24" s="418" customFormat="1" ht="15" customHeight="1">
      <c r="A18" s="495">
        <v>13</v>
      </c>
      <c r="B18" s="496">
        <v>4.3305000000000003E-2</v>
      </c>
      <c r="C18" s="497">
        <v>2.1700000000000001E-2</v>
      </c>
      <c r="D18" s="494" t="s">
        <v>96</v>
      </c>
      <c r="E18" s="497">
        <v>0.92420000000000002</v>
      </c>
      <c r="F18" s="916" t="s">
        <v>97</v>
      </c>
      <c r="G18" s="916"/>
      <c r="H18" s="916"/>
    </row>
    <row r="19" spans="1:24" s="418" customFormat="1" ht="15" customHeight="1">
      <c r="A19" s="495">
        <v>14</v>
      </c>
      <c r="B19" s="496">
        <v>3.7312999999999999E-2</v>
      </c>
      <c r="C19" s="497">
        <v>1.8700000000000001E-2</v>
      </c>
      <c r="D19" s="494"/>
      <c r="E19" s="497">
        <v>0.94289999999999996</v>
      </c>
      <c r="F19" s="916" t="s">
        <v>97</v>
      </c>
      <c r="G19" s="916"/>
      <c r="H19" s="916"/>
    </row>
    <row r="20" spans="1:24" s="418" customFormat="1" ht="15" customHeight="1">
      <c r="A20" s="495">
        <v>15</v>
      </c>
      <c r="B20" s="496">
        <v>3.3701000000000002E-2</v>
      </c>
      <c r="C20" s="497">
        <v>1.6899999999999998E-2</v>
      </c>
      <c r="D20" s="494"/>
      <c r="E20" s="497">
        <v>0.95979999999999999</v>
      </c>
      <c r="F20" s="916" t="s">
        <v>97</v>
      </c>
      <c r="G20" s="916"/>
      <c r="H20" s="916"/>
    </row>
    <row r="21" spans="1:24" s="418" customFormat="1" ht="15" customHeight="1">
      <c r="A21" s="495">
        <v>16</v>
      </c>
      <c r="B21" s="496">
        <v>2.7612000000000001E-2</v>
      </c>
      <c r="C21" s="497">
        <v>1.38E-2</v>
      </c>
      <c r="D21" s="494"/>
      <c r="E21" s="497">
        <v>0.97360000000000002</v>
      </c>
      <c r="F21" s="916" t="s">
        <v>97</v>
      </c>
      <c r="G21" s="916"/>
      <c r="H21" s="916"/>
    </row>
    <row r="22" spans="1:24" s="418" customFormat="1" ht="15" customHeight="1">
      <c r="A22" s="495">
        <v>17</v>
      </c>
      <c r="B22" s="496">
        <v>2.0063000000000001E-2</v>
      </c>
      <c r="C22" s="497">
        <v>0.01</v>
      </c>
      <c r="D22" s="494"/>
      <c r="E22" s="497">
        <v>0.98360000000000003</v>
      </c>
      <c r="F22" s="916" t="s">
        <v>97</v>
      </c>
      <c r="G22" s="916"/>
      <c r="H22" s="916"/>
    </row>
    <row r="23" spans="1:24" s="418" customFormat="1" ht="15" customHeight="1">
      <c r="A23" s="495">
        <v>18</v>
      </c>
      <c r="B23" s="496">
        <v>1.3424999999999999E-2</v>
      </c>
      <c r="C23" s="497">
        <v>6.7000000000000002E-3</v>
      </c>
      <c r="D23" s="494"/>
      <c r="E23" s="497">
        <v>0.99029999999999996</v>
      </c>
      <c r="F23" s="916" t="s">
        <v>97</v>
      </c>
      <c r="G23" s="916"/>
      <c r="H23" s="916"/>
    </row>
    <row r="24" spans="1:24" s="418" customFormat="1" ht="15" customHeight="1">
      <c r="A24" s="495">
        <v>19</v>
      </c>
      <c r="B24" s="496">
        <v>1.0045E-2</v>
      </c>
      <c r="C24" s="497">
        <v>5.0000000000000001E-3</v>
      </c>
      <c r="D24" s="494"/>
      <c r="E24" s="497">
        <v>0.99529999999999996</v>
      </c>
      <c r="F24" s="916" t="s">
        <v>97</v>
      </c>
      <c r="G24" s="916"/>
      <c r="H24" s="916"/>
    </row>
    <row r="25" spans="1:24" s="418" customFormat="1" ht="15" customHeight="1">
      <c r="A25" s="495">
        <v>20</v>
      </c>
      <c r="B25" s="496">
        <v>9.3460000000000001E-3</v>
      </c>
      <c r="C25" s="497">
        <v>4.7000000000000002E-3</v>
      </c>
      <c r="D25" s="494"/>
      <c r="E25" s="497">
        <v>1</v>
      </c>
      <c r="F25" s="916" t="s">
        <v>97</v>
      </c>
      <c r="G25" s="916"/>
      <c r="H25" s="916"/>
    </row>
    <row r="26" spans="1:24" s="418" customFormat="1"/>
    <row r="27" spans="1:24" ht="18">
      <c r="A27" s="12" t="s">
        <v>867</v>
      </c>
    </row>
    <row r="29" spans="1:24" ht="18">
      <c r="A29" s="12" t="s">
        <v>1079</v>
      </c>
    </row>
    <row r="30" spans="1:24" ht="15" thickBot="1"/>
    <row r="31" spans="1:24" ht="15" customHeight="1">
      <c r="A31" s="444" t="s">
        <v>332</v>
      </c>
      <c r="B31" s="856" t="s">
        <v>868</v>
      </c>
      <c r="C31" s="857"/>
      <c r="D31" s="858"/>
      <c r="E31" s="856" t="s">
        <v>869</v>
      </c>
      <c r="F31" s="857"/>
      <c r="G31" s="857"/>
      <c r="H31" s="857"/>
      <c r="I31" s="858"/>
      <c r="J31" s="856" t="s">
        <v>870</v>
      </c>
      <c r="K31" s="857"/>
      <c r="L31" s="857"/>
      <c r="M31" s="857"/>
      <c r="N31" s="858"/>
      <c r="O31" s="856" t="s">
        <v>884</v>
      </c>
      <c r="P31" s="857"/>
      <c r="Q31" s="857"/>
      <c r="R31" s="857"/>
      <c r="S31" s="858"/>
      <c r="T31" s="856" t="s">
        <v>885</v>
      </c>
      <c r="U31" s="857"/>
      <c r="V31" s="857"/>
      <c r="W31" s="857"/>
      <c r="X31" s="858"/>
    </row>
    <row r="32" spans="1:24" s="2" customFormat="1">
      <c r="A32" s="445" t="s">
        <v>1080</v>
      </c>
      <c r="B32" s="432" t="s">
        <v>871</v>
      </c>
      <c r="C32" s="433" t="s">
        <v>872</v>
      </c>
      <c r="D32" s="434" t="s">
        <v>873</v>
      </c>
      <c r="E32" s="442" t="s">
        <v>874</v>
      </c>
      <c r="F32" s="406" t="s">
        <v>875</v>
      </c>
      <c r="G32" s="406" t="s">
        <v>876</v>
      </c>
      <c r="H32" s="406" t="s">
        <v>877</v>
      </c>
      <c r="I32" s="443" t="s">
        <v>878</v>
      </c>
      <c r="J32" s="442" t="s">
        <v>879</v>
      </c>
      <c r="K32" s="406" t="s">
        <v>880</v>
      </c>
      <c r="L32" s="406" t="s">
        <v>881</v>
      </c>
      <c r="M32" s="406" t="s">
        <v>882</v>
      </c>
      <c r="N32" s="443" t="s">
        <v>883</v>
      </c>
      <c r="O32" s="442" t="s">
        <v>1044</v>
      </c>
      <c r="P32" s="406" t="s">
        <v>1045</v>
      </c>
      <c r="Q32" s="406" t="s">
        <v>1046</v>
      </c>
      <c r="R32" s="406" t="s">
        <v>1047</v>
      </c>
      <c r="S32" s="443" t="s">
        <v>1048</v>
      </c>
      <c r="T32" s="442" t="s">
        <v>886</v>
      </c>
      <c r="U32" s="406" t="s">
        <v>887</v>
      </c>
      <c r="V32" s="406" t="s">
        <v>888</v>
      </c>
      <c r="W32" s="406" t="s">
        <v>889</v>
      </c>
      <c r="X32" s="443" t="s">
        <v>890</v>
      </c>
    </row>
    <row r="33" spans="1:24">
      <c r="A33" s="446" t="s">
        <v>745</v>
      </c>
      <c r="B33" s="435">
        <v>2.8000000000000001E-2</v>
      </c>
      <c r="C33" s="436">
        <v>2.5714000000000001</v>
      </c>
      <c r="D33" s="437">
        <v>7.1999999999999995E-2</v>
      </c>
      <c r="E33" s="420">
        <v>1.2790900000000001</v>
      </c>
      <c r="F33" s="421">
        <v>0.34183000000000002</v>
      </c>
      <c r="G33" s="421">
        <v>-0.627</v>
      </c>
      <c r="H33" s="421">
        <v>1.362E-2</v>
      </c>
      <c r="I33" s="422">
        <v>8.9190000000000005E-2</v>
      </c>
      <c r="J33" s="423">
        <v>5.5839999999999996</v>
      </c>
      <c r="K33" s="421">
        <v>1.492</v>
      </c>
      <c r="L33" s="421">
        <v>-2.7370000000000001</v>
      </c>
      <c r="M33" s="421">
        <v>5.8999999999999997E-2</v>
      </c>
      <c r="N33" s="422">
        <v>0.38900000000000001</v>
      </c>
      <c r="O33" s="423" t="s">
        <v>972</v>
      </c>
      <c r="P33" s="421" t="s">
        <v>1000</v>
      </c>
      <c r="Q33" s="421" t="s">
        <v>1026</v>
      </c>
      <c r="R33" s="421" t="s">
        <v>984</v>
      </c>
      <c r="S33" s="422" t="s">
        <v>982</v>
      </c>
      <c r="T33" s="423">
        <v>10.913</v>
      </c>
      <c r="U33" s="421">
        <v>1.091</v>
      </c>
      <c r="V33" s="421">
        <v>5.42</v>
      </c>
      <c r="W33" s="421">
        <v>3.0000000000000001E-3</v>
      </c>
      <c r="X33" s="422">
        <v>0.161</v>
      </c>
    </row>
    <row r="34" spans="1:24">
      <c r="A34" s="446" t="s">
        <v>744</v>
      </c>
      <c r="B34" s="435">
        <v>4.5999999999999999E-2</v>
      </c>
      <c r="C34" s="436">
        <v>1.1738999999999999</v>
      </c>
      <c r="D34" s="437">
        <v>5.3999999999999999E-2</v>
      </c>
      <c r="E34" s="423">
        <v>-0.12542</v>
      </c>
      <c r="F34" s="424">
        <v>-0.76893999999999996</v>
      </c>
      <c r="G34" s="425">
        <v>0.51580000000000004</v>
      </c>
      <c r="H34" s="421">
        <v>-5.9040000000000002E-2</v>
      </c>
      <c r="I34" s="422">
        <v>-0.13782</v>
      </c>
      <c r="J34" s="423">
        <v>-0.81</v>
      </c>
      <c r="K34" s="421">
        <v>-4.968</v>
      </c>
      <c r="L34" s="421">
        <v>3.3319999999999999</v>
      </c>
      <c r="M34" s="421">
        <v>-0.38100000000000001</v>
      </c>
      <c r="N34" s="422">
        <v>-0.89</v>
      </c>
      <c r="O34" s="423" t="s">
        <v>973</v>
      </c>
      <c r="P34" s="421" t="s">
        <v>1001</v>
      </c>
      <c r="Q34" s="421" t="s">
        <v>1027</v>
      </c>
      <c r="R34" s="421" t="s">
        <v>982</v>
      </c>
      <c r="S34" s="422" t="s">
        <v>1066</v>
      </c>
      <c r="T34" s="423">
        <v>0.17199999999999999</v>
      </c>
      <c r="U34" s="421">
        <v>9.0670000000000002</v>
      </c>
      <c r="V34" s="421">
        <v>6.0259999999999998</v>
      </c>
      <c r="W34" s="421">
        <v>0.09</v>
      </c>
      <c r="X34" s="422">
        <v>0.63</v>
      </c>
    </row>
    <row r="35" spans="1:24">
      <c r="A35" s="446" t="s">
        <v>743</v>
      </c>
      <c r="B35" s="435">
        <v>2.5999999999999999E-2</v>
      </c>
      <c r="C35" s="436">
        <v>2.8462000000000001</v>
      </c>
      <c r="D35" s="437">
        <v>7.3999999999999996E-2</v>
      </c>
      <c r="E35" s="426">
        <v>-1.15557</v>
      </c>
      <c r="F35" s="425">
        <v>0.99231999999999998</v>
      </c>
      <c r="G35" s="421">
        <v>-0.23734</v>
      </c>
      <c r="H35" s="421">
        <v>8.9789999999999995E-2</v>
      </c>
      <c r="I35" s="422">
        <v>0.14779</v>
      </c>
      <c r="J35" s="423">
        <v>-4.7949999999999999</v>
      </c>
      <c r="K35" s="421">
        <v>4.117</v>
      </c>
      <c r="L35" s="421">
        <v>-0.98499999999999999</v>
      </c>
      <c r="M35" s="421">
        <v>0.373</v>
      </c>
      <c r="N35" s="422">
        <v>0.61299999999999999</v>
      </c>
      <c r="O35" s="423" t="s">
        <v>974</v>
      </c>
      <c r="P35" s="421" t="s">
        <v>1002</v>
      </c>
      <c r="Q35" s="421" t="s">
        <v>980</v>
      </c>
      <c r="R35" s="421" t="s">
        <v>982</v>
      </c>
      <c r="S35" s="422" t="s">
        <v>1067</v>
      </c>
      <c r="T35" s="423">
        <v>8.2710000000000008</v>
      </c>
      <c r="U35" s="421">
        <v>8.5350000000000001</v>
      </c>
      <c r="V35" s="421">
        <v>0.72099999999999997</v>
      </c>
      <c r="W35" s="421">
        <v>0.11799999999999999</v>
      </c>
      <c r="X35" s="422">
        <v>0.41</v>
      </c>
    </row>
    <row r="36" spans="1:24">
      <c r="A36" s="446" t="s">
        <v>751</v>
      </c>
      <c r="B36" s="435">
        <v>2.5999999999999999E-2</v>
      </c>
      <c r="C36" s="436">
        <v>2.8462000000000001</v>
      </c>
      <c r="D36" s="437">
        <v>7.3999999999999996E-2</v>
      </c>
      <c r="E36" s="420">
        <v>1.32314</v>
      </c>
      <c r="F36" s="421">
        <v>0.37097999999999998</v>
      </c>
      <c r="G36" s="421">
        <v>-0.65571999999999997</v>
      </c>
      <c r="H36" s="421">
        <v>-0.10859000000000001</v>
      </c>
      <c r="I36" s="422">
        <v>-5.6399999999999999E-2</v>
      </c>
      <c r="J36" s="423">
        <v>5.49</v>
      </c>
      <c r="K36" s="421">
        <v>1.5389999999999999</v>
      </c>
      <c r="L36" s="421">
        <v>-2.7210000000000001</v>
      </c>
      <c r="M36" s="421">
        <v>-0.45100000000000001</v>
      </c>
      <c r="N36" s="422">
        <v>-0.23400000000000001</v>
      </c>
      <c r="O36" s="423" t="s">
        <v>975</v>
      </c>
      <c r="P36" s="421" t="s">
        <v>1003</v>
      </c>
      <c r="Q36" s="421" t="s">
        <v>1028</v>
      </c>
      <c r="R36" s="421" t="s">
        <v>1049</v>
      </c>
      <c r="S36" s="422" t="s">
        <v>997</v>
      </c>
      <c r="T36" s="423">
        <v>10.843</v>
      </c>
      <c r="U36" s="421">
        <v>1.1930000000000001</v>
      </c>
      <c r="V36" s="421">
        <v>5.5039999999999996</v>
      </c>
      <c r="W36" s="421">
        <v>0.17199999999999999</v>
      </c>
      <c r="X36" s="422">
        <v>0.06</v>
      </c>
    </row>
    <row r="37" spans="1:24">
      <c r="A37" s="446" t="s">
        <v>749</v>
      </c>
      <c r="B37" s="435">
        <v>4.8000000000000001E-2</v>
      </c>
      <c r="C37" s="436">
        <v>1.0832999999999999</v>
      </c>
      <c r="D37" s="437">
        <v>5.1999999999999998E-2</v>
      </c>
      <c r="E37" s="423">
        <v>-0.15495</v>
      </c>
      <c r="F37" s="424">
        <v>-0.71870999999999996</v>
      </c>
      <c r="G37" s="421">
        <v>0.39618999999999999</v>
      </c>
      <c r="H37" s="421">
        <v>0.17099</v>
      </c>
      <c r="I37" s="422">
        <v>-3.8100000000000002E-2</v>
      </c>
      <c r="J37" s="423">
        <v>-1.042</v>
      </c>
      <c r="K37" s="421">
        <v>-4.8339999999999996</v>
      </c>
      <c r="L37" s="421">
        <v>2.665</v>
      </c>
      <c r="M37" s="421">
        <v>1.1499999999999999</v>
      </c>
      <c r="N37" s="422">
        <v>-0.25600000000000001</v>
      </c>
      <c r="O37" s="423" t="s">
        <v>976</v>
      </c>
      <c r="P37" s="421" t="s">
        <v>1004</v>
      </c>
      <c r="Q37" s="421" t="s">
        <v>1029</v>
      </c>
      <c r="R37" s="421" t="s">
        <v>1050</v>
      </c>
      <c r="S37" s="422" t="s">
        <v>997</v>
      </c>
      <c r="T37" s="423">
        <v>0.27500000000000002</v>
      </c>
      <c r="U37" s="421">
        <v>8.2650000000000006</v>
      </c>
      <c r="V37" s="421">
        <v>3.71</v>
      </c>
      <c r="W37" s="421">
        <v>0.78800000000000003</v>
      </c>
      <c r="X37" s="422">
        <v>0.05</v>
      </c>
    </row>
    <row r="38" spans="1:24">
      <c r="A38" s="446" t="s">
        <v>750</v>
      </c>
      <c r="B38" s="435">
        <v>2.5999999999999999E-2</v>
      </c>
      <c r="C38" s="436">
        <v>2.8462000000000001</v>
      </c>
      <c r="D38" s="437">
        <v>7.3999999999999996E-2</v>
      </c>
      <c r="E38" s="426">
        <v>-1.03708</v>
      </c>
      <c r="F38" s="425">
        <v>0.95587</v>
      </c>
      <c r="G38" s="421">
        <v>-7.5700000000000003E-2</v>
      </c>
      <c r="H38" s="421">
        <v>-0.20709</v>
      </c>
      <c r="I38" s="422">
        <v>0.12673999999999999</v>
      </c>
      <c r="J38" s="423">
        <v>-4.3029999999999999</v>
      </c>
      <c r="K38" s="421">
        <v>3.9660000000000002</v>
      </c>
      <c r="L38" s="421">
        <v>-0.314</v>
      </c>
      <c r="M38" s="421">
        <v>-0.85899999999999999</v>
      </c>
      <c r="N38" s="422">
        <v>0.52600000000000002</v>
      </c>
      <c r="O38" s="423" t="s">
        <v>977</v>
      </c>
      <c r="P38" s="421" t="s">
        <v>1005</v>
      </c>
      <c r="Q38" s="421" t="s">
        <v>1018</v>
      </c>
      <c r="R38" s="421" t="s">
        <v>1051</v>
      </c>
      <c r="S38" s="422" t="s">
        <v>1042</v>
      </c>
      <c r="T38" s="423">
        <v>6.6619999999999999</v>
      </c>
      <c r="U38" s="421">
        <v>7.9189999999999996</v>
      </c>
      <c r="V38" s="421">
        <v>7.2999999999999995E-2</v>
      </c>
      <c r="W38" s="421">
        <v>0.626</v>
      </c>
      <c r="X38" s="422">
        <v>0.30099999999999999</v>
      </c>
    </row>
    <row r="39" spans="1:24">
      <c r="A39" s="446" t="s">
        <v>752</v>
      </c>
      <c r="B39" s="435">
        <v>2.5999999999999999E-2</v>
      </c>
      <c r="C39" s="436">
        <v>2.8462000000000001</v>
      </c>
      <c r="D39" s="437">
        <v>7.3999999999999996E-2</v>
      </c>
      <c r="E39" s="420">
        <v>1.1918500000000001</v>
      </c>
      <c r="F39" s="421">
        <v>0.37265999999999999</v>
      </c>
      <c r="G39" s="421">
        <v>-0.35719000000000001</v>
      </c>
      <c r="H39" s="421">
        <v>-0.11824</v>
      </c>
      <c r="I39" s="422">
        <v>0.38952999999999999</v>
      </c>
      <c r="J39" s="423">
        <v>4.9450000000000003</v>
      </c>
      <c r="K39" s="421">
        <v>1.546</v>
      </c>
      <c r="L39" s="421">
        <v>-1.482</v>
      </c>
      <c r="M39" s="421">
        <v>-0.49099999999999999</v>
      </c>
      <c r="N39" s="422">
        <v>1.6160000000000001</v>
      </c>
      <c r="O39" s="423" t="s">
        <v>978</v>
      </c>
      <c r="P39" s="421" t="s">
        <v>1006</v>
      </c>
      <c r="Q39" s="421" t="s">
        <v>1000</v>
      </c>
      <c r="R39" s="421" t="s">
        <v>1052</v>
      </c>
      <c r="S39" s="422" t="s">
        <v>1068</v>
      </c>
      <c r="T39" s="423">
        <v>8.798</v>
      </c>
      <c r="U39" s="421">
        <v>1.204</v>
      </c>
      <c r="V39" s="421">
        <v>1.633</v>
      </c>
      <c r="W39" s="421">
        <v>0.20399999999999999</v>
      </c>
      <c r="X39" s="422">
        <v>2.8450000000000002</v>
      </c>
    </row>
    <row r="40" spans="1:24">
      <c r="A40" s="446" t="s">
        <v>754</v>
      </c>
      <c r="B40" s="435">
        <v>2.8000000000000001E-2</v>
      </c>
      <c r="C40" s="436">
        <v>2.5714000000000001</v>
      </c>
      <c r="D40" s="437">
        <v>7.1999999999999995E-2</v>
      </c>
      <c r="E40" s="426">
        <v>-0.85790999999999995</v>
      </c>
      <c r="F40" s="421">
        <v>-2.6919999999999999E-2</v>
      </c>
      <c r="G40" s="421">
        <v>-0.25939000000000001</v>
      </c>
      <c r="H40" s="421">
        <v>5.0000000000000001E-4</v>
      </c>
      <c r="I40" s="427">
        <v>0.88744000000000001</v>
      </c>
      <c r="J40" s="423">
        <v>-3.7450000000000001</v>
      </c>
      <c r="K40" s="421">
        <v>-0.11799999999999999</v>
      </c>
      <c r="L40" s="421">
        <v>-1.1319999999999999</v>
      </c>
      <c r="M40" s="421">
        <v>2E-3</v>
      </c>
      <c r="N40" s="422">
        <v>3.8740000000000001</v>
      </c>
      <c r="O40" s="423" t="s">
        <v>979</v>
      </c>
      <c r="P40" s="421" t="s">
        <v>984</v>
      </c>
      <c r="Q40" s="421" t="s">
        <v>1023</v>
      </c>
      <c r="R40" s="421" t="s">
        <v>984</v>
      </c>
      <c r="S40" s="422" t="s">
        <v>1069</v>
      </c>
      <c r="T40" s="423">
        <v>4.9089999999999998</v>
      </c>
      <c r="U40" s="421">
        <v>7.0000000000000001E-3</v>
      </c>
      <c r="V40" s="421">
        <v>0.92800000000000005</v>
      </c>
      <c r="W40" s="421">
        <v>0</v>
      </c>
      <c r="X40" s="422">
        <v>15.904</v>
      </c>
    </row>
    <row r="41" spans="1:24">
      <c r="A41" s="446" t="s">
        <v>753</v>
      </c>
      <c r="B41" s="435">
        <v>4.5999999999999999E-2</v>
      </c>
      <c r="C41" s="436">
        <v>1.1738999999999999</v>
      </c>
      <c r="D41" s="437">
        <v>5.3999999999999999E-2</v>
      </c>
      <c r="E41" s="423">
        <v>-0.15145</v>
      </c>
      <c r="F41" s="421">
        <v>-0.19425000000000001</v>
      </c>
      <c r="G41" s="421">
        <v>0.35977999999999999</v>
      </c>
      <c r="H41" s="421">
        <v>6.6519999999999996E-2</v>
      </c>
      <c r="I41" s="428">
        <v>-0.76034999999999997</v>
      </c>
      <c r="J41" s="423">
        <v>-0.97799999999999998</v>
      </c>
      <c r="K41" s="421">
        <v>-1.2549999999999999</v>
      </c>
      <c r="L41" s="421">
        <v>2.3239999999999998</v>
      </c>
      <c r="M41" s="421">
        <v>0.43</v>
      </c>
      <c r="N41" s="422">
        <v>-4.9119999999999999</v>
      </c>
      <c r="O41" s="423" t="s">
        <v>980</v>
      </c>
      <c r="P41" s="421" t="s">
        <v>1007</v>
      </c>
      <c r="Q41" s="421" t="s">
        <v>1030</v>
      </c>
      <c r="R41" s="421" t="s">
        <v>1049</v>
      </c>
      <c r="S41" s="422" t="s">
        <v>1070</v>
      </c>
      <c r="T41" s="423">
        <v>0.251</v>
      </c>
      <c r="U41" s="421">
        <v>0.57899999999999996</v>
      </c>
      <c r="V41" s="421">
        <v>2.9319999999999999</v>
      </c>
      <c r="W41" s="421">
        <v>0.114</v>
      </c>
      <c r="X41" s="422">
        <v>19.18</v>
      </c>
    </row>
    <row r="42" spans="1:24">
      <c r="A42" s="446" t="s">
        <v>742</v>
      </c>
      <c r="B42" s="435">
        <v>2.5999999999999999E-2</v>
      </c>
      <c r="C42" s="436">
        <v>2.8462000000000001</v>
      </c>
      <c r="D42" s="437">
        <v>7.3999999999999996E-2</v>
      </c>
      <c r="E42" s="420">
        <v>1.0910200000000001</v>
      </c>
      <c r="F42" s="421">
        <v>0.17337</v>
      </c>
      <c r="G42" s="421">
        <v>-0.58274000000000004</v>
      </c>
      <c r="H42" s="421">
        <v>0.65056000000000003</v>
      </c>
      <c r="I42" s="422">
        <v>-0.33629999999999999</v>
      </c>
      <c r="J42" s="423">
        <v>4.5270000000000001</v>
      </c>
      <c r="K42" s="421">
        <v>0.71899999999999997</v>
      </c>
      <c r="L42" s="421">
        <v>-2.4180000000000001</v>
      </c>
      <c r="M42" s="421">
        <v>2.6989999999999998</v>
      </c>
      <c r="N42" s="422">
        <v>-1.395</v>
      </c>
      <c r="O42" s="423" t="s">
        <v>981</v>
      </c>
      <c r="P42" s="421" t="s">
        <v>987</v>
      </c>
      <c r="Q42" s="421" t="s">
        <v>1031</v>
      </c>
      <c r="R42" s="421" t="s">
        <v>1053</v>
      </c>
      <c r="S42" s="422" t="s">
        <v>1071</v>
      </c>
      <c r="T42" s="423">
        <v>7.3730000000000002</v>
      </c>
      <c r="U42" s="421">
        <v>0.26100000000000001</v>
      </c>
      <c r="V42" s="421">
        <v>4.3470000000000004</v>
      </c>
      <c r="W42" s="421">
        <v>6.181</v>
      </c>
      <c r="X42" s="422">
        <v>2.121</v>
      </c>
    </row>
    <row r="43" spans="1:24">
      <c r="A43" s="446" t="s">
        <v>741</v>
      </c>
      <c r="B43" s="435">
        <v>4.8000000000000001E-2</v>
      </c>
      <c r="C43" s="436">
        <v>1.0832999999999999</v>
      </c>
      <c r="D43" s="437">
        <v>5.1999999999999998E-2</v>
      </c>
      <c r="E43" s="423">
        <v>-5.6050000000000003E-2</v>
      </c>
      <c r="F43" s="424">
        <v>-0.68257000000000001</v>
      </c>
      <c r="G43" s="421">
        <v>0.29611999999999999</v>
      </c>
      <c r="H43" s="421">
        <v>-0.33950000000000002</v>
      </c>
      <c r="I43" s="422">
        <v>8.6830000000000004E-2</v>
      </c>
      <c r="J43" s="423">
        <v>-0.377</v>
      </c>
      <c r="K43" s="421">
        <v>-4.5910000000000002</v>
      </c>
      <c r="L43" s="421">
        <v>1.992</v>
      </c>
      <c r="M43" s="421">
        <v>-2.2829999999999999</v>
      </c>
      <c r="N43" s="422">
        <v>0.58399999999999996</v>
      </c>
      <c r="O43" s="423" t="s">
        <v>982</v>
      </c>
      <c r="P43" s="421" t="s">
        <v>1008</v>
      </c>
      <c r="Q43" s="421" t="s">
        <v>1015</v>
      </c>
      <c r="R43" s="421" t="s">
        <v>1054</v>
      </c>
      <c r="S43" s="422" t="s">
        <v>1055</v>
      </c>
      <c r="T43" s="423">
        <v>3.5999999999999997E-2</v>
      </c>
      <c r="U43" s="421">
        <v>7.4550000000000001</v>
      </c>
      <c r="V43" s="421">
        <v>2.0720000000000001</v>
      </c>
      <c r="W43" s="421">
        <v>3.1080000000000001</v>
      </c>
      <c r="X43" s="422">
        <v>0.26100000000000001</v>
      </c>
    </row>
    <row r="44" spans="1:24">
      <c r="A44" s="446" t="s">
        <v>740</v>
      </c>
      <c r="B44" s="435">
        <v>2.5999999999999999E-2</v>
      </c>
      <c r="C44" s="436">
        <v>2.8462000000000001</v>
      </c>
      <c r="D44" s="437">
        <v>7.3999999999999996E-2</v>
      </c>
      <c r="E44" s="426">
        <v>-0.98755000000000004</v>
      </c>
      <c r="F44" s="425">
        <v>1.08677</v>
      </c>
      <c r="G44" s="421">
        <v>3.6060000000000002E-2</v>
      </c>
      <c r="H44" s="421">
        <v>-2.3779999999999999E-2</v>
      </c>
      <c r="I44" s="422">
        <v>0.17599000000000001</v>
      </c>
      <c r="J44" s="423">
        <v>-4.0979999999999999</v>
      </c>
      <c r="K44" s="421">
        <v>4.5090000000000003</v>
      </c>
      <c r="L44" s="421">
        <v>0.15</v>
      </c>
      <c r="M44" s="421">
        <v>-9.9000000000000005E-2</v>
      </c>
      <c r="N44" s="422">
        <v>0.73</v>
      </c>
      <c r="O44" s="423" t="s">
        <v>983</v>
      </c>
      <c r="P44" s="421" t="s">
        <v>1009</v>
      </c>
      <c r="Q44" s="421" t="s">
        <v>984</v>
      </c>
      <c r="R44" s="421" t="s">
        <v>984</v>
      </c>
      <c r="S44" s="422" t="s">
        <v>987</v>
      </c>
      <c r="T44" s="423">
        <v>6.04</v>
      </c>
      <c r="U44" s="421">
        <v>10.237</v>
      </c>
      <c r="V44" s="421">
        <v>1.7000000000000001E-2</v>
      </c>
      <c r="W44" s="421">
        <v>8.0000000000000002E-3</v>
      </c>
      <c r="X44" s="422">
        <v>0.58099999999999996</v>
      </c>
    </row>
    <row r="45" spans="1:24">
      <c r="A45" s="446" t="s">
        <v>758</v>
      </c>
      <c r="B45" s="435">
        <v>4.8000000000000001E-2</v>
      </c>
      <c r="C45" s="436">
        <v>1.0832999999999999</v>
      </c>
      <c r="D45" s="437">
        <v>5.1999999999999998E-2</v>
      </c>
      <c r="E45" s="423">
        <v>-1.566E-2</v>
      </c>
      <c r="F45" s="424">
        <v>-0.67910999999999999</v>
      </c>
      <c r="G45" s="421">
        <v>-3.3509999999999998E-2</v>
      </c>
      <c r="H45" s="421">
        <v>9.0079999999999993E-2</v>
      </c>
      <c r="I45" s="422">
        <v>3.2910000000000002E-2</v>
      </c>
      <c r="J45" s="423">
        <v>-0.105</v>
      </c>
      <c r="K45" s="421">
        <v>-4.5670000000000002</v>
      </c>
      <c r="L45" s="421">
        <v>-0.22500000000000001</v>
      </c>
      <c r="M45" s="421">
        <v>0.60599999999999998</v>
      </c>
      <c r="N45" s="422">
        <v>0.221</v>
      </c>
      <c r="O45" s="423" t="s">
        <v>984</v>
      </c>
      <c r="P45" s="421" t="s">
        <v>1010</v>
      </c>
      <c r="Q45" s="421" t="s">
        <v>997</v>
      </c>
      <c r="R45" s="421" t="s">
        <v>1055</v>
      </c>
      <c r="S45" s="422" t="s">
        <v>997</v>
      </c>
      <c r="T45" s="423">
        <v>3.0000000000000001E-3</v>
      </c>
      <c r="U45" s="421">
        <v>7.38</v>
      </c>
      <c r="V45" s="421">
        <v>2.7E-2</v>
      </c>
      <c r="W45" s="421">
        <v>0.219</v>
      </c>
      <c r="X45" s="422">
        <v>3.6999999999999998E-2</v>
      </c>
    </row>
    <row r="46" spans="1:24">
      <c r="A46" s="446" t="s">
        <v>760</v>
      </c>
      <c r="B46" s="435">
        <v>2.5999999999999999E-2</v>
      </c>
      <c r="C46" s="436">
        <v>2.8462000000000001</v>
      </c>
      <c r="D46" s="437">
        <v>7.3999999999999996E-2</v>
      </c>
      <c r="E46" s="420">
        <v>0.93745999999999996</v>
      </c>
      <c r="F46" s="421">
        <v>0.49485000000000001</v>
      </c>
      <c r="G46" s="421">
        <v>0.22661000000000001</v>
      </c>
      <c r="H46" s="421">
        <v>0.58467000000000002</v>
      </c>
      <c r="I46" s="422">
        <v>-7.5199999999999998E-3</v>
      </c>
      <c r="J46" s="423">
        <v>3.89</v>
      </c>
      <c r="K46" s="421">
        <v>2.0529999999999999</v>
      </c>
      <c r="L46" s="421">
        <v>0.94</v>
      </c>
      <c r="M46" s="421">
        <v>2.4260000000000002</v>
      </c>
      <c r="N46" s="422">
        <v>-3.1E-2</v>
      </c>
      <c r="O46" s="423" t="s">
        <v>985</v>
      </c>
      <c r="P46" s="421" t="s">
        <v>1011</v>
      </c>
      <c r="Q46" s="421" t="s">
        <v>996</v>
      </c>
      <c r="R46" s="421" t="s">
        <v>1056</v>
      </c>
      <c r="S46" s="422" t="s">
        <v>984</v>
      </c>
      <c r="T46" s="423">
        <v>5.4429999999999996</v>
      </c>
      <c r="U46" s="421">
        <v>2.1219999999999999</v>
      </c>
      <c r="V46" s="421">
        <v>0.65700000000000003</v>
      </c>
      <c r="W46" s="421">
        <v>4.9930000000000003</v>
      </c>
      <c r="X46" s="422">
        <v>1E-3</v>
      </c>
    </row>
    <row r="47" spans="1:24">
      <c r="A47" s="446" t="s">
        <v>759</v>
      </c>
      <c r="B47" s="435">
        <v>2.5999999999999999E-2</v>
      </c>
      <c r="C47" s="436">
        <v>2.8462000000000001</v>
      </c>
      <c r="D47" s="437">
        <v>7.3999999999999996E-2</v>
      </c>
      <c r="E47" s="426">
        <v>-0.90854999999999997</v>
      </c>
      <c r="F47" s="425">
        <v>0.75888999999999995</v>
      </c>
      <c r="G47" s="421">
        <v>-0.16474</v>
      </c>
      <c r="H47" s="424">
        <v>-0.75095999999999996</v>
      </c>
      <c r="I47" s="422">
        <v>-5.3240000000000003E-2</v>
      </c>
      <c r="J47" s="423">
        <v>-3.77</v>
      </c>
      <c r="K47" s="421">
        <v>3.149</v>
      </c>
      <c r="L47" s="421">
        <v>-0.68400000000000005</v>
      </c>
      <c r="M47" s="421">
        <v>-3.1160000000000001</v>
      </c>
      <c r="N47" s="422">
        <v>-0.221</v>
      </c>
      <c r="O47" s="423" t="s">
        <v>986</v>
      </c>
      <c r="P47" s="421" t="s">
        <v>1012</v>
      </c>
      <c r="Q47" s="421" t="s">
        <v>1032</v>
      </c>
      <c r="R47" s="421" t="s">
        <v>1057</v>
      </c>
      <c r="S47" s="422" t="s">
        <v>997</v>
      </c>
      <c r="T47" s="423">
        <v>5.1130000000000004</v>
      </c>
      <c r="U47" s="421">
        <v>4.992</v>
      </c>
      <c r="V47" s="421">
        <v>0.34699999999999998</v>
      </c>
      <c r="W47" s="421">
        <v>8.2360000000000007</v>
      </c>
      <c r="X47" s="422">
        <v>5.2999999999999999E-2</v>
      </c>
    </row>
    <row r="48" spans="1:24">
      <c r="A48" s="446" t="s">
        <v>739</v>
      </c>
      <c r="B48" s="435">
        <v>2.5999999999999999E-2</v>
      </c>
      <c r="C48" s="436">
        <v>2.8462000000000001</v>
      </c>
      <c r="D48" s="437">
        <v>7.3999999999999996E-2</v>
      </c>
      <c r="E48" s="423">
        <v>0.17441999999999999</v>
      </c>
      <c r="F48" s="424">
        <v>-0.91047999999999996</v>
      </c>
      <c r="G48" s="421">
        <v>-0.60341999999999996</v>
      </c>
      <c r="H48" s="421">
        <v>-0.61880999999999997</v>
      </c>
      <c r="I48" s="422">
        <v>-0.30887999999999999</v>
      </c>
      <c r="J48" s="423">
        <v>0.72399999999999998</v>
      </c>
      <c r="K48" s="421">
        <v>-3.778</v>
      </c>
      <c r="L48" s="421">
        <v>-2.504</v>
      </c>
      <c r="M48" s="421">
        <v>-2.5680000000000001</v>
      </c>
      <c r="N48" s="422">
        <v>-1.282</v>
      </c>
      <c r="O48" s="423" t="s">
        <v>987</v>
      </c>
      <c r="P48" s="421" t="s">
        <v>1013</v>
      </c>
      <c r="Q48" s="421" t="s">
        <v>1033</v>
      </c>
      <c r="R48" s="421" t="s">
        <v>1058</v>
      </c>
      <c r="S48" s="422" t="s">
        <v>1072</v>
      </c>
      <c r="T48" s="423">
        <v>0.188</v>
      </c>
      <c r="U48" s="421">
        <v>7.1849999999999996</v>
      </c>
      <c r="V48" s="421">
        <v>4.6609999999999996</v>
      </c>
      <c r="W48" s="421">
        <v>5.593</v>
      </c>
      <c r="X48" s="422">
        <v>1.7889999999999999</v>
      </c>
    </row>
    <row r="49" spans="1:24">
      <c r="A49" s="446" t="s">
        <v>738</v>
      </c>
      <c r="B49" s="435">
        <v>4.8000000000000001E-2</v>
      </c>
      <c r="C49" s="436">
        <v>1.0832999999999999</v>
      </c>
      <c r="D49" s="437">
        <v>5.1999999999999998E-2</v>
      </c>
      <c r="E49" s="423">
        <v>-9.8200000000000006E-3</v>
      </c>
      <c r="F49" s="421">
        <v>0.23243</v>
      </c>
      <c r="G49" s="421">
        <v>-0.21401000000000001</v>
      </c>
      <c r="H49" s="421">
        <v>0.15983</v>
      </c>
      <c r="I49" s="422">
        <v>0.27567999999999998</v>
      </c>
      <c r="J49" s="423">
        <v>-6.6000000000000003E-2</v>
      </c>
      <c r="K49" s="421">
        <v>1.5629999999999999</v>
      </c>
      <c r="L49" s="421">
        <v>-1.4390000000000001</v>
      </c>
      <c r="M49" s="421">
        <v>1.075</v>
      </c>
      <c r="N49" s="422">
        <v>1.8540000000000001</v>
      </c>
      <c r="O49" s="423" t="s">
        <v>984</v>
      </c>
      <c r="P49" s="421" t="s">
        <v>1014</v>
      </c>
      <c r="Q49" s="421" t="s">
        <v>1034</v>
      </c>
      <c r="R49" s="421" t="s">
        <v>1059</v>
      </c>
      <c r="S49" s="422" t="s">
        <v>1073</v>
      </c>
      <c r="T49" s="423">
        <v>1E-3</v>
      </c>
      <c r="U49" s="421">
        <v>0.86399999999999999</v>
      </c>
      <c r="V49" s="421">
        <v>1.083</v>
      </c>
      <c r="W49" s="421">
        <v>0.68899999999999995</v>
      </c>
      <c r="X49" s="422">
        <v>2.6309999999999998</v>
      </c>
    </row>
    <row r="50" spans="1:24">
      <c r="A50" s="446" t="s">
        <v>737</v>
      </c>
      <c r="B50" s="435">
        <v>2.5999999999999999E-2</v>
      </c>
      <c r="C50" s="436">
        <v>2.8462000000000001</v>
      </c>
      <c r="D50" s="437">
        <v>7.3999999999999996E-2</v>
      </c>
      <c r="E50" s="423">
        <v>-0.15629000000000001</v>
      </c>
      <c r="F50" s="421">
        <v>0.48138999999999998</v>
      </c>
      <c r="G50" s="425">
        <v>0.99851999999999996</v>
      </c>
      <c r="H50" s="421">
        <v>0.32374000000000003</v>
      </c>
      <c r="I50" s="422">
        <v>-0.20007</v>
      </c>
      <c r="J50" s="423">
        <v>-0.64800000000000002</v>
      </c>
      <c r="K50" s="421">
        <v>1.9970000000000001</v>
      </c>
      <c r="L50" s="421">
        <v>4.1429999999999998</v>
      </c>
      <c r="M50" s="421">
        <v>1.343</v>
      </c>
      <c r="N50" s="422">
        <v>-0.83</v>
      </c>
      <c r="O50" s="423" t="s">
        <v>988</v>
      </c>
      <c r="P50" s="421" t="s">
        <v>1015</v>
      </c>
      <c r="Q50" s="421" t="s">
        <v>1035</v>
      </c>
      <c r="R50" s="421" t="s">
        <v>1060</v>
      </c>
      <c r="S50" s="422" t="s">
        <v>1074</v>
      </c>
      <c r="T50" s="423">
        <v>0.151</v>
      </c>
      <c r="U50" s="421">
        <v>2.0089999999999999</v>
      </c>
      <c r="V50" s="421">
        <v>12.763999999999999</v>
      </c>
      <c r="W50" s="421">
        <v>1.5309999999999999</v>
      </c>
      <c r="X50" s="422">
        <v>0.751</v>
      </c>
    </row>
    <row r="51" spans="1:24">
      <c r="A51" s="446" t="s">
        <v>747</v>
      </c>
      <c r="B51" s="435">
        <v>0.05</v>
      </c>
      <c r="C51" s="436">
        <v>1</v>
      </c>
      <c r="D51" s="437">
        <v>0.05</v>
      </c>
      <c r="E51" s="423">
        <v>0.27501999999999999</v>
      </c>
      <c r="F51" s="421">
        <v>-0.33579999999999999</v>
      </c>
      <c r="G51" s="421">
        <v>-0.25337999999999999</v>
      </c>
      <c r="H51" s="421">
        <v>-8.1199999999999994E-2</v>
      </c>
      <c r="I51" s="427">
        <v>0.54298000000000002</v>
      </c>
      <c r="J51" s="423">
        <v>1.925</v>
      </c>
      <c r="K51" s="421">
        <v>-2.351</v>
      </c>
      <c r="L51" s="421">
        <v>-1.774</v>
      </c>
      <c r="M51" s="421">
        <v>-0.56799999999999995</v>
      </c>
      <c r="N51" s="422">
        <v>3.8010000000000002</v>
      </c>
      <c r="O51" s="423" t="s">
        <v>989</v>
      </c>
      <c r="P51" s="421" t="s">
        <v>1016</v>
      </c>
      <c r="Q51" s="421" t="s">
        <v>1036</v>
      </c>
      <c r="R51" s="421" t="s">
        <v>1055</v>
      </c>
      <c r="S51" s="422" t="s">
        <v>1075</v>
      </c>
      <c r="T51" s="423">
        <v>0.90100000000000002</v>
      </c>
      <c r="U51" s="421">
        <v>1.88</v>
      </c>
      <c r="V51" s="421">
        <v>1.581</v>
      </c>
      <c r="W51" s="421">
        <v>0.185</v>
      </c>
      <c r="X51" s="422">
        <v>10.632</v>
      </c>
    </row>
    <row r="52" spans="1:24">
      <c r="A52" s="446" t="s">
        <v>748</v>
      </c>
      <c r="B52" s="435">
        <v>2.5999999999999999E-2</v>
      </c>
      <c r="C52" s="436">
        <v>2.8462000000000001</v>
      </c>
      <c r="D52" s="437">
        <v>7.3999999999999996E-2</v>
      </c>
      <c r="E52" s="423">
        <v>9.9529999999999993E-2</v>
      </c>
      <c r="F52" s="421">
        <v>0.72094999999999998</v>
      </c>
      <c r="G52" s="425">
        <v>1.1176900000000001</v>
      </c>
      <c r="H52" s="421">
        <v>-9.6409999999999996E-2</v>
      </c>
      <c r="I52" s="422">
        <v>-9.0899999999999995E-2</v>
      </c>
      <c r="J52" s="423">
        <v>0.41299999999999998</v>
      </c>
      <c r="K52" s="421">
        <v>2.9910000000000001</v>
      </c>
      <c r="L52" s="421">
        <v>4.6379999999999999</v>
      </c>
      <c r="M52" s="421">
        <v>-0.4</v>
      </c>
      <c r="N52" s="422">
        <v>-0.377</v>
      </c>
      <c r="O52" s="423" t="s">
        <v>982</v>
      </c>
      <c r="P52" s="421" t="s">
        <v>1017</v>
      </c>
      <c r="Q52" s="421" t="s">
        <v>1037</v>
      </c>
      <c r="R52" s="421" t="s">
        <v>982</v>
      </c>
      <c r="S52" s="422" t="s">
        <v>982</v>
      </c>
      <c r="T52" s="423">
        <v>6.0999999999999999E-2</v>
      </c>
      <c r="U52" s="421">
        <v>4.5049999999999999</v>
      </c>
      <c r="V52" s="421">
        <v>15.992000000000001</v>
      </c>
      <c r="W52" s="421">
        <v>0.13600000000000001</v>
      </c>
      <c r="X52" s="422">
        <v>0.155</v>
      </c>
    </row>
    <row r="53" spans="1:24">
      <c r="A53" s="446" t="s">
        <v>746</v>
      </c>
      <c r="B53" s="435">
        <v>2.4E-2</v>
      </c>
      <c r="C53" s="436">
        <v>3.1667000000000001</v>
      </c>
      <c r="D53" s="437">
        <v>7.5999999999999998E-2</v>
      </c>
      <c r="E53" s="423">
        <v>-0.68079000000000001</v>
      </c>
      <c r="F53" s="421">
        <v>-8.1439999999999999E-2</v>
      </c>
      <c r="G53" s="421">
        <v>-0.68294999999999995</v>
      </c>
      <c r="H53" s="421">
        <v>0.27361000000000002</v>
      </c>
      <c r="I53" s="428">
        <v>-1.03274</v>
      </c>
      <c r="J53" s="423">
        <v>-2.6779999999999999</v>
      </c>
      <c r="K53" s="421">
        <v>-0.32</v>
      </c>
      <c r="L53" s="421">
        <v>-2.6869999999999998</v>
      </c>
      <c r="M53" s="421">
        <v>1.0760000000000001</v>
      </c>
      <c r="N53" s="422">
        <v>-4.0620000000000003</v>
      </c>
      <c r="O53" s="423" t="s">
        <v>990</v>
      </c>
      <c r="P53" s="421" t="s">
        <v>1018</v>
      </c>
      <c r="Q53" s="421" t="s">
        <v>1038</v>
      </c>
      <c r="R53" s="421" t="s">
        <v>1059</v>
      </c>
      <c r="S53" s="422" t="s">
        <v>1076</v>
      </c>
      <c r="T53" s="423">
        <v>2.65</v>
      </c>
      <c r="U53" s="421">
        <v>5.2999999999999999E-2</v>
      </c>
      <c r="V53" s="421">
        <v>5.5119999999999996</v>
      </c>
      <c r="W53" s="421">
        <v>1.0089999999999999</v>
      </c>
      <c r="X53" s="422">
        <v>18.460999999999999</v>
      </c>
    </row>
    <row r="54" spans="1:24">
      <c r="A54" s="446" t="s">
        <v>761</v>
      </c>
      <c r="B54" s="435">
        <v>2.5999999999999999E-2</v>
      </c>
      <c r="C54" s="436">
        <v>2.8462000000000001</v>
      </c>
      <c r="D54" s="437">
        <v>7.3999999999999996E-2</v>
      </c>
      <c r="E54" s="420">
        <v>0.74878</v>
      </c>
      <c r="F54" s="421">
        <v>0.47566000000000003</v>
      </c>
      <c r="G54" s="421">
        <v>0.60511000000000004</v>
      </c>
      <c r="H54" s="421">
        <v>-0.70676000000000005</v>
      </c>
      <c r="I54" s="422">
        <v>-0.15228</v>
      </c>
      <c r="J54" s="423">
        <v>3.1070000000000002</v>
      </c>
      <c r="K54" s="421">
        <v>1.974</v>
      </c>
      <c r="L54" s="421">
        <v>2.5110000000000001</v>
      </c>
      <c r="M54" s="421">
        <v>-2.9329999999999998</v>
      </c>
      <c r="N54" s="422">
        <v>-0.63200000000000001</v>
      </c>
      <c r="O54" s="423" t="s">
        <v>991</v>
      </c>
      <c r="P54" s="421" t="s">
        <v>1019</v>
      </c>
      <c r="Q54" s="421" t="s">
        <v>1039</v>
      </c>
      <c r="R54" s="421" t="s">
        <v>1061</v>
      </c>
      <c r="S54" s="422" t="s">
        <v>1067</v>
      </c>
      <c r="T54" s="423">
        <v>3.4729999999999999</v>
      </c>
      <c r="U54" s="421">
        <v>1.9610000000000001</v>
      </c>
      <c r="V54" s="421">
        <v>4.6870000000000003</v>
      </c>
      <c r="W54" s="421">
        <v>7.2949999999999999</v>
      </c>
      <c r="X54" s="422">
        <v>0.435</v>
      </c>
    </row>
    <row r="55" spans="1:24">
      <c r="A55" s="446" t="s">
        <v>762</v>
      </c>
      <c r="B55" s="435">
        <v>4.5999999999999999E-2</v>
      </c>
      <c r="C55" s="436">
        <v>1.1738999999999999</v>
      </c>
      <c r="D55" s="437">
        <v>5.3999999999999999E-2</v>
      </c>
      <c r="E55" s="423">
        <v>-0.18046000000000001</v>
      </c>
      <c r="F55" s="421">
        <v>-3.3180000000000001E-2</v>
      </c>
      <c r="G55" s="424">
        <v>-0.49873000000000001</v>
      </c>
      <c r="H55" s="421">
        <v>-0.18837999999999999</v>
      </c>
      <c r="I55" s="422">
        <v>-0.32469999999999999</v>
      </c>
      <c r="J55" s="423">
        <v>-1.1659999999999999</v>
      </c>
      <c r="K55" s="421">
        <v>-0.214</v>
      </c>
      <c r="L55" s="421">
        <v>-3.222</v>
      </c>
      <c r="M55" s="421">
        <v>-1.2170000000000001</v>
      </c>
      <c r="N55" s="422">
        <v>-2.0979999999999999</v>
      </c>
      <c r="O55" s="423" t="s">
        <v>992</v>
      </c>
      <c r="P55" s="421" t="s">
        <v>997</v>
      </c>
      <c r="Q55" s="421" t="s">
        <v>1040</v>
      </c>
      <c r="R55" s="421" t="s">
        <v>1062</v>
      </c>
      <c r="S55" s="422" t="s">
        <v>1077</v>
      </c>
      <c r="T55" s="423">
        <v>0.35699999999999998</v>
      </c>
      <c r="U55" s="421">
        <v>1.7000000000000001E-2</v>
      </c>
      <c r="V55" s="421">
        <v>5.6340000000000003</v>
      </c>
      <c r="W55" s="421">
        <v>0.91700000000000004</v>
      </c>
      <c r="X55" s="422">
        <v>3.4980000000000002</v>
      </c>
    </row>
    <row r="56" spans="1:24">
      <c r="A56" s="446" t="s">
        <v>763</v>
      </c>
      <c r="B56" s="435">
        <v>2.8000000000000001E-2</v>
      </c>
      <c r="C56" s="436">
        <v>2.5714000000000001</v>
      </c>
      <c r="D56" s="437">
        <v>7.1999999999999995E-2</v>
      </c>
      <c r="E56" s="423">
        <v>-0.39883000000000002</v>
      </c>
      <c r="F56" s="421">
        <v>-0.38717000000000001</v>
      </c>
      <c r="G56" s="421">
        <v>0.25746000000000002</v>
      </c>
      <c r="H56" s="425">
        <v>0.96577000000000002</v>
      </c>
      <c r="I56" s="422">
        <v>0.67484</v>
      </c>
      <c r="J56" s="423">
        <v>-1.7410000000000001</v>
      </c>
      <c r="K56" s="421">
        <v>-1.69</v>
      </c>
      <c r="L56" s="421">
        <v>1.1240000000000001</v>
      </c>
      <c r="M56" s="421">
        <v>4.2160000000000002</v>
      </c>
      <c r="N56" s="422">
        <v>2.9460000000000002</v>
      </c>
      <c r="O56" s="423" t="s">
        <v>993</v>
      </c>
      <c r="P56" s="421" t="s">
        <v>1020</v>
      </c>
      <c r="Q56" s="421" t="s">
        <v>1023</v>
      </c>
      <c r="R56" s="421" t="s">
        <v>1063</v>
      </c>
      <c r="S56" s="422" t="s">
        <v>1078</v>
      </c>
      <c r="T56" s="423">
        <v>1.0609999999999999</v>
      </c>
      <c r="U56" s="421">
        <v>1.399</v>
      </c>
      <c r="V56" s="421">
        <v>0.91400000000000003</v>
      </c>
      <c r="W56" s="421">
        <v>14.67</v>
      </c>
      <c r="X56" s="422">
        <v>9.1969999999999992</v>
      </c>
    </row>
    <row r="57" spans="1:24">
      <c r="A57" s="446" t="s">
        <v>757</v>
      </c>
      <c r="B57" s="435">
        <v>2.5999999999999999E-2</v>
      </c>
      <c r="C57" s="436">
        <v>2.8462000000000001</v>
      </c>
      <c r="D57" s="437">
        <v>7.3999999999999996E-2</v>
      </c>
      <c r="E57" s="420">
        <v>0.91139000000000003</v>
      </c>
      <c r="F57" s="421">
        <v>0.52281</v>
      </c>
      <c r="G57" s="421">
        <v>0.55162</v>
      </c>
      <c r="H57" s="421">
        <v>8.7059999999999998E-2</v>
      </c>
      <c r="I57" s="422">
        <v>5.5840000000000001E-2</v>
      </c>
      <c r="J57" s="423">
        <v>3.782</v>
      </c>
      <c r="K57" s="421">
        <v>2.169</v>
      </c>
      <c r="L57" s="421">
        <v>2.2890000000000001</v>
      </c>
      <c r="M57" s="421">
        <v>0.36099999999999999</v>
      </c>
      <c r="N57" s="422">
        <v>0.23200000000000001</v>
      </c>
      <c r="O57" s="423" t="s">
        <v>994</v>
      </c>
      <c r="P57" s="421" t="s">
        <v>1021</v>
      </c>
      <c r="Q57" s="421" t="s">
        <v>1041</v>
      </c>
      <c r="R57" s="421" t="s">
        <v>982</v>
      </c>
      <c r="S57" s="422" t="s">
        <v>997</v>
      </c>
      <c r="T57" s="423">
        <v>5.1449999999999996</v>
      </c>
      <c r="U57" s="421">
        <v>2.3690000000000002</v>
      </c>
      <c r="V57" s="421">
        <v>3.895</v>
      </c>
      <c r="W57" s="421">
        <v>0.111</v>
      </c>
      <c r="X57" s="422">
        <v>5.8000000000000003E-2</v>
      </c>
    </row>
    <row r="58" spans="1:24">
      <c r="A58" s="446" t="s">
        <v>756</v>
      </c>
      <c r="B58" s="435">
        <v>4.8000000000000001E-2</v>
      </c>
      <c r="C58" s="436">
        <v>1.0832999999999999</v>
      </c>
      <c r="D58" s="437">
        <v>5.1999999999999998E-2</v>
      </c>
      <c r="E58" s="423">
        <v>-0.37096000000000001</v>
      </c>
      <c r="F58" s="421">
        <v>-0.13500000000000001</v>
      </c>
      <c r="G58" s="421">
        <v>-0.21348</v>
      </c>
      <c r="H58" s="425">
        <v>0.69955999999999996</v>
      </c>
      <c r="I58" s="422">
        <v>-9.4229999999999994E-2</v>
      </c>
      <c r="J58" s="423">
        <v>-2.4950000000000001</v>
      </c>
      <c r="K58" s="421">
        <v>-0.90800000000000003</v>
      </c>
      <c r="L58" s="421">
        <v>-1.4359999999999999</v>
      </c>
      <c r="M58" s="421">
        <v>4.7050000000000001</v>
      </c>
      <c r="N58" s="422">
        <v>-0.63400000000000001</v>
      </c>
      <c r="O58" s="423" t="s">
        <v>995</v>
      </c>
      <c r="P58" s="421" t="s">
        <v>1022</v>
      </c>
      <c r="Q58" s="421" t="s">
        <v>1034</v>
      </c>
      <c r="R58" s="421" t="s">
        <v>1064</v>
      </c>
      <c r="S58" s="422" t="s">
        <v>1067</v>
      </c>
      <c r="T58" s="423">
        <v>1.5740000000000001</v>
      </c>
      <c r="U58" s="421">
        <v>0.29199999999999998</v>
      </c>
      <c r="V58" s="421">
        <v>1.077</v>
      </c>
      <c r="W58" s="421">
        <v>13.195</v>
      </c>
      <c r="X58" s="422">
        <v>0.307</v>
      </c>
    </row>
    <row r="59" spans="1:24">
      <c r="A59" s="446" t="s">
        <v>755</v>
      </c>
      <c r="B59" s="435">
        <v>2.5999999999999999E-2</v>
      </c>
      <c r="C59" s="436">
        <v>2.8462000000000001</v>
      </c>
      <c r="D59" s="437">
        <v>7.3999999999999996E-2</v>
      </c>
      <c r="E59" s="423">
        <v>-0.22655</v>
      </c>
      <c r="F59" s="421">
        <v>-0.27357999999999999</v>
      </c>
      <c r="G59" s="421">
        <v>-0.1575</v>
      </c>
      <c r="H59" s="424">
        <v>-1.37856</v>
      </c>
      <c r="I59" s="422">
        <v>0.11812</v>
      </c>
      <c r="J59" s="423">
        <v>-0.94</v>
      </c>
      <c r="K59" s="421">
        <v>-1.135</v>
      </c>
      <c r="L59" s="421">
        <v>-0.65300000000000002</v>
      </c>
      <c r="M59" s="421">
        <v>-5.72</v>
      </c>
      <c r="N59" s="422">
        <v>0.49</v>
      </c>
      <c r="O59" s="423" t="s">
        <v>996</v>
      </c>
      <c r="P59" s="421" t="s">
        <v>1023</v>
      </c>
      <c r="Q59" s="421" t="s">
        <v>988</v>
      </c>
      <c r="R59" s="421" t="s">
        <v>1065</v>
      </c>
      <c r="S59" s="422" t="s">
        <v>1052</v>
      </c>
      <c r="T59" s="423">
        <v>0.318</v>
      </c>
      <c r="U59" s="421">
        <v>0.64900000000000002</v>
      </c>
      <c r="V59" s="421">
        <v>0.318</v>
      </c>
      <c r="W59" s="421">
        <v>27.756</v>
      </c>
      <c r="X59" s="422">
        <v>0.26200000000000001</v>
      </c>
    </row>
    <row r="60" spans="1:24">
      <c r="A60" s="446" t="s">
        <v>768</v>
      </c>
      <c r="B60" s="435">
        <v>4.8000000000000001E-2</v>
      </c>
      <c r="C60" s="436">
        <v>1.0832999999999999</v>
      </c>
      <c r="D60" s="437">
        <v>5.1999999999999998E-2</v>
      </c>
      <c r="E60" s="423">
        <v>-3.363E-2</v>
      </c>
      <c r="F60" s="421">
        <v>-0.42917</v>
      </c>
      <c r="G60" s="421">
        <v>8.0490000000000006E-2</v>
      </c>
      <c r="H60" s="421">
        <v>-5.1610000000000003E-2</v>
      </c>
      <c r="I60" s="422">
        <v>0.35843999999999998</v>
      </c>
      <c r="J60" s="423">
        <v>-0.22600000000000001</v>
      </c>
      <c r="K60" s="421">
        <v>-2.8860000000000001</v>
      </c>
      <c r="L60" s="421">
        <v>0.54100000000000004</v>
      </c>
      <c r="M60" s="421">
        <v>-0.34699999999999998</v>
      </c>
      <c r="N60" s="422">
        <v>2.411</v>
      </c>
      <c r="O60" s="423" t="s">
        <v>997</v>
      </c>
      <c r="P60" s="421" t="s">
        <v>1024</v>
      </c>
      <c r="Q60" s="421" t="s">
        <v>1042</v>
      </c>
      <c r="R60" s="421" t="s">
        <v>1018</v>
      </c>
      <c r="S60" s="422" t="s">
        <v>1031</v>
      </c>
      <c r="T60" s="423">
        <v>1.2999999999999999E-2</v>
      </c>
      <c r="U60" s="421">
        <v>2.9470000000000001</v>
      </c>
      <c r="V60" s="421">
        <v>0.153</v>
      </c>
      <c r="W60" s="421">
        <v>7.1999999999999995E-2</v>
      </c>
      <c r="X60" s="422">
        <v>4.4480000000000004</v>
      </c>
    </row>
    <row r="61" spans="1:24">
      <c r="A61" s="446" t="s">
        <v>767</v>
      </c>
      <c r="B61" s="435">
        <v>2.5999999999999999E-2</v>
      </c>
      <c r="C61" s="436">
        <v>2.8462000000000001</v>
      </c>
      <c r="D61" s="437">
        <v>7.3999999999999996E-2</v>
      </c>
      <c r="E61" s="420">
        <v>0.88310999999999995</v>
      </c>
      <c r="F61" s="421">
        <v>0.61685999999999996</v>
      </c>
      <c r="G61" s="421">
        <v>0.45498</v>
      </c>
      <c r="H61" s="421">
        <v>-0.20831</v>
      </c>
      <c r="I61" s="422">
        <v>-0.19675999999999999</v>
      </c>
      <c r="J61" s="423">
        <v>3.6640000000000001</v>
      </c>
      <c r="K61" s="421">
        <v>2.5590000000000002</v>
      </c>
      <c r="L61" s="421">
        <v>1.8879999999999999</v>
      </c>
      <c r="M61" s="421">
        <v>-0.86399999999999999</v>
      </c>
      <c r="N61" s="422">
        <v>-0.81599999999999995</v>
      </c>
      <c r="O61" s="423" t="s">
        <v>998</v>
      </c>
      <c r="P61" s="421" t="s">
        <v>1025</v>
      </c>
      <c r="Q61" s="421" t="s">
        <v>1043</v>
      </c>
      <c r="R61" s="421" t="s">
        <v>1051</v>
      </c>
      <c r="S61" s="422" t="s">
        <v>1074</v>
      </c>
      <c r="T61" s="423">
        <v>4.83</v>
      </c>
      <c r="U61" s="421">
        <v>3.298</v>
      </c>
      <c r="V61" s="421">
        <v>2.65</v>
      </c>
      <c r="W61" s="421">
        <v>0.63400000000000001</v>
      </c>
      <c r="X61" s="422">
        <v>0.72599999999999998</v>
      </c>
    </row>
    <row r="62" spans="1:24" ht="15" thickBot="1">
      <c r="A62" s="447" t="s">
        <v>769</v>
      </c>
      <c r="B62" s="438">
        <v>2.5999999999999999E-2</v>
      </c>
      <c r="C62" s="439">
        <v>2.8462000000000001</v>
      </c>
      <c r="D62" s="440">
        <v>7.3999999999999996E-2</v>
      </c>
      <c r="E62" s="429">
        <v>-0.82103000000000004</v>
      </c>
      <c r="F62" s="430">
        <v>0.17544999999999999</v>
      </c>
      <c r="G62" s="430">
        <v>-0.60357000000000005</v>
      </c>
      <c r="H62" s="430">
        <v>0.30358000000000002</v>
      </c>
      <c r="I62" s="431">
        <v>-0.46498</v>
      </c>
      <c r="J62" s="441">
        <v>-3.407</v>
      </c>
      <c r="K62" s="430">
        <v>0.72799999999999998</v>
      </c>
      <c r="L62" s="430">
        <v>-2.504</v>
      </c>
      <c r="M62" s="430">
        <v>1.26</v>
      </c>
      <c r="N62" s="431">
        <v>-1.929</v>
      </c>
      <c r="O62" s="441" t="s">
        <v>999</v>
      </c>
      <c r="P62" s="430" t="s">
        <v>987</v>
      </c>
      <c r="Q62" s="430" t="s">
        <v>1033</v>
      </c>
      <c r="R62" s="430" t="s">
        <v>1007</v>
      </c>
      <c r="S62" s="431" t="s">
        <v>989</v>
      </c>
      <c r="T62" s="441">
        <v>4.1749999999999998</v>
      </c>
      <c r="U62" s="430">
        <v>0.26700000000000002</v>
      </c>
      <c r="V62" s="430">
        <v>4.6639999999999997</v>
      </c>
      <c r="W62" s="430">
        <v>1.3460000000000001</v>
      </c>
      <c r="X62" s="431">
        <v>4.0540000000000003</v>
      </c>
    </row>
    <row r="66" ht="15" customHeight="1"/>
    <row r="67" ht="30" customHeight="1"/>
  </sheetData>
  <mergeCells count="20">
    <mergeCell ref="F22:H22"/>
    <mergeCell ref="F23:H23"/>
    <mergeCell ref="F24:H24"/>
    <mergeCell ref="F21:H21"/>
    <mergeCell ref="A4:E4"/>
    <mergeCell ref="F4:H4"/>
    <mergeCell ref="F13:H13"/>
    <mergeCell ref="F14:H14"/>
    <mergeCell ref="F15:H15"/>
    <mergeCell ref="F16:H16"/>
    <mergeCell ref="F17:H17"/>
    <mergeCell ref="F18:H18"/>
    <mergeCell ref="F19:H19"/>
    <mergeCell ref="F20:H20"/>
    <mergeCell ref="F25:H25"/>
    <mergeCell ref="B31:D31"/>
    <mergeCell ref="E31:I31"/>
    <mergeCell ref="O31:S31"/>
    <mergeCell ref="T31:X31"/>
    <mergeCell ref="J31:N31"/>
  </mergeCells>
  <conditionalFormatting sqref="B6:B25">
    <cfRule type="dataBar" priority="1">
      <dataBar>
        <cfvo type="min" val="0"/>
        <cfvo type="max" val="0"/>
        <color rgb="FF638EC6"/>
      </dataBar>
      <extLst>
        <ext xmlns:x14="http://schemas.microsoft.com/office/spreadsheetml/2009/9/main" uri="{B025F937-C7B1-47D3-B67F-A62EFF666E3E}">
          <x14:id>{173384D8-AF1F-4B32-A282-78A380022523}</x14:id>
        </ext>
      </extLst>
    </cfRule>
  </conditionalFormatting>
  <hyperlinks>
    <hyperlink ref="A1" location="Sommaire!A1" display="Sommair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173384D8-AF1F-4B32-A282-78A380022523}">
            <x14:dataBar minLength="0" maxLength="100" gradient="0">
              <x14:cfvo type="autoMin"/>
              <x14:cfvo type="autoMax"/>
              <x14:negativeFillColor rgb="FFFF0000"/>
              <x14:axisColor rgb="FF000000"/>
            </x14:dataBar>
          </x14:cfRule>
          <xm:sqref>B6:B25</xm:sqref>
        </x14:conditionalFormatting>
      </x14:conditionalFormattings>
    </ext>
  </extLst>
</worksheet>
</file>

<file path=xl/worksheets/sheet29.xml><?xml version="1.0" encoding="utf-8"?>
<worksheet xmlns="http://schemas.openxmlformats.org/spreadsheetml/2006/main" xmlns:r="http://schemas.openxmlformats.org/officeDocument/2006/relationships">
  <sheetPr codeName="Sheet27">
    <tabColor theme="6" tint="-0.249977111117893"/>
    <outlinePr summaryRight="0"/>
  </sheetPr>
  <dimension ref="A1:AB55"/>
  <sheetViews>
    <sheetView workbookViewId="0">
      <pane ySplit="1" topLeftCell="A2" activePane="bottomLeft" state="frozen"/>
      <selection activeCell="A2" sqref="A2"/>
      <selection pane="bottomLeft" activeCell="A2" sqref="A2"/>
    </sheetView>
  </sheetViews>
  <sheetFormatPr baseColWidth="10" defaultColWidth="9.109375" defaultRowHeight="14.4" outlineLevelCol="1"/>
  <cols>
    <col min="1" max="1" width="2.6640625" customWidth="1"/>
    <col min="2" max="2" width="16.109375" bestFit="1" customWidth="1" collapsed="1"/>
    <col min="3" max="3" width="12.88671875" hidden="1" customWidth="1" outlineLevel="1"/>
    <col min="4" max="4" width="13.6640625" hidden="1" customWidth="1" outlineLevel="1"/>
    <col min="5" max="8" width="9.109375" hidden="1" customWidth="1" outlineLevel="1"/>
    <col min="9" max="9" width="11" hidden="1" customWidth="1" outlineLevel="1"/>
    <col min="10" max="12" width="9.109375" hidden="1" customWidth="1" outlineLevel="1"/>
  </cols>
  <sheetData>
    <row r="1" spans="1:28">
      <c r="A1" s="155" t="s">
        <v>524</v>
      </c>
    </row>
    <row r="3" spans="1:28" ht="15" thickBot="1"/>
    <row r="4" spans="1:28" ht="15" thickBot="1">
      <c r="N4" s="917" t="s">
        <v>1081</v>
      </c>
      <c r="O4" s="918"/>
      <c r="P4" s="918"/>
      <c r="Q4" s="918"/>
      <c r="R4" s="919"/>
      <c r="S4" s="917" t="s">
        <v>67</v>
      </c>
      <c r="T4" s="918"/>
      <c r="U4" s="918"/>
      <c r="V4" s="918"/>
      <c r="W4" s="919"/>
      <c r="X4" s="917" t="s">
        <v>241</v>
      </c>
      <c r="Y4" s="918"/>
      <c r="Z4" s="918"/>
      <c r="AA4" s="918"/>
      <c r="AB4" s="919"/>
    </row>
    <row r="5" spans="1:28" s="364" customFormat="1" ht="42.75" customHeight="1" thickBot="1">
      <c r="A5" s="461" t="s">
        <v>61</v>
      </c>
      <c r="B5" s="464" t="s">
        <v>56</v>
      </c>
      <c r="C5" s="483" t="s">
        <v>57</v>
      </c>
      <c r="D5" s="483" t="s">
        <v>58</v>
      </c>
      <c r="E5" s="483" t="s">
        <v>0</v>
      </c>
      <c r="F5" s="483" t="s">
        <v>1</v>
      </c>
      <c r="G5" s="483" t="s">
        <v>2</v>
      </c>
      <c r="H5" s="483" t="s">
        <v>3</v>
      </c>
      <c r="I5" s="483" t="s">
        <v>4</v>
      </c>
      <c r="J5" s="483" t="s">
        <v>59</v>
      </c>
      <c r="K5" s="483" t="s">
        <v>5</v>
      </c>
      <c r="L5" s="483" t="s">
        <v>60</v>
      </c>
      <c r="M5" s="484" t="s">
        <v>521</v>
      </c>
      <c r="N5" s="461" t="s">
        <v>62</v>
      </c>
      <c r="O5" s="483" t="s">
        <v>62</v>
      </c>
      <c r="P5" s="483" t="s">
        <v>62</v>
      </c>
      <c r="Q5" s="483" t="s">
        <v>62</v>
      </c>
      <c r="R5" s="462" t="s">
        <v>62</v>
      </c>
      <c r="S5" s="461" t="s">
        <v>67</v>
      </c>
      <c r="T5" s="483" t="s">
        <v>68</v>
      </c>
      <c r="U5" s="483" t="s">
        <v>69</v>
      </c>
      <c r="V5" s="483" t="s">
        <v>70</v>
      </c>
      <c r="W5" s="462" t="s">
        <v>71</v>
      </c>
      <c r="X5" s="461" t="s">
        <v>192</v>
      </c>
      <c r="Y5" s="483" t="s">
        <v>193</v>
      </c>
      <c r="Z5" s="483" t="s">
        <v>194</v>
      </c>
      <c r="AA5" s="483" t="s">
        <v>195</v>
      </c>
      <c r="AB5" s="462" t="s">
        <v>196</v>
      </c>
    </row>
    <row r="6" spans="1:28">
      <c r="A6" s="352">
        <v>1</v>
      </c>
      <c r="B6" s="269" t="s">
        <v>8</v>
      </c>
      <c r="C6" s="352" t="s">
        <v>739</v>
      </c>
      <c r="D6" s="451" t="s">
        <v>768</v>
      </c>
      <c r="E6" s="451" t="s">
        <v>742</v>
      </c>
      <c r="F6" s="451" t="s">
        <v>745</v>
      </c>
      <c r="G6" s="451" t="s">
        <v>747</v>
      </c>
      <c r="H6" s="451" t="s">
        <v>751</v>
      </c>
      <c r="I6" s="451" t="s">
        <v>752</v>
      </c>
      <c r="J6" s="451" t="s">
        <v>757</v>
      </c>
      <c r="K6" s="451" t="s">
        <v>758</v>
      </c>
      <c r="L6" s="458" t="s">
        <v>761</v>
      </c>
      <c r="M6" s="271">
        <v>1</v>
      </c>
      <c r="N6" s="378">
        <v>1.0719845294952399</v>
      </c>
      <c r="O6" s="353">
        <v>-1.7756370827555702E-2</v>
      </c>
      <c r="P6" s="353">
        <v>-0.41622298955917397</v>
      </c>
      <c r="Q6" s="353">
        <v>-0.200012281537056</v>
      </c>
      <c r="R6" s="379">
        <v>0.16517470777034801</v>
      </c>
      <c r="S6" s="378">
        <v>5.4750399589538601</v>
      </c>
      <c r="T6" s="353">
        <v>2.1021224092692102E-3</v>
      </c>
      <c r="U6" s="353">
        <v>1.70601665973663</v>
      </c>
      <c r="V6" s="353">
        <v>0.44944411516189597</v>
      </c>
      <c r="W6" s="379">
        <v>0.39354273676872298</v>
      </c>
      <c r="X6" s="378">
        <v>0.50368177890777599</v>
      </c>
      <c r="Y6" s="353">
        <v>1.3819349987898E-4</v>
      </c>
      <c r="Z6" s="353">
        <v>7.5933136045932798E-2</v>
      </c>
      <c r="AA6" s="353">
        <v>1.7534464597701999E-2</v>
      </c>
      <c r="AB6" s="379">
        <v>1.19582125917077E-2</v>
      </c>
    </row>
    <row r="7" spans="1:28">
      <c r="A7" s="55">
        <v>2</v>
      </c>
      <c r="B7" s="270" t="s">
        <v>13</v>
      </c>
      <c r="C7" s="55" t="s">
        <v>738</v>
      </c>
      <c r="D7" s="56" t="s">
        <v>767</v>
      </c>
      <c r="E7" s="56" t="s">
        <v>742</v>
      </c>
      <c r="F7" s="56" t="s">
        <v>745</v>
      </c>
      <c r="G7" s="56" t="s">
        <v>748</v>
      </c>
      <c r="H7" s="56" t="s">
        <v>751</v>
      </c>
      <c r="I7" s="56" t="s">
        <v>752</v>
      </c>
      <c r="J7" s="56" t="s">
        <v>757</v>
      </c>
      <c r="K7" s="56" t="s">
        <v>760</v>
      </c>
      <c r="L7" s="459" t="s">
        <v>761</v>
      </c>
      <c r="M7" s="272">
        <v>1</v>
      </c>
      <c r="N7" s="365">
        <v>1.3050631284713701</v>
      </c>
      <c r="O7" s="355">
        <v>0.78919339179992698</v>
      </c>
      <c r="P7" s="355">
        <v>0.115240387618542</v>
      </c>
      <c r="Q7" s="355">
        <v>6.1010982841253301E-2</v>
      </c>
      <c r="R7" s="366">
        <v>-8.0322967842221295E-3</v>
      </c>
      <c r="S7" s="365">
        <v>8.1147155761718803</v>
      </c>
      <c r="T7" s="355">
        <v>4.1525650024414098</v>
      </c>
      <c r="U7" s="355">
        <v>0.13077975809574099</v>
      </c>
      <c r="V7" s="355">
        <v>4.1819460690021501E-2</v>
      </c>
      <c r="W7" s="366">
        <v>9.3064556131139398E-4</v>
      </c>
      <c r="X7" s="365">
        <v>0.64456182718277</v>
      </c>
      <c r="Y7" s="355">
        <v>0.23570480942726099</v>
      </c>
      <c r="Z7" s="355">
        <v>5.0258669070899504E-3</v>
      </c>
      <c r="AA7" s="355">
        <v>1.40869698952883E-3</v>
      </c>
      <c r="AB7" s="366">
        <v>2.44163675233722E-5</v>
      </c>
    </row>
    <row r="8" spans="1:28">
      <c r="A8" s="55">
        <v>3</v>
      </c>
      <c r="B8" s="270" t="s">
        <v>18</v>
      </c>
      <c r="C8" s="55" t="s">
        <v>737</v>
      </c>
      <c r="D8" s="56" t="s">
        <v>767</v>
      </c>
      <c r="E8" s="56" t="s">
        <v>742</v>
      </c>
      <c r="F8" s="56" t="s">
        <v>745</v>
      </c>
      <c r="G8" s="56" t="s">
        <v>747</v>
      </c>
      <c r="H8" s="56" t="s">
        <v>751</v>
      </c>
      <c r="I8" s="56" t="s">
        <v>752</v>
      </c>
      <c r="J8" s="56" t="s">
        <v>757</v>
      </c>
      <c r="K8" s="56" t="s">
        <v>760</v>
      </c>
      <c r="L8" s="459" t="s">
        <v>761</v>
      </c>
      <c r="M8" s="272">
        <v>1</v>
      </c>
      <c r="N8" s="365">
        <v>1.30954205989838</v>
      </c>
      <c r="O8" s="355">
        <v>0.64170485734939597</v>
      </c>
      <c r="P8" s="355">
        <v>8.0063186585903195E-2</v>
      </c>
      <c r="Q8" s="355">
        <v>0.10346483439207101</v>
      </c>
      <c r="R8" s="366">
        <v>3.44368070363998E-2</v>
      </c>
      <c r="S8" s="365">
        <v>8.1705093383789098</v>
      </c>
      <c r="T8" s="355">
        <v>2.7454922199249299</v>
      </c>
      <c r="U8" s="355">
        <v>6.3124343752860995E-2</v>
      </c>
      <c r="V8" s="355">
        <v>0.120267398655415</v>
      </c>
      <c r="W8" s="366">
        <v>1.7106082290410999E-2</v>
      </c>
      <c r="X8" s="365">
        <v>0.65104681253433205</v>
      </c>
      <c r="Y8" s="355">
        <v>0.15633060038089799</v>
      </c>
      <c r="Z8" s="355">
        <v>2.4335433263331699E-3</v>
      </c>
      <c r="AA8" s="355">
        <v>4.0640481747686898E-3</v>
      </c>
      <c r="AB8" s="366">
        <v>4.5021408004686198E-4</v>
      </c>
    </row>
    <row r="9" spans="1:28">
      <c r="A9" s="55">
        <v>4</v>
      </c>
      <c r="B9" s="270" t="s">
        <v>15</v>
      </c>
      <c r="C9" s="55" t="s">
        <v>738</v>
      </c>
      <c r="D9" s="56" t="s">
        <v>767</v>
      </c>
      <c r="E9" s="56" t="s">
        <v>742</v>
      </c>
      <c r="F9" s="56" t="s">
        <v>745</v>
      </c>
      <c r="G9" s="56" t="s">
        <v>747</v>
      </c>
      <c r="H9" s="56" t="s">
        <v>751</v>
      </c>
      <c r="I9" s="56" t="s">
        <v>752</v>
      </c>
      <c r="J9" s="56" t="s">
        <v>756</v>
      </c>
      <c r="K9" s="56" t="s">
        <v>760</v>
      </c>
      <c r="L9" s="459" t="s">
        <v>762</v>
      </c>
      <c r="M9" s="272">
        <v>1</v>
      </c>
      <c r="N9" s="365">
        <v>0.99080216884613004</v>
      </c>
      <c r="O9" s="355">
        <v>0.383238404989243</v>
      </c>
      <c r="P9" s="355">
        <v>-0.60370516777038596</v>
      </c>
      <c r="Q9" s="355">
        <v>0.332644373178482</v>
      </c>
      <c r="R9" s="366">
        <v>7.5592778623104095E-2</v>
      </c>
      <c r="S9" s="365">
        <v>4.6771807670593297</v>
      </c>
      <c r="T9" s="355">
        <v>0.97923654317855802</v>
      </c>
      <c r="U9" s="355">
        <v>3.58906173706055</v>
      </c>
      <c r="V9" s="355">
        <v>1.24314773082733</v>
      </c>
      <c r="W9" s="366">
        <v>8.2426227629184695E-2</v>
      </c>
      <c r="X9" s="365">
        <v>0.46431407332420299</v>
      </c>
      <c r="Y9" s="355">
        <v>6.9466590881347698E-2</v>
      </c>
      <c r="Z9" s="355">
        <v>0.17238034307956701</v>
      </c>
      <c r="AA9" s="355">
        <v>5.2335731685161598E-2</v>
      </c>
      <c r="AB9" s="366">
        <v>2.7027043979614999E-3</v>
      </c>
    </row>
    <row r="10" spans="1:28">
      <c r="A10" s="55">
        <v>5</v>
      </c>
      <c r="B10" s="270" t="s">
        <v>11</v>
      </c>
      <c r="C10" s="55" t="s">
        <v>738</v>
      </c>
      <c r="D10" s="56" t="s">
        <v>767</v>
      </c>
      <c r="E10" s="56" t="s">
        <v>742</v>
      </c>
      <c r="F10" s="56" t="s">
        <v>745</v>
      </c>
      <c r="G10" s="56" t="s">
        <v>747</v>
      </c>
      <c r="H10" s="56" t="s">
        <v>751</v>
      </c>
      <c r="I10" s="56" t="s">
        <v>752</v>
      </c>
      <c r="J10" s="56" t="s">
        <v>756</v>
      </c>
      <c r="K10" s="56" t="s">
        <v>760</v>
      </c>
      <c r="L10" s="459" t="s">
        <v>763</v>
      </c>
      <c r="M10" s="272">
        <v>1</v>
      </c>
      <c r="N10" s="365">
        <v>0.95709764957428001</v>
      </c>
      <c r="O10" s="355">
        <v>0.31860685348510698</v>
      </c>
      <c r="P10" s="355">
        <v>-0.43590945005416898</v>
      </c>
      <c r="Q10" s="355">
        <v>0.60618954896926902</v>
      </c>
      <c r="R10" s="366">
        <v>0.34402653574943498</v>
      </c>
      <c r="S10" s="365">
        <v>4.3643817901611301</v>
      </c>
      <c r="T10" s="355">
        <v>0.67679911851882901</v>
      </c>
      <c r="U10" s="355">
        <v>1.87121498584747</v>
      </c>
      <c r="V10" s="355">
        <v>4.1283760070800799</v>
      </c>
      <c r="W10" s="366">
        <v>1.7072169780731199</v>
      </c>
      <c r="X10" s="365">
        <v>0.40639925003051802</v>
      </c>
      <c r="Y10" s="355">
        <v>4.5035049319267301E-2</v>
      </c>
      <c r="Z10" s="355">
        <v>8.4301047027111095E-2</v>
      </c>
      <c r="AA10" s="355">
        <v>0.16302615404129001</v>
      </c>
      <c r="AB10" s="366">
        <v>5.2507854998111697E-2</v>
      </c>
    </row>
    <row r="11" spans="1:28">
      <c r="A11" s="55">
        <v>7</v>
      </c>
      <c r="B11" s="270" t="s">
        <v>16</v>
      </c>
      <c r="C11" s="55" t="s">
        <v>738</v>
      </c>
      <c r="D11" s="56" t="s">
        <v>767</v>
      </c>
      <c r="E11" s="56" t="s">
        <v>741</v>
      </c>
      <c r="F11" s="56" t="s">
        <v>745</v>
      </c>
      <c r="G11" s="56" t="s">
        <v>748</v>
      </c>
      <c r="H11" s="56" t="s">
        <v>751</v>
      </c>
      <c r="I11" s="56" t="s">
        <v>752</v>
      </c>
      <c r="J11" s="56" t="s">
        <v>757</v>
      </c>
      <c r="K11" s="56" t="s">
        <v>760</v>
      </c>
      <c r="L11" s="459" t="s">
        <v>761</v>
      </c>
      <c r="M11" s="272">
        <v>1</v>
      </c>
      <c r="N11" s="365">
        <v>1.1280211210250899</v>
      </c>
      <c r="O11" s="355">
        <v>0.63291329145431496</v>
      </c>
      <c r="P11" s="355">
        <v>0.31025636196136502</v>
      </c>
      <c r="Q11" s="355">
        <v>-0.17364250123500799</v>
      </c>
      <c r="R11" s="366">
        <v>0.105603262782097</v>
      </c>
      <c r="S11" s="365">
        <v>6.0624017715454102</v>
      </c>
      <c r="T11" s="355">
        <v>2.6707792282104501</v>
      </c>
      <c r="U11" s="355">
        <v>0.94792181253433205</v>
      </c>
      <c r="V11" s="355">
        <v>0.33874619007110601</v>
      </c>
      <c r="W11" s="366">
        <v>0.16086423397064201</v>
      </c>
      <c r="X11" s="365">
        <v>0.51596564054489102</v>
      </c>
      <c r="Y11" s="355">
        <v>0.162433177232742</v>
      </c>
      <c r="Z11" s="355">
        <v>3.9032619446516002E-2</v>
      </c>
      <c r="AA11" s="355">
        <v>1.2226393446326299E-2</v>
      </c>
      <c r="AB11" s="366">
        <v>4.5221084728836996E-3</v>
      </c>
    </row>
    <row r="12" spans="1:28">
      <c r="A12" s="55">
        <v>10</v>
      </c>
      <c r="B12" s="270" t="s">
        <v>12</v>
      </c>
      <c r="C12" s="55" t="s">
        <v>738</v>
      </c>
      <c r="D12" s="56" t="s">
        <v>768</v>
      </c>
      <c r="E12" s="56" t="s">
        <v>742</v>
      </c>
      <c r="F12" s="56" t="s">
        <v>745</v>
      </c>
      <c r="G12" s="56" t="s">
        <v>746</v>
      </c>
      <c r="H12" s="56" t="s">
        <v>751</v>
      </c>
      <c r="I12" s="56" t="s">
        <v>753</v>
      </c>
      <c r="J12" s="56" t="s">
        <v>756</v>
      </c>
      <c r="K12" s="56" t="s">
        <v>760</v>
      </c>
      <c r="L12" s="459" t="s">
        <v>762</v>
      </c>
      <c r="M12" s="272">
        <v>1</v>
      </c>
      <c r="N12" s="365">
        <v>0.49445673823356601</v>
      </c>
      <c r="O12" s="355">
        <v>0.135185927152634</v>
      </c>
      <c r="P12" s="355">
        <v>-0.62303334474563599</v>
      </c>
      <c r="Q12" s="355">
        <v>0.49766901135444602</v>
      </c>
      <c r="R12" s="366">
        <v>-0.50728279352188099</v>
      </c>
      <c r="S12" s="365">
        <v>1.1648415327072099</v>
      </c>
      <c r="T12" s="355">
        <v>0.121846355497837</v>
      </c>
      <c r="U12" s="355">
        <v>3.8225545883178702</v>
      </c>
      <c r="V12" s="355">
        <v>2.78255391120911</v>
      </c>
      <c r="W12" s="366">
        <v>3.71197533607483</v>
      </c>
      <c r="X12" s="365">
        <v>0.123016387224197</v>
      </c>
      <c r="Y12" s="355">
        <v>9.1953724622726406E-3</v>
      </c>
      <c r="Z12" s="355">
        <v>0.19531200826168099</v>
      </c>
      <c r="AA12" s="355">
        <v>0.124619945883751</v>
      </c>
      <c r="AB12" s="366">
        <v>0.129481181502342</v>
      </c>
    </row>
    <row r="13" spans="1:28">
      <c r="A13" s="55">
        <v>12</v>
      </c>
      <c r="B13" s="270" t="s">
        <v>10</v>
      </c>
      <c r="C13" s="55" t="s">
        <v>739</v>
      </c>
      <c r="D13" s="56" t="s">
        <v>767</v>
      </c>
      <c r="E13" s="56" t="s">
        <v>742</v>
      </c>
      <c r="F13" s="56" t="s">
        <v>745</v>
      </c>
      <c r="G13" s="56" t="s">
        <v>747</v>
      </c>
      <c r="H13" s="56" t="s">
        <v>751</v>
      </c>
      <c r="I13" s="56" t="s">
        <v>753</v>
      </c>
      <c r="J13" s="56" t="s">
        <v>756</v>
      </c>
      <c r="K13" s="56" t="s">
        <v>758</v>
      </c>
      <c r="L13" s="459" t="s">
        <v>762</v>
      </c>
      <c r="M13" s="272">
        <v>1</v>
      </c>
      <c r="N13" s="365">
        <v>0.66480088233947798</v>
      </c>
      <c r="O13" s="355">
        <v>-0.143289119005203</v>
      </c>
      <c r="P13" s="355">
        <v>-0.58874040842056297</v>
      </c>
      <c r="Q13" s="355">
        <v>7.4669010937213898E-2</v>
      </c>
      <c r="R13" s="366">
        <v>-0.37934789061546298</v>
      </c>
      <c r="S13" s="365">
        <v>2.10568499565125</v>
      </c>
      <c r="T13" s="355">
        <v>0.136891350150108</v>
      </c>
      <c r="U13" s="355">
        <v>3.4133341312408398</v>
      </c>
      <c r="V13" s="355">
        <v>6.2638759613037095E-2</v>
      </c>
      <c r="W13" s="366">
        <v>2.0757744312286399</v>
      </c>
      <c r="X13" s="365">
        <v>0.22698922455310799</v>
      </c>
      <c r="Y13" s="355">
        <v>1.05450470000505E-2</v>
      </c>
      <c r="Z13" s="355">
        <v>0.17802040278911599</v>
      </c>
      <c r="AA13" s="355">
        <v>2.8635375201702101E-3</v>
      </c>
      <c r="AB13" s="366">
        <v>7.3909014463424696E-2</v>
      </c>
    </row>
    <row r="14" spans="1:28">
      <c r="A14" s="55">
        <v>13</v>
      </c>
      <c r="B14" s="270" t="s">
        <v>17</v>
      </c>
      <c r="C14" s="55" t="s">
        <v>737</v>
      </c>
      <c r="D14" s="56" t="s">
        <v>767</v>
      </c>
      <c r="E14" s="56" t="s">
        <v>742</v>
      </c>
      <c r="F14" s="56" t="s">
        <v>745</v>
      </c>
      <c r="G14" s="56" t="s">
        <v>748</v>
      </c>
      <c r="H14" s="56" t="s">
        <v>751</v>
      </c>
      <c r="I14" s="56" t="s">
        <v>752</v>
      </c>
      <c r="J14" s="56" t="s">
        <v>757</v>
      </c>
      <c r="K14" s="56" t="s">
        <v>758</v>
      </c>
      <c r="L14" s="459" t="s">
        <v>761</v>
      </c>
      <c r="M14" s="272">
        <v>1</v>
      </c>
      <c r="N14" s="365">
        <v>1.13534891605377</v>
      </c>
      <c r="O14" s="355">
        <v>0.62030464410781905</v>
      </c>
      <c r="P14" s="355">
        <v>0.32657736539840698</v>
      </c>
      <c r="Q14" s="355">
        <v>-1.7361531034112001E-2</v>
      </c>
      <c r="R14" s="366">
        <v>-0.12494017928838699</v>
      </c>
      <c r="S14" s="365">
        <v>6.1414217948913601</v>
      </c>
      <c r="T14" s="355">
        <v>2.5654268264770499</v>
      </c>
      <c r="U14" s="355">
        <v>1.05027568340302</v>
      </c>
      <c r="V14" s="355">
        <v>3.3864013385027599E-3</v>
      </c>
      <c r="W14" s="366">
        <v>0.22516924142837499</v>
      </c>
      <c r="X14" s="365">
        <v>0.487820744514465</v>
      </c>
      <c r="Y14" s="355">
        <v>0.14561684429645499</v>
      </c>
      <c r="Z14" s="355">
        <v>4.0362097322940799E-2</v>
      </c>
      <c r="AA14" s="355">
        <v>1.1407161946408499E-4</v>
      </c>
      <c r="AB14" s="366">
        <v>5.9075281023979196E-3</v>
      </c>
    </row>
    <row r="15" spans="1:28" ht="15" thickBot="1">
      <c r="A15" s="357">
        <v>14</v>
      </c>
      <c r="B15" s="208" t="s">
        <v>14</v>
      </c>
      <c r="C15" s="357" t="s">
        <v>738</v>
      </c>
      <c r="D15" s="454" t="s">
        <v>768</v>
      </c>
      <c r="E15" s="454" t="s">
        <v>742</v>
      </c>
      <c r="F15" s="454" t="s">
        <v>745</v>
      </c>
      <c r="G15" s="454" t="s">
        <v>747</v>
      </c>
      <c r="H15" s="454" t="s">
        <v>751</v>
      </c>
      <c r="I15" s="454" t="s">
        <v>752</v>
      </c>
      <c r="J15" s="454" t="s">
        <v>757</v>
      </c>
      <c r="K15" s="454" t="s">
        <v>760</v>
      </c>
      <c r="L15" s="460" t="s">
        <v>762</v>
      </c>
      <c r="M15" s="374">
        <v>1</v>
      </c>
      <c r="N15" s="367">
        <v>1.0472337007522601</v>
      </c>
      <c r="O15" s="358">
        <v>0.31235629320144698</v>
      </c>
      <c r="P15" s="358">
        <v>-0.51703280210494995</v>
      </c>
      <c r="Q15" s="358">
        <v>0.22461530566215501</v>
      </c>
      <c r="R15" s="368">
        <v>0.26500046253204301</v>
      </c>
      <c r="S15" s="367">
        <v>5.2251343727111799</v>
      </c>
      <c r="T15" s="358">
        <v>0.65050417184829701</v>
      </c>
      <c r="U15" s="358">
        <v>2.6324934959411599</v>
      </c>
      <c r="V15" s="358">
        <v>0.56681466102600098</v>
      </c>
      <c r="W15" s="368">
        <v>1.01297354698181</v>
      </c>
      <c r="X15" s="367">
        <v>0.51871067285537698</v>
      </c>
      <c r="Y15" s="358">
        <v>4.6146467328071601E-2</v>
      </c>
      <c r="Z15" s="358">
        <v>0.126436993479729</v>
      </c>
      <c r="AA15" s="358">
        <v>2.3862538859248199E-2</v>
      </c>
      <c r="AB15" s="368">
        <v>3.32147665321827E-2</v>
      </c>
    </row>
    <row r="16" spans="1:28">
      <c r="A16" s="352">
        <v>18</v>
      </c>
      <c r="B16" s="269" t="s">
        <v>19</v>
      </c>
      <c r="C16" s="352" t="s">
        <v>737</v>
      </c>
      <c r="D16" s="451" t="s">
        <v>767</v>
      </c>
      <c r="E16" s="451" t="s">
        <v>741</v>
      </c>
      <c r="F16" s="451" t="s">
        <v>744</v>
      </c>
      <c r="G16" s="451" t="s">
        <v>748</v>
      </c>
      <c r="H16" s="451" t="s">
        <v>749</v>
      </c>
      <c r="I16" s="451" t="s">
        <v>753</v>
      </c>
      <c r="J16" s="451" t="s">
        <v>757</v>
      </c>
      <c r="K16" s="451" t="s">
        <v>758</v>
      </c>
      <c r="L16" s="458" t="s">
        <v>762</v>
      </c>
      <c r="M16" s="271">
        <v>2</v>
      </c>
      <c r="N16" s="378">
        <v>0.162642106413841</v>
      </c>
      <c r="O16" s="353">
        <v>-0.13415576517581901</v>
      </c>
      <c r="P16" s="353">
        <v>0.92274755239486705</v>
      </c>
      <c r="Q16" s="353">
        <v>-3.6320023238658898E-2</v>
      </c>
      <c r="R16" s="379">
        <v>-0.42247271537780801</v>
      </c>
      <c r="S16" s="378">
        <v>0.126030668616295</v>
      </c>
      <c r="T16" s="353">
        <v>0.119996406137943</v>
      </c>
      <c r="U16" s="353">
        <v>8.3848819732665998</v>
      </c>
      <c r="V16" s="353">
        <v>1.48202180862427E-2</v>
      </c>
      <c r="W16" s="379">
        <v>2.5745549201965301</v>
      </c>
      <c r="X16" s="378">
        <v>1.4569254592060999E-2</v>
      </c>
      <c r="Y16" s="353">
        <v>9.9126556888222694E-3</v>
      </c>
      <c r="Z16" s="353">
        <v>0.46896144747734098</v>
      </c>
      <c r="AA16" s="353">
        <v>7.2654680116102099E-4</v>
      </c>
      <c r="AB16" s="379">
        <v>9.8303429782390594E-2</v>
      </c>
    </row>
    <row r="17" spans="1:28">
      <c r="A17" s="55">
        <v>28</v>
      </c>
      <c r="B17" s="270" t="s">
        <v>35</v>
      </c>
      <c r="C17" s="55" t="s">
        <v>738</v>
      </c>
      <c r="D17" s="56" t="s">
        <v>767</v>
      </c>
      <c r="E17" s="56" t="s">
        <v>741</v>
      </c>
      <c r="F17" s="56" t="s">
        <v>744</v>
      </c>
      <c r="G17" s="56" t="s">
        <v>747</v>
      </c>
      <c r="H17" s="56" t="s">
        <v>749</v>
      </c>
      <c r="I17" s="56" t="s">
        <v>753</v>
      </c>
      <c r="J17" s="56" t="s">
        <v>757</v>
      </c>
      <c r="K17" s="56" t="s">
        <v>758</v>
      </c>
      <c r="L17" s="459" t="s">
        <v>761</v>
      </c>
      <c r="M17" s="272">
        <v>2</v>
      </c>
      <c r="N17" s="365">
        <v>0.35575523972511303</v>
      </c>
      <c r="O17" s="355">
        <v>-0.279649257659912</v>
      </c>
      <c r="P17" s="355">
        <v>0.59439271688461304</v>
      </c>
      <c r="Q17" s="355">
        <v>-0.194426700472832</v>
      </c>
      <c r="R17" s="366">
        <v>-7.8166045248508495E-2</v>
      </c>
      <c r="S17" s="365">
        <v>0.60299378633499101</v>
      </c>
      <c r="T17" s="355">
        <v>0.52140706777572599</v>
      </c>
      <c r="U17" s="355">
        <v>3.4791896343231201</v>
      </c>
      <c r="V17" s="355">
        <v>0.42469209432601901</v>
      </c>
      <c r="W17" s="366">
        <v>8.8133513927459703E-2</v>
      </c>
      <c r="X17" s="365">
        <v>7.80300572514534E-2</v>
      </c>
      <c r="Y17" s="355">
        <v>4.8215497285127598E-2</v>
      </c>
      <c r="Z17" s="355">
        <v>0.21782426536083199</v>
      </c>
      <c r="AA17" s="355">
        <v>2.33061816543341E-2</v>
      </c>
      <c r="AB17" s="366">
        <v>3.7669998127967102E-3</v>
      </c>
    </row>
    <row r="18" spans="1:28">
      <c r="A18" s="55">
        <v>32</v>
      </c>
      <c r="B18" s="270" t="s">
        <v>49</v>
      </c>
      <c r="C18" s="55" t="s">
        <v>737</v>
      </c>
      <c r="D18" s="56" t="s">
        <v>767</v>
      </c>
      <c r="E18" s="56" t="s">
        <v>740</v>
      </c>
      <c r="F18" s="56" t="s">
        <v>744</v>
      </c>
      <c r="G18" s="56" t="s">
        <v>748</v>
      </c>
      <c r="H18" s="56" t="s">
        <v>750</v>
      </c>
      <c r="I18" s="56" t="s">
        <v>753</v>
      </c>
      <c r="J18" s="56" t="s">
        <v>757</v>
      </c>
      <c r="K18" s="56" t="s">
        <v>760</v>
      </c>
      <c r="L18" s="459" t="s">
        <v>761</v>
      </c>
      <c r="M18" s="272">
        <v>2</v>
      </c>
      <c r="N18" s="365">
        <v>0.173249766230583</v>
      </c>
      <c r="O18" s="355">
        <v>0.80189490318298295</v>
      </c>
      <c r="P18" s="355">
        <v>1.06298863887787</v>
      </c>
      <c r="Q18" s="355">
        <v>-5.6739818304777097E-2</v>
      </c>
      <c r="R18" s="366">
        <v>-0.31881174445152299</v>
      </c>
      <c r="S18" s="365">
        <v>0.14300642907619501</v>
      </c>
      <c r="T18" s="355">
        <v>4.2873058319091797</v>
      </c>
      <c r="U18" s="355">
        <v>11.1272630691528</v>
      </c>
      <c r="V18" s="355">
        <v>3.6169145256280899E-2</v>
      </c>
      <c r="W18" s="366">
        <v>1.4661332368850699</v>
      </c>
      <c r="X18" s="365">
        <v>1.19502386078238E-2</v>
      </c>
      <c r="Y18" s="355">
        <v>0.25601544976234403</v>
      </c>
      <c r="Z18" s="355">
        <v>0.44987154006958002</v>
      </c>
      <c r="AA18" s="355">
        <v>1.2817612150683999E-3</v>
      </c>
      <c r="AB18" s="366">
        <v>4.04668934643269E-2</v>
      </c>
    </row>
    <row r="19" spans="1:28" ht="15" thickBot="1">
      <c r="A19" s="357">
        <v>33</v>
      </c>
      <c r="B19" s="208" t="s">
        <v>41</v>
      </c>
      <c r="C19" s="357" t="s">
        <v>737</v>
      </c>
      <c r="D19" s="454" t="s">
        <v>768</v>
      </c>
      <c r="E19" s="454" t="s">
        <v>740</v>
      </c>
      <c r="F19" s="454" t="s">
        <v>744</v>
      </c>
      <c r="G19" s="454" t="s">
        <v>748</v>
      </c>
      <c r="H19" s="454" t="s">
        <v>749</v>
      </c>
      <c r="I19" s="454" t="s">
        <v>753</v>
      </c>
      <c r="J19" s="454" t="s">
        <v>757</v>
      </c>
      <c r="K19" s="454" t="s">
        <v>760</v>
      </c>
      <c r="L19" s="460" t="s">
        <v>761</v>
      </c>
      <c r="M19" s="374">
        <v>2</v>
      </c>
      <c r="N19" s="367">
        <v>0.16790795326232899</v>
      </c>
      <c r="O19" s="358">
        <v>0.30516067147254899</v>
      </c>
      <c r="P19" s="358">
        <v>1.08459973335266</v>
      </c>
      <c r="Q19" s="358">
        <v>7.0010192692279802E-2</v>
      </c>
      <c r="R19" s="368">
        <v>-0.21397639811038999</v>
      </c>
      <c r="S19" s="367">
        <v>0.134323745965958</v>
      </c>
      <c r="T19" s="358">
        <v>0.62087857723236095</v>
      </c>
      <c r="U19" s="358">
        <v>11.584308624267599</v>
      </c>
      <c r="V19" s="358">
        <v>5.5066175758838702E-2</v>
      </c>
      <c r="W19" s="368">
        <v>0.660444855690002</v>
      </c>
      <c r="X19" s="367">
        <v>1.30575420334935E-2</v>
      </c>
      <c r="Y19" s="358">
        <v>4.31296564638615E-2</v>
      </c>
      <c r="Z19" s="358">
        <v>0.54482609033584595</v>
      </c>
      <c r="AA19" s="358">
        <v>2.2700813133269501E-3</v>
      </c>
      <c r="AB19" s="368">
        <v>2.1205604076385502E-2</v>
      </c>
    </row>
    <row r="20" spans="1:28">
      <c r="A20" s="352">
        <v>15</v>
      </c>
      <c r="B20" s="269" t="s">
        <v>23</v>
      </c>
      <c r="C20" s="352" t="s">
        <v>739</v>
      </c>
      <c r="D20" s="451" t="s">
        <v>769</v>
      </c>
      <c r="E20" s="451" t="s">
        <v>742</v>
      </c>
      <c r="F20" s="451" t="s">
        <v>744</v>
      </c>
      <c r="G20" s="451" t="s">
        <v>746</v>
      </c>
      <c r="H20" s="451" t="s">
        <v>749</v>
      </c>
      <c r="I20" s="451" t="s">
        <v>753</v>
      </c>
      <c r="J20" s="451" t="s">
        <v>756</v>
      </c>
      <c r="K20" s="451" t="s">
        <v>758</v>
      </c>
      <c r="L20" s="458" t="s">
        <v>762</v>
      </c>
      <c r="M20" s="271">
        <v>3</v>
      </c>
      <c r="N20" s="378">
        <v>-0.19065743684768699</v>
      </c>
      <c r="O20" s="353">
        <v>-0.57920640707016002</v>
      </c>
      <c r="P20" s="353">
        <v>-0.43195226788520802</v>
      </c>
      <c r="Q20" s="353">
        <v>0.32912704348564098</v>
      </c>
      <c r="R20" s="379">
        <v>-0.93060368299484297</v>
      </c>
      <c r="S20" s="378">
        <v>0.173187971115112</v>
      </c>
      <c r="T20" s="353">
        <v>2.23674392700195</v>
      </c>
      <c r="U20" s="353">
        <v>1.8373954296112101</v>
      </c>
      <c r="V20" s="353">
        <v>1.21699702739716</v>
      </c>
      <c r="W20" s="379">
        <v>12.492068290710399</v>
      </c>
      <c r="X20" s="378">
        <v>1.96733884513378E-2</v>
      </c>
      <c r="Y20" s="353">
        <v>0.18156760931015001</v>
      </c>
      <c r="Z20" s="353">
        <v>0.10098181664943701</v>
      </c>
      <c r="AA20" s="353">
        <v>5.8627150952816003E-2</v>
      </c>
      <c r="AB20" s="379">
        <v>0.46870672702789301</v>
      </c>
    </row>
    <row r="21" spans="1:28">
      <c r="A21" s="55">
        <v>19</v>
      </c>
      <c r="B21" s="270" t="s">
        <v>26</v>
      </c>
      <c r="C21" s="55" t="s">
        <v>739</v>
      </c>
      <c r="D21" s="56" t="s">
        <v>769</v>
      </c>
      <c r="E21" s="56" t="s">
        <v>741</v>
      </c>
      <c r="F21" s="56" t="s">
        <v>744</v>
      </c>
      <c r="G21" s="56" t="s">
        <v>746</v>
      </c>
      <c r="H21" s="56" t="s">
        <v>751</v>
      </c>
      <c r="I21" s="56" t="s">
        <v>753</v>
      </c>
      <c r="J21" s="56" t="s">
        <v>755</v>
      </c>
      <c r="K21" s="56" t="s">
        <v>758</v>
      </c>
      <c r="L21" s="459" t="s">
        <v>762</v>
      </c>
      <c r="M21" s="272">
        <v>3</v>
      </c>
      <c r="N21" s="365">
        <v>-0.117275275290012</v>
      </c>
      <c r="O21" s="355">
        <v>-0.56183058023452803</v>
      </c>
      <c r="P21" s="355">
        <v>-0.45792856812477101</v>
      </c>
      <c r="Q21" s="355">
        <v>-0.46432417631149298</v>
      </c>
      <c r="R21" s="366">
        <v>-0.76485162973403897</v>
      </c>
      <c r="S21" s="365">
        <v>6.5527431666851002E-2</v>
      </c>
      <c r="T21" s="355">
        <v>2.1045551300048801</v>
      </c>
      <c r="U21" s="355">
        <v>2.06503105163574</v>
      </c>
      <c r="V21" s="355">
        <v>2.4221718311309801</v>
      </c>
      <c r="W21" s="366">
        <v>8.4383831024169904</v>
      </c>
      <c r="X21" s="365">
        <v>6.7953071556985404E-3</v>
      </c>
      <c r="Y21" s="355">
        <v>0.15595772862434401</v>
      </c>
      <c r="Z21" s="355">
        <v>0.103607602417469</v>
      </c>
      <c r="AA21" s="355">
        <v>0.106521859765053</v>
      </c>
      <c r="AB21" s="366">
        <v>0.28903508186340299</v>
      </c>
    </row>
    <row r="22" spans="1:28" ht="15" thickBot="1">
      <c r="A22" s="357">
        <v>24</v>
      </c>
      <c r="B22" s="208" t="s">
        <v>21</v>
      </c>
      <c r="C22" s="357" t="s">
        <v>739</v>
      </c>
      <c r="D22" s="454" t="s">
        <v>769</v>
      </c>
      <c r="E22" s="454" t="s">
        <v>741</v>
      </c>
      <c r="F22" s="454" t="s">
        <v>744</v>
      </c>
      <c r="G22" s="454" t="s">
        <v>746</v>
      </c>
      <c r="H22" s="454" t="s">
        <v>749</v>
      </c>
      <c r="I22" s="454" t="s">
        <v>753</v>
      </c>
      <c r="J22" s="454" t="s">
        <v>756</v>
      </c>
      <c r="K22" s="454" t="s">
        <v>758</v>
      </c>
      <c r="L22" s="460" t="s">
        <v>761</v>
      </c>
      <c r="M22" s="374">
        <v>3</v>
      </c>
      <c r="N22" s="367">
        <v>-0.22427748143672899</v>
      </c>
      <c r="O22" s="358">
        <v>-0.64257955551147505</v>
      </c>
      <c r="P22" s="358">
        <v>8.0018062144517899E-3</v>
      </c>
      <c r="Q22" s="358">
        <v>-2.8387343510985399E-2</v>
      </c>
      <c r="R22" s="368">
        <v>-0.77066189050674405</v>
      </c>
      <c r="S22" s="367">
        <v>0.23965229094028501</v>
      </c>
      <c r="T22" s="358">
        <v>2.7529821395874001</v>
      </c>
      <c r="U22" s="358">
        <v>6.3053210033103802E-4</v>
      </c>
      <c r="V22" s="358">
        <v>9.0534035116434097E-3</v>
      </c>
      <c r="W22" s="368">
        <v>8.5670757293701207</v>
      </c>
      <c r="X22" s="367">
        <v>2.7357559651136398E-2</v>
      </c>
      <c r="Y22" s="358">
        <v>0.22457417845725999</v>
      </c>
      <c r="Z22" s="358">
        <v>3.4824272006517303E-5</v>
      </c>
      <c r="AA22" s="358">
        <v>4.38283896073699E-4</v>
      </c>
      <c r="AB22" s="368">
        <v>0.32302322983741799</v>
      </c>
    </row>
    <row r="23" spans="1:28">
      <c r="A23" s="352">
        <v>6</v>
      </c>
      <c r="B23" s="269" t="s">
        <v>9</v>
      </c>
      <c r="C23" s="352" t="s">
        <v>739</v>
      </c>
      <c r="D23" s="451" t="s">
        <v>768</v>
      </c>
      <c r="E23" s="451" t="s">
        <v>741</v>
      </c>
      <c r="F23" s="451" t="s">
        <v>745</v>
      </c>
      <c r="G23" s="451" t="s">
        <v>747</v>
      </c>
      <c r="H23" s="451" t="s">
        <v>751</v>
      </c>
      <c r="I23" s="451" t="s">
        <v>752</v>
      </c>
      <c r="J23" s="451" t="s">
        <v>755</v>
      </c>
      <c r="K23" s="451" t="s">
        <v>758</v>
      </c>
      <c r="L23" s="458" t="s">
        <v>762</v>
      </c>
      <c r="M23" s="271">
        <v>4</v>
      </c>
      <c r="N23" s="378">
        <v>0.575886070728302</v>
      </c>
      <c r="O23" s="353">
        <v>-0.41234907507896401</v>
      </c>
      <c r="P23" s="353">
        <v>-0.62349438667297397</v>
      </c>
      <c r="Q23" s="353">
        <v>-0.65917003154754605</v>
      </c>
      <c r="R23" s="379">
        <v>0.24922993779182401</v>
      </c>
      <c r="S23" s="378">
        <v>1.58009564876556</v>
      </c>
      <c r="T23" s="353">
        <v>1.1336516141891499</v>
      </c>
      <c r="U23" s="353">
        <v>3.82821416854858</v>
      </c>
      <c r="V23" s="353">
        <v>4.8815445899963397</v>
      </c>
      <c r="W23" s="379">
        <v>0.89599430561065696</v>
      </c>
      <c r="X23" s="378">
        <v>0.17112770676612901</v>
      </c>
      <c r="Y23" s="353">
        <v>8.7735876441001906E-2</v>
      </c>
      <c r="Z23" s="353">
        <v>0.200591385364532</v>
      </c>
      <c r="AA23" s="353">
        <v>0.22420333325862901</v>
      </c>
      <c r="AB23" s="379">
        <v>3.2051444053649902E-2</v>
      </c>
    </row>
    <row r="24" spans="1:28">
      <c r="A24" s="55">
        <v>8</v>
      </c>
      <c r="B24" s="270" t="s">
        <v>6</v>
      </c>
      <c r="C24" s="55" t="s">
        <v>739</v>
      </c>
      <c r="D24" s="56" t="s">
        <v>768</v>
      </c>
      <c r="E24" s="56" t="s">
        <v>741</v>
      </c>
      <c r="F24" s="56" t="s">
        <v>745</v>
      </c>
      <c r="G24" s="56" t="s">
        <v>747</v>
      </c>
      <c r="H24" s="56" t="s">
        <v>751</v>
      </c>
      <c r="I24" s="56" t="s">
        <v>752</v>
      </c>
      <c r="J24" s="56" t="s">
        <v>755</v>
      </c>
      <c r="K24" s="56" t="s">
        <v>759</v>
      </c>
      <c r="L24" s="459" t="s">
        <v>761</v>
      </c>
      <c r="M24" s="272">
        <v>4</v>
      </c>
      <c r="N24" s="365">
        <v>0.58149462938308705</v>
      </c>
      <c r="O24" s="355">
        <v>-5.68886585533619E-2</v>
      </c>
      <c r="P24" s="355">
        <v>-0.40767627954482999</v>
      </c>
      <c r="Q24" s="355">
        <v>-0.98136508464813199</v>
      </c>
      <c r="R24" s="366">
        <v>0.272398620843887</v>
      </c>
      <c r="S24" s="365">
        <v>1.61102271080017</v>
      </c>
      <c r="T24" s="355">
        <v>2.1577492356300399E-2</v>
      </c>
      <c r="U24" s="355">
        <v>1.63667333126068</v>
      </c>
      <c r="V24" s="355">
        <v>10.819908142089799</v>
      </c>
      <c r="W24" s="366">
        <v>1.0703223943710301</v>
      </c>
      <c r="X24" s="365">
        <v>0.14820764958858501</v>
      </c>
      <c r="Y24" s="355">
        <v>1.4185040490701799E-3</v>
      </c>
      <c r="Z24" s="355">
        <v>7.2846733033657102E-2</v>
      </c>
      <c r="AA24" s="355">
        <v>0.42212432622909501</v>
      </c>
      <c r="AB24" s="366">
        <v>3.2522879540920299E-2</v>
      </c>
    </row>
    <row r="25" spans="1:28">
      <c r="A25" s="55">
        <v>9</v>
      </c>
      <c r="B25" s="270" t="s">
        <v>24</v>
      </c>
      <c r="C25" s="55" t="s">
        <v>739</v>
      </c>
      <c r="D25" s="56" t="s">
        <v>768</v>
      </c>
      <c r="E25" s="56" t="s">
        <v>741</v>
      </c>
      <c r="F25" s="56" t="s">
        <v>745</v>
      </c>
      <c r="G25" s="56" t="s">
        <v>746</v>
      </c>
      <c r="H25" s="56" t="s">
        <v>749</v>
      </c>
      <c r="I25" s="56" t="s">
        <v>754</v>
      </c>
      <c r="J25" s="56" t="s">
        <v>755</v>
      </c>
      <c r="K25" s="56" t="s">
        <v>758</v>
      </c>
      <c r="L25" s="459" t="s">
        <v>762</v>
      </c>
      <c r="M25" s="272">
        <v>4</v>
      </c>
      <c r="N25" s="365">
        <v>-0.11613899469375601</v>
      </c>
      <c r="O25" s="355">
        <v>-0.637822806835175</v>
      </c>
      <c r="P25" s="355">
        <v>-0.46370008587837203</v>
      </c>
      <c r="Q25" s="355">
        <v>-0.48066818714141801</v>
      </c>
      <c r="R25" s="366">
        <v>-3.5310588777065298E-2</v>
      </c>
      <c r="S25" s="365">
        <v>6.4263798296451596E-2</v>
      </c>
      <c r="T25" s="355">
        <v>2.71237444877625</v>
      </c>
      <c r="U25" s="355">
        <v>2.1174125671386701</v>
      </c>
      <c r="V25" s="355">
        <v>2.59569191932678</v>
      </c>
      <c r="W25" s="366">
        <v>1.7985178157687201E-2</v>
      </c>
      <c r="X25" s="365">
        <v>6.91384030506015E-3</v>
      </c>
      <c r="Y25" s="355">
        <v>0.20852749049663499</v>
      </c>
      <c r="Z25" s="355">
        <v>0.110214203596115</v>
      </c>
      <c r="AA25" s="355">
        <v>0.118427887558937</v>
      </c>
      <c r="AB25" s="366">
        <v>6.3910637982189699E-4</v>
      </c>
    </row>
    <row r="26" spans="1:28">
      <c r="A26" s="55">
        <v>21</v>
      </c>
      <c r="B26" s="270" t="s">
        <v>7</v>
      </c>
      <c r="C26" s="55" t="s">
        <v>739</v>
      </c>
      <c r="D26" s="56" t="s">
        <v>767</v>
      </c>
      <c r="E26" s="56" t="s">
        <v>741</v>
      </c>
      <c r="F26" s="56" t="s">
        <v>744</v>
      </c>
      <c r="G26" s="56" t="s">
        <v>747</v>
      </c>
      <c r="H26" s="56" t="s">
        <v>749</v>
      </c>
      <c r="I26" s="56" t="s">
        <v>754</v>
      </c>
      <c r="J26" s="56" t="s">
        <v>755</v>
      </c>
      <c r="K26" s="56" t="s">
        <v>759</v>
      </c>
      <c r="L26" s="459" t="s">
        <v>761</v>
      </c>
      <c r="M26" s="272">
        <v>4</v>
      </c>
      <c r="N26" s="365">
        <v>-3.8293082267046002E-2</v>
      </c>
      <c r="O26" s="355">
        <v>-0.34062534570693997</v>
      </c>
      <c r="P26" s="355">
        <v>0.184122979640961</v>
      </c>
      <c r="Q26" s="355">
        <v>-0.94131791591644298</v>
      </c>
      <c r="R26" s="366">
        <v>0.200958997011185</v>
      </c>
      <c r="S26" s="365">
        <v>6.9863586686551597E-3</v>
      </c>
      <c r="T26" s="355">
        <v>0.77357691526412997</v>
      </c>
      <c r="U26" s="355">
        <v>0.33384671807289101</v>
      </c>
      <c r="V26" s="355">
        <v>9.9548568725585902</v>
      </c>
      <c r="W26" s="366">
        <v>0.58253192901611295</v>
      </c>
      <c r="X26" s="365">
        <v>6.9355132291093501E-4</v>
      </c>
      <c r="Y26" s="355">
        <v>5.4877188056707403E-2</v>
      </c>
      <c r="Z26" s="355">
        <v>1.60344447940588E-2</v>
      </c>
      <c r="AA26" s="355">
        <v>0.41909319162368802</v>
      </c>
      <c r="AB26" s="366">
        <v>1.91008560359478E-2</v>
      </c>
    </row>
    <row r="27" spans="1:28">
      <c r="A27" s="55">
        <v>22</v>
      </c>
      <c r="B27" s="270" t="s">
        <v>25</v>
      </c>
      <c r="C27" s="55" t="s">
        <v>739</v>
      </c>
      <c r="D27" s="56" t="s">
        <v>768</v>
      </c>
      <c r="E27" s="56" t="s">
        <v>741</v>
      </c>
      <c r="F27" s="56" t="s">
        <v>744</v>
      </c>
      <c r="G27" s="56" t="s">
        <v>747</v>
      </c>
      <c r="H27" s="56" t="s">
        <v>749</v>
      </c>
      <c r="I27" s="56" t="s">
        <v>753</v>
      </c>
      <c r="J27" s="56" t="s">
        <v>755</v>
      </c>
      <c r="K27" s="56" t="s">
        <v>758</v>
      </c>
      <c r="L27" s="459" t="s">
        <v>762</v>
      </c>
      <c r="M27" s="272">
        <v>4</v>
      </c>
      <c r="N27" s="365">
        <v>-7.6356686651706696E-2</v>
      </c>
      <c r="O27" s="355">
        <v>-0.91762250661849998</v>
      </c>
      <c r="P27" s="355">
        <v>2.25978773087263E-2</v>
      </c>
      <c r="Q27" s="355">
        <v>-0.56633591651916504</v>
      </c>
      <c r="R27" s="366">
        <v>-0.115631900727749</v>
      </c>
      <c r="S27" s="365">
        <v>2.77782194316387E-2</v>
      </c>
      <c r="T27" s="355">
        <v>5.6140680313110396</v>
      </c>
      <c r="U27" s="355">
        <v>5.0288238562643502E-3</v>
      </c>
      <c r="V27" s="355">
        <v>3.6033842563629199</v>
      </c>
      <c r="W27" s="366">
        <v>0.19286799430847201</v>
      </c>
      <c r="X27" s="365">
        <v>4.0078307501971704E-3</v>
      </c>
      <c r="Y27" s="355">
        <v>0.57881975173950195</v>
      </c>
      <c r="Z27" s="355">
        <v>3.5103509435430202E-4</v>
      </c>
      <c r="AA27" s="355">
        <v>0.220477089285851</v>
      </c>
      <c r="AB27" s="366">
        <v>9.1911656782031094E-3</v>
      </c>
    </row>
    <row r="28" spans="1:28">
      <c r="A28" s="55">
        <v>31</v>
      </c>
      <c r="B28" s="270" t="s">
        <v>32</v>
      </c>
      <c r="C28" s="55" t="s">
        <v>738</v>
      </c>
      <c r="D28" s="56" t="s">
        <v>767</v>
      </c>
      <c r="E28" s="56" t="s">
        <v>741</v>
      </c>
      <c r="F28" s="56" t="s">
        <v>744</v>
      </c>
      <c r="G28" s="56" t="s">
        <v>747</v>
      </c>
      <c r="H28" s="56" t="s">
        <v>750</v>
      </c>
      <c r="I28" s="56" t="s">
        <v>753</v>
      </c>
      <c r="J28" s="56" t="s">
        <v>755</v>
      </c>
      <c r="K28" s="56" t="s">
        <v>759</v>
      </c>
      <c r="L28" s="459" t="s">
        <v>761</v>
      </c>
      <c r="M28" s="272">
        <v>4</v>
      </c>
      <c r="N28" s="365">
        <v>-9.38432812690735E-2</v>
      </c>
      <c r="O28" s="355">
        <v>0.14324706792831399</v>
      </c>
      <c r="P28" s="355">
        <v>0.30321234464645402</v>
      </c>
      <c r="Q28" s="355">
        <v>-0.83073663711547896</v>
      </c>
      <c r="R28" s="366">
        <v>-4.0308799594640697E-2</v>
      </c>
      <c r="S28" s="365">
        <v>4.1958175599575001E-2</v>
      </c>
      <c r="T28" s="355">
        <v>0.136811017990112</v>
      </c>
      <c r="U28" s="355">
        <v>0.90536749362945601</v>
      </c>
      <c r="V28" s="355">
        <v>7.7533450126647896</v>
      </c>
      <c r="W28" s="366">
        <v>2.34371367841959E-2</v>
      </c>
      <c r="X28" s="365">
        <v>4.4600884430110498E-3</v>
      </c>
      <c r="Y28" s="355">
        <v>1.0392225347459301E-2</v>
      </c>
      <c r="Z28" s="355">
        <v>4.65619154274464E-2</v>
      </c>
      <c r="AA28" s="355">
        <v>0.34951338171958901</v>
      </c>
      <c r="AB28" s="366">
        <v>8.2288059638813095E-4</v>
      </c>
    </row>
    <row r="29" spans="1:28" ht="15" thickBot="1">
      <c r="A29" s="357">
        <v>36</v>
      </c>
      <c r="B29" s="208" t="s">
        <v>34</v>
      </c>
      <c r="C29" s="357" t="s">
        <v>738</v>
      </c>
      <c r="D29" s="454" t="s">
        <v>768</v>
      </c>
      <c r="E29" s="454" t="s">
        <v>741</v>
      </c>
      <c r="F29" s="454" t="s">
        <v>744</v>
      </c>
      <c r="G29" s="454" t="s">
        <v>748</v>
      </c>
      <c r="H29" s="454" t="s">
        <v>749</v>
      </c>
      <c r="I29" s="454" t="s">
        <v>753</v>
      </c>
      <c r="J29" s="454" t="s">
        <v>755</v>
      </c>
      <c r="K29" s="454" t="s">
        <v>759</v>
      </c>
      <c r="L29" s="460" t="s">
        <v>762</v>
      </c>
      <c r="M29" s="374">
        <v>4</v>
      </c>
      <c r="N29" s="367">
        <v>-0.269692093133926</v>
      </c>
      <c r="O29" s="358">
        <v>-0.25344961881637601</v>
      </c>
      <c r="P29" s="358">
        <v>0.38412034511566201</v>
      </c>
      <c r="Q29" s="358">
        <v>-0.58472979068756104</v>
      </c>
      <c r="R29" s="368">
        <v>-0.15201446413993799</v>
      </c>
      <c r="S29" s="367">
        <v>0.34653463959693898</v>
      </c>
      <c r="T29" s="358">
        <v>0.428285002708435</v>
      </c>
      <c r="U29" s="358">
        <v>1.4530004262924201</v>
      </c>
      <c r="V29" s="358">
        <v>3.8412520885467498</v>
      </c>
      <c r="W29" s="368">
        <v>0.33333018422126798</v>
      </c>
      <c r="X29" s="367">
        <v>4.43673878908157E-2</v>
      </c>
      <c r="Y29" s="358">
        <v>3.9184175431728398E-2</v>
      </c>
      <c r="Z29" s="358">
        <v>9.0004056692123399E-2</v>
      </c>
      <c r="AA29" s="358">
        <v>0.208563297986984</v>
      </c>
      <c r="AB29" s="368">
        <v>1.4096044935286E-2</v>
      </c>
    </row>
    <row r="30" spans="1:28">
      <c r="A30" s="352">
        <v>39</v>
      </c>
      <c r="B30" s="269" t="s">
        <v>48</v>
      </c>
      <c r="C30" s="352" t="s">
        <v>738</v>
      </c>
      <c r="D30" s="451" t="s">
        <v>768</v>
      </c>
      <c r="E30" s="451" t="s">
        <v>740</v>
      </c>
      <c r="F30" s="451" t="s">
        <v>743</v>
      </c>
      <c r="G30" s="451" t="s">
        <v>748</v>
      </c>
      <c r="H30" s="451" t="s">
        <v>749</v>
      </c>
      <c r="I30" s="451" t="s">
        <v>752</v>
      </c>
      <c r="J30" s="451" t="s">
        <v>756</v>
      </c>
      <c r="K30" s="451" t="s">
        <v>758</v>
      </c>
      <c r="L30" s="458" t="s">
        <v>762</v>
      </c>
      <c r="M30" s="271">
        <v>5</v>
      </c>
      <c r="N30" s="378">
        <v>-0.24960708618164101</v>
      </c>
      <c r="O30" s="353">
        <v>0.25743281841278098</v>
      </c>
      <c r="P30" s="353">
        <v>1.6897378489375101E-2</v>
      </c>
      <c r="Q30" s="353">
        <v>0.17345207929611201</v>
      </c>
      <c r="R30" s="379">
        <v>0.22354903817176799</v>
      </c>
      <c r="S30" s="378">
        <v>0.29684111475944502</v>
      </c>
      <c r="T30" s="353">
        <v>0.44185256958007801</v>
      </c>
      <c r="U30" s="353">
        <v>2.8117052279412699E-3</v>
      </c>
      <c r="V30" s="353">
        <v>0.33800366520881697</v>
      </c>
      <c r="W30" s="379">
        <v>0.72085916996002197</v>
      </c>
      <c r="X30" s="378">
        <v>3.4660935401916497E-2</v>
      </c>
      <c r="Y30" s="353">
        <v>3.68684008717537E-2</v>
      </c>
      <c r="Z30" s="353">
        <v>1.58841925440356E-4</v>
      </c>
      <c r="AA30" s="353">
        <v>1.6737302765250199E-2</v>
      </c>
      <c r="AB30" s="379">
        <v>2.7801746502518699E-2</v>
      </c>
    </row>
    <row r="31" spans="1:28">
      <c r="A31" s="55">
        <v>40</v>
      </c>
      <c r="B31" s="270" t="s">
        <v>27</v>
      </c>
      <c r="C31" s="55" t="s">
        <v>738</v>
      </c>
      <c r="D31" s="56" t="s">
        <v>768</v>
      </c>
      <c r="E31" s="56" t="s">
        <v>740</v>
      </c>
      <c r="F31" s="56" t="s">
        <v>743</v>
      </c>
      <c r="G31" s="56" t="s">
        <v>747</v>
      </c>
      <c r="H31" s="56" t="s">
        <v>750</v>
      </c>
      <c r="I31" s="56" t="s">
        <v>754</v>
      </c>
      <c r="J31" s="56" t="s">
        <v>755</v>
      </c>
      <c r="K31" s="56" t="s">
        <v>759</v>
      </c>
      <c r="L31" s="459" t="s">
        <v>762</v>
      </c>
      <c r="M31" s="272">
        <v>5</v>
      </c>
      <c r="N31" s="365">
        <v>-0.79056411981582597</v>
      </c>
      <c r="O31" s="355">
        <v>0.53453135490417503</v>
      </c>
      <c r="P31" s="355">
        <v>-0.38704565167427102</v>
      </c>
      <c r="Q31" s="355">
        <v>-0.57627850770950295</v>
      </c>
      <c r="R31" s="366">
        <v>0.60566222667694103</v>
      </c>
      <c r="S31" s="365">
        <v>2.9777240753173801</v>
      </c>
      <c r="T31" s="355">
        <v>1.9050042629241899</v>
      </c>
      <c r="U31" s="355">
        <v>1.4752156734466599</v>
      </c>
      <c r="V31" s="355">
        <v>3.7310168743133501</v>
      </c>
      <c r="W31" s="366">
        <v>5.29134178161621</v>
      </c>
      <c r="X31" s="365">
        <v>0.29560524225235002</v>
      </c>
      <c r="Y31" s="355">
        <v>0.135140120983124</v>
      </c>
      <c r="Z31" s="355">
        <v>7.0853665471076993E-2</v>
      </c>
      <c r="AA31" s="355">
        <v>0.15707345306873299</v>
      </c>
      <c r="AB31" s="366">
        <v>0.17349977791309401</v>
      </c>
    </row>
    <row r="32" spans="1:28">
      <c r="A32" s="55">
        <v>43</v>
      </c>
      <c r="B32" s="270" t="s">
        <v>46</v>
      </c>
      <c r="C32" s="55" t="s">
        <v>738</v>
      </c>
      <c r="D32" s="56" t="s">
        <v>769</v>
      </c>
      <c r="E32" s="56" t="s">
        <v>740</v>
      </c>
      <c r="F32" s="56" t="s">
        <v>743</v>
      </c>
      <c r="G32" s="56" t="s">
        <v>747</v>
      </c>
      <c r="H32" s="56" t="s">
        <v>750</v>
      </c>
      <c r="I32" s="56" t="s">
        <v>754</v>
      </c>
      <c r="J32" s="56" t="s">
        <v>757</v>
      </c>
      <c r="K32" s="56" t="s">
        <v>758</v>
      </c>
      <c r="L32" s="459" t="s">
        <v>762</v>
      </c>
      <c r="M32" s="272">
        <v>5</v>
      </c>
      <c r="N32" s="365">
        <v>-0.59864652156829801</v>
      </c>
      <c r="O32" s="355">
        <v>0.52777630090713501</v>
      </c>
      <c r="P32" s="355">
        <v>-0.35236623883247398</v>
      </c>
      <c r="Q32" s="355">
        <v>5.4602719843387597E-2</v>
      </c>
      <c r="R32" s="366">
        <v>0.39093813300132801</v>
      </c>
      <c r="S32" s="365">
        <v>1.7074624300003101</v>
      </c>
      <c r="T32" s="355">
        <v>1.85716009140015</v>
      </c>
      <c r="U32" s="355">
        <v>1.22269940376282</v>
      </c>
      <c r="V32" s="355">
        <v>3.3495843410491902E-2</v>
      </c>
      <c r="W32" s="366">
        <v>2.2045547962188698</v>
      </c>
      <c r="X32" s="365">
        <v>0.169503584504128</v>
      </c>
      <c r="Y32" s="355">
        <v>0.13174608349800099</v>
      </c>
      <c r="Z32" s="355">
        <v>5.8725472539663301E-2</v>
      </c>
      <c r="AA32" s="355">
        <v>1.4101538108661799E-3</v>
      </c>
      <c r="AB32" s="366">
        <v>7.2285972535610199E-2</v>
      </c>
    </row>
    <row r="33" spans="1:28">
      <c r="A33" s="55">
        <v>44</v>
      </c>
      <c r="B33" s="270" t="s">
        <v>45</v>
      </c>
      <c r="C33" s="55" t="s">
        <v>738</v>
      </c>
      <c r="D33" s="56" t="s">
        <v>769</v>
      </c>
      <c r="E33" s="56" t="s">
        <v>740</v>
      </c>
      <c r="F33" s="56" t="s">
        <v>743</v>
      </c>
      <c r="G33" s="56" t="s">
        <v>747</v>
      </c>
      <c r="H33" s="56" t="s">
        <v>750</v>
      </c>
      <c r="I33" s="56" t="s">
        <v>754</v>
      </c>
      <c r="J33" s="56" t="s">
        <v>756</v>
      </c>
      <c r="K33" s="56" t="s">
        <v>758</v>
      </c>
      <c r="L33" s="459" t="s">
        <v>763</v>
      </c>
      <c r="M33" s="272">
        <v>5</v>
      </c>
      <c r="N33" s="365">
        <v>-0.830275058746338</v>
      </c>
      <c r="O33" s="355">
        <v>0.343041151762009</v>
      </c>
      <c r="P33" s="355">
        <v>-0.35434293746948198</v>
      </c>
      <c r="Q33" s="355">
        <v>0.47331631183624301</v>
      </c>
      <c r="R33" s="366">
        <v>0.619068443775177</v>
      </c>
      <c r="S33" s="365">
        <v>3.2843861579895002</v>
      </c>
      <c r="T33" s="355">
        <v>0.78458863496780396</v>
      </c>
      <c r="U33" s="355">
        <v>1.23645603656769</v>
      </c>
      <c r="V33" s="355">
        <v>2.51689624786377</v>
      </c>
      <c r="W33" s="366">
        <v>5.5281796455383301</v>
      </c>
      <c r="X33" s="365">
        <v>0.33178076148033098</v>
      </c>
      <c r="Y33" s="355">
        <v>5.6636922061443301E-2</v>
      </c>
      <c r="Z33" s="355">
        <v>6.0430303215980502E-2</v>
      </c>
      <c r="AA33" s="355">
        <v>0.107822686433792</v>
      </c>
      <c r="AB33" s="366">
        <v>0.184452503919601</v>
      </c>
    </row>
    <row r="34" spans="1:28">
      <c r="A34" s="55">
        <v>46</v>
      </c>
      <c r="B34" s="270" t="s">
        <v>52</v>
      </c>
      <c r="C34" s="55" t="s">
        <v>737</v>
      </c>
      <c r="D34" s="56" t="s">
        <v>769</v>
      </c>
      <c r="E34" s="56" t="s">
        <v>740</v>
      </c>
      <c r="F34" s="56" t="s">
        <v>743</v>
      </c>
      <c r="G34" s="56" t="s">
        <v>748</v>
      </c>
      <c r="H34" s="56" t="s">
        <v>750</v>
      </c>
      <c r="I34" s="56" t="s">
        <v>754</v>
      </c>
      <c r="J34" s="56" t="s">
        <v>756</v>
      </c>
      <c r="K34" s="56" t="s">
        <v>759</v>
      </c>
      <c r="L34" s="459" t="s">
        <v>763</v>
      </c>
      <c r="M34" s="272">
        <v>5</v>
      </c>
      <c r="N34" s="365">
        <v>-1.0177797079086299</v>
      </c>
      <c r="O34" s="355">
        <v>0.84399509429931596</v>
      </c>
      <c r="P34" s="355">
        <v>0.18982994556426999</v>
      </c>
      <c r="Q34" s="355">
        <v>0.30922791361808799</v>
      </c>
      <c r="R34" s="366">
        <v>0.29793047904968301</v>
      </c>
      <c r="S34" s="365">
        <v>4.9353485107421902</v>
      </c>
      <c r="T34" s="355">
        <v>4.7492980957031303</v>
      </c>
      <c r="U34" s="355">
        <v>0.35486286878585799</v>
      </c>
      <c r="V34" s="355">
        <v>1.07428562641144</v>
      </c>
      <c r="W34" s="366">
        <v>1.28036761283875</v>
      </c>
      <c r="X34" s="365">
        <v>0.39613938331603998</v>
      </c>
      <c r="Y34" s="355">
        <v>0.272408276796341</v>
      </c>
      <c r="Z34" s="355">
        <v>1.37806562706828E-2</v>
      </c>
      <c r="AA34" s="355">
        <v>3.6567717790603603E-2</v>
      </c>
      <c r="AB34" s="366">
        <v>3.3944573253393201E-2</v>
      </c>
    </row>
    <row r="35" spans="1:28" ht="15" thickBot="1">
      <c r="A35" s="357">
        <v>49</v>
      </c>
      <c r="B35" s="208" t="s">
        <v>54</v>
      </c>
      <c r="C35" s="357" t="s">
        <v>737</v>
      </c>
      <c r="D35" s="454" t="s">
        <v>768</v>
      </c>
      <c r="E35" s="454" t="s">
        <v>740</v>
      </c>
      <c r="F35" s="454" t="s">
        <v>743</v>
      </c>
      <c r="G35" s="454" t="s">
        <v>746</v>
      </c>
      <c r="H35" s="454" t="s">
        <v>750</v>
      </c>
      <c r="I35" s="454" t="s">
        <v>754</v>
      </c>
      <c r="J35" s="454" t="s">
        <v>756</v>
      </c>
      <c r="K35" s="454" t="s">
        <v>759</v>
      </c>
      <c r="L35" s="460" t="s">
        <v>763</v>
      </c>
      <c r="M35" s="374">
        <v>5</v>
      </c>
      <c r="N35" s="367">
        <v>-1.0166872739791899</v>
      </c>
      <c r="O35" s="358">
        <v>0.58709907531738303</v>
      </c>
      <c r="P35" s="358">
        <v>-5.7936351746320697E-2</v>
      </c>
      <c r="Q35" s="358">
        <v>0.31274396181106601</v>
      </c>
      <c r="R35" s="368">
        <v>0.26612988114357</v>
      </c>
      <c r="S35" s="367">
        <v>4.9247593879699698</v>
      </c>
      <c r="T35" s="358">
        <v>2.29811811447144</v>
      </c>
      <c r="U35" s="358">
        <v>3.3054713159799597E-2</v>
      </c>
      <c r="V35" s="358">
        <v>1.09885466098785</v>
      </c>
      <c r="W35" s="368">
        <v>1.0216263532638501</v>
      </c>
      <c r="X35" s="367">
        <v>0.41836509108543402</v>
      </c>
      <c r="Y35" s="358">
        <v>0.13950939476490001</v>
      </c>
      <c r="Z35" s="358">
        <v>1.3585728593170599E-3</v>
      </c>
      <c r="AA35" s="358">
        <v>3.9587538689374903E-2</v>
      </c>
      <c r="AB35" s="368">
        <v>2.8666054829955101E-2</v>
      </c>
    </row>
    <row r="36" spans="1:28">
      <c r="A36" s="352">
        <v>38</v>
      </c>
      <c r="B36" s="269" t="s">
        <v>33</v>
      </c>
      <c r="C36" s="352" t="s">
        <v>738</v>
      </c>
      <c r="D36" s="451" t="s">
        <v>769</v>
      </c>
      <c r="E36" s="451" t="s">
        <v>740</v>
      </c>
      <c r="F36" s="451" t="s">
        <v>743</v>
      </c>
      <c r="G36" s="451" t="s">
        <v>746</v>
      </c>
      <c r="H36" s="451" t="s">
        <v>749</v>
      </c>
      <c r="I36" s="451" t="s">
        <v>754</v>
      </c>
      <c r="J36" s="451" t="s">
        <v>756</v>
      </c>
      <c r="K36" s="451" t="s">
        <v>759</v>
      </c>
      <c r="L36" s="458" t="s">
        <v>762</v>
      </c>
      <c r="M36" s="271">
        <v>6</v>
      </c>
      <c r="N36" s="378">
        <v>-0.945756316184998</v>
      </c>
      <c r="O36" s="353">
        <v>0.41091886162757901</v>
      </c>
      <c r="P36" s="353">
        <v>-0.54186868667602495</v>
      </c>
      <c r="Q36" s="353">
        <v>0.174141585826874</v>
      </c>
      <c r="R36" s="379">
        <v>-0.13994288444519001</v>
      </c>
      <c r="S36" s="378">
        <v>4.2615613937377903</v>
      </c>
      <c r="T36" s="353">
        <v>1.1258012056350699</v>
      </c>
      <c r="U36" s="353">
        <v>2.8914735317230198</v>
      </c>
      <c r="V36" s="353">
        <v>0.34069624543190002</v>
      </c>
      <c r="W36" s="379">
        <v>0.28249219059944197</v>
      </c>
      <c r="X36" s="378">
        <v>0.41512539982795699</v>
      </c>
      <c r="Y36" s="353">
        <v>7.8366957604885101E-2</v>
      </c>
      <c r="Z36" s="353">
        <v>0.136272728443146</v>
      </c>
      <c r="AA36" s="353">
        <v>1.4074267819523799E-2</v>
      </c>
      <c r="AB36" s="379">
        <v>9.0891327708959597E-3</v>
      </c>
    </row>
    <row r="37" spans="1:28">
      <c r="A37" s="55">
        <v>41</v>
      </c>
      <c r="B37" s="270" t="s">
        <v>30</v>
      </c>
      <c r="C37" s="55" t="s">
        <v>738</v>
      </c>
      <c r="D37" s="56" t="s">
        <v>768</v>
      </c>
      <c r="E37" s="56" t="s">
        <v>740</v>
      </c>
      <c r="F37" s="56" t="s">
        <v>743</v>
      </c>
      <c r="G37" s="56" t="s">
        <v>748</v>
      </c>
      <c r="H37" s="56" t="s">
        <v>750</v>
      </c>
      <c r="I37" s="56" t="s">
        <v>753</v>
      </c>
      <c r="J37" s="56" t="s">
        <v>755</v>
      </c>
      <c r="K37" s="56" t="s">
        <v>759</v>
      </c>
      <c r="L37" s="459" t="s">
        <v>761</v>
      </c>
      <c r="M37" s="272">
        <v>6</v>
      </c>
      <c r="N37" s="365">
        <v>-0.56518977880477905</v>
      </c>
      <c r="O37" s="355">
        <v>0.78983169794082597</v>
      </c>
      <c r="P37" s="355">
        <v>0.29952052235603299</v>
      </c>
      <c r="Q37" s="355">
        <v>-0.68709588050842296</v>
      </c>
      <c r="R37" s="366">
        <v>3.9207294583320597E-2</v>
      </c>
      <c r="S37" s="365">
        <v>1.52194464206696</v>
      </c>
      <c r="T37" s="355">
        <v>4.1592850685119602</v>
      </c>
      <c r="U37" s="355">
        <v>0.88345474004745495</v>
      </c>
      <c r="V37" s="355">
        <v>5.3039212226867702</v>
      </c>
      <c r="W37" s="366">
        <v>2.2173721343278899E-2</v>
      </c>
      <c r="X37" s="365">
        <v>0.13731266558170299</v>
      </c>
      <c r="Y37" s="355">
        <v>0.26815822720527599</v>
      </c>
      <c r="Z37" s="355">
        <v>3.8563389331102399E-2</v>
      </c>
      <c r="AA37" s="355">
        <v>0.202934876084328</v>
      </c>
      <c r="AB37" s="366">
        <v>6.6077831434085998E-4</v>
      </c>
    </row>
    <row r="38" spans="1:28">
      <c r="A38" s="55">
        <v>42</v>
      </c>
      <c r="B38" s="270" t="s">
        <v>43</v>
      </c>
      <c r="C38" s="55" t="s">
        <v>738</v>
      </c>
      <c r="D38" s="56" t="s">
        <v>769</v>
      </c>
      <c r="E38" s="56" t="s">
        <v>740</v>
      </c>
      <c r="F38" s="56" t="s">
        <v>743</v>
      </c>
      <c r="G38" s="56" t="s">
        <v>746</v>
      </c>
      <c r="H38" s="56" t="s">
        <v>750</v>
      </c>
      <c r="I38" s="56" t="s">
        <v>754</v>
      </c>
      <c r="J38" s="56" t="s">
        <v>756</v>
      </c>
      <c r="K38" s="56" t="s">
        <v>759</v>
      </c>
      <c r="L38" s="459" t="s">
        <v>762</v>
      </c>
      <c r="M38" s="272">
        <v>6</v>
      </c>
      <c r="N38" s="365">
        <v>-1.0819069147110001</v>
      </c>
      <c r="O38" s="355">
        <v>0.71666741371154796</v>
      </c>
      <c r="P38" s="355">
        <v>-0.64657980203628496</v>
      </c>
      <c r="Q38" s="355">
        <v>8.4530949592590304E-2</v>
      </c>
      <c r="R38" s="366">
        <v>-9.5673978328704806E-2</v>
      </c>
      <c r="S38" s="365">
        <v>5.5768637657165501</v>
      </c>
      <c r="T38" s="355">
        <v>3.4244031906127899</v>
      </c>
      <c r="U38" s="355">
        <v>4.1169481277465803</v>
      </c>
      <c r="V38" s="355">
        <v>8.0277502536773696E-2</v>
      </c>
      <c r="W38" s="366">
        <v>0.13203604519367201</v>
      </c>
      <c r="X38" s="365">
        <v>0.50216662883758501</v>
      </c>
      <c r="Y38" s="355">
        <v>0.22034509479999501</v>
      </c>
      <c r="Z38" s="355">
        <v>0.179354518651962</v>
      </c>
      <c r="AA38" s="355">
        <v>3.0654876027256298E-3</v>
      </c>
      <c r="AB38" s="366">
        <v>3.9269533008337004E-3</v>
      </c>
    </row>
    <row r="39" spans="1:28">
      <c r="A39" s="55">
        <v>47</v>
      </c>
      <c r="B39" s="270" t="s">
        <v>50</v>
      </c>
      <c r="C39" s="55" t="s">
        <v>737</v>
      </c>
      <c r="D39" s="56" t="s">
        <v>767</v>
      </c>
      <c r="E39" s="56" t="s">
        <v>740</v>
      </c>
      <c r="F39" s="56" t="s">
        <v>743</v>
      </c>
      <c r="G39" s="56" t="s">
        <v>748</v>
      </c>
      <c r="H39" s="56" t="s">
        <v>750</v>
      </c>
      <c r="I39" s="56" t="s">
        <v>753</v>
      </c>
      <c r="J39" s="56" t="s">
        <v>756</v>
      </c>
      <c r="K39" s="56" t="s">
        <v>759</v>
      </c>
      <c r="L39" s="459" t="s">
        <v>762</v>
      </c>
      <c r="M39" s="272">
        <v>6</v>
      </c>
      <c r="N39" s="365">
        <v>-0.61201500892639205</v>
      </c>
      <c r="O39" s="355">
        <v>0.95866858959197998</v>
      </c>
      <c r="P39" s="355">
        <v>0.39431720972061202</v>
      </c>
      <c r="Q39" s="355">
        <v>-6.9990970194339794E-2</v>
      </c>
      <c r="R39" s="366">
        <v>-0.34099823236465499</v>
      </c>
      <c r="S39" s="365">
        <v>1.7845733165741</v>
      </c>
      <c r="T39" s="355">
        <v>6.12754583358765</v>
      </c>
      <c r="U39" s="355">
        <v>1.53116714954376</v>
      </c>
      <c r="V39" s="355">
        <v>5.5035941302776302E-2</v>
      </c>
      <c r="W39" s="366">
        <v>1.6772935390472401</v>
      </c>
      <c r="X39" s="365">
        <v>0.16038304567337</v>
      </c>
      <c r="Y39" s="355">
        <v>0.393524080514908</v>
      </c>
      <c r="Z39" s="355">
        <v>6.6577240824699402E-2</v>
      </c>
      <c r="AA39" s="355">
        <v>2.0975791849196001E-3</v>
      </c>
      <c r="AB39" s="366">
        <v>4.9789592623710598E-2</v>
      </c>
    </row>
    <row r="40" spans="1:28">
      <c r="A40" s="55">
        <v>48</v>
      </c>
      <c r="B40" s="270" t="s">
        <v>39</v>
      </c>
      <c r="C40" s="55" t="s">
        <v>737</v>
      </c>
      <c r="D40" s="56" t="s">
        <v>769</v>
      </c>
      <c r="E40" s="56" t="s">
        <v>741</v>
      </c>
      <c r="F40" s="56" t="s">
        <v>743</v>
      </c>
      <c r="G40" s="56" t="s">
        <v>746</v>
      </c>
      <c r="H40" s="56" t="s">
        <v>750</v>
      </c>
      <c r="I40" s="56" t="s">
        <v>753</v>
      </c>
      <c r="J40" s="56" t="s">
        <v>756</v>
      </c>
      <c r="K40" s="56" t="s">
        <v>759</v>
      </c>
      <c r="L40" s="459" t="s">
        <v>762</v>
      </c>
      <c r="M40" s="272">
        <v>6</v>
      </c>
      <c r="N40" s="365">
        <v>-0.85170382261276201</v>
      </c>
      <c r="O40" s="355">
        <v>0.40852171182632402</v>
      </c>
      <c r="P40" s="355">
        <v>-0.182422190904617</v>
      </c>
      <c r="Q40" s="355">
        <v>6.4198918640613598E-2</v>
      </c>
      <c r="R40" s="366">
        <v>-0.68990969657897905</v>
      </c>
      <c r="S40" s="365">
        <v>3.45610904693604</v>
      </c>
      <c r="T40" s="355">
        <v>1.11270451545715</v>
      </c>
      <c r="U40" s="355">
        <v>0.327707558870316</v>
      </c>
      <c r="V40" s="355">
        <v>4.6303924173116698E-2</v>
      </c>
      <c r="W40" s="366">
        <v>6.8657712936401403</v>
      </c>
      <c r="X40" s="365">
        <v>0.33105233311653098</v>
      </c>
      <c r="Y40" s="355">
        <v>7.6163999736309093E-2</v>
      </c>
      <c r="Z40" s="355">
        <v>1.5187097713351199E-2</v>
      </c>
      <c r="AA40" s="355">
        <v>1.88093970064074E-3</v>
      </c>
      <c r="AB40" s="366">
        <v>0.217222064733505</v>
      </c>
    </row>
    <row r="41" spans="1:28" ht="15" thickBot="1">
      <c r="A41" s="357">
        <v>50</v>
      </c>
      <c r="B41" s="208" t="s">
        <v>44</v>
      </c>
      <c r="C41" s="357" t="s">
        <v>738</v>
      </c>
      <c r="D41" s="454" t="s">
        <v>769</v>
      </c>
      <c r="E41" s="454" t="s">
        <v>740</v>
      </c>
      <c r="F41" s="454" t="s">
        <v>743</v>
      </c>
      <c r="G41" s="454" t="s">
        <v>746</v>
      </c>
      <c r="H41" s="454" t="s">
        <v>750</v>
      </c>
      <c r="I41" s="454" t="s">
        <v>753</v>
      </c>
      <c r="J41" s="454" t="s">
        <v>755</v>
      </c>
      <c r="K41" s="454" t="s">
        <v>759</v>
      </c>
      <c r="L41" s="460" t="s">
        <v>762</v>
      </c>
      <c r="M41" s="374">
        <v>6</v>
      </c>
      <c r="N41" s="367">
        <v>-0.95058006048202504</v>
      </c>
      <c r="O41" s="358">
        <v>0.66081422567367598</v>
      </c>
      <c r="P41" s="358">
        <v>-0.49676358699798601</v>
      </c>
      <c r="Q41" s="358">
        <v>-0.39235508441924999</v>
      </c>
      <c r="R41" s="368">
        <v>-0.48117107152938798</v>
      </c>
      <c r="S41" s="367">
        <v>4.3051438331604004</v>
      </c>
      <c r="T41" s="358">
        <v>2.9114432334899898</v>
      </c>
      <c r="U41" s="358">
        <v>2.43013620376587</v>
      </c>
      <c r="V41" s="358">
        <v>1.7295014858245801</v>
      </c>
      <c r="W41" s="368">
        <v>3.33967208862305</v>
      </c>
      <c r="X41" s="367">
        <v>0.38167348504066501</v>
      </c>
      <c r="Y41" s="358">
        <v>0.18444775044918099</v>
      </c>
      <c r="Z41" s="358">
        <v>0.104235127568245</v>
      </c>
      <c r="AA41" s="358">
        <v>6.5023921430110904E-2</v>
      </c>
      <c r="AB41" s="368">
        <v>9.7794316709041595E-2</v>
      </c>
    </row>
    <row r="42" spans="1:28">
      <c r="A42" s="352">
        <v>17</v>
      </c>
      <c r="B42" s="269" t="s">
        <v>31</v>
      </c>
      <c r="C42" s="352" t="s">
        <v>738</v>
      </c>
      <c r="D42" s="451" t="s">
        <v>768</v>
      </c>
      <c r="E42" s="451" t="s">
        <v>741</v>
      </c>
      <c r="F42" s="451" t="s">
        <v>744</v>
      </c>
      <c r="G42" s="451" t="s">
        <v>747</v>
      </c>
      <c r="H42" s="451" t="s">
        <v>749</v>
      </c>
      <c r="I42" s="451" t="s">
        <v>752</v>
      </c>
      <c r="J42" s="451" t="s">
        <v>755</v>
      </c>
      <c r="K42" s="451" t="s">
        <v>760</v>
      </c>
      <c r="L42" s="458" t="s">
        <v>762</v>
      </c>
      <c r="M42" s="271">
        <v>7</v>
      </c>
      <c r="N42" s="378">
        <v>0.24964463710784901</v>
      </c>
      <c r="O42" s="353">
        <v>-0.39109498262405401</v>
      </c>
      <c r="P42" s="353">
        <v>7.6331198215484602E-3</v>
      </c>
      <c r="Q42" s="353">
        <v>-0.30836054682731601</v>
      </c>
      <c r="R42" s="379">
        <v>0.33930876851081798</v>
      </c>
      <c r="S42" s="378">
        <v>0.296930432319641</v>
      </c>
      <c r="T42" s="353">
        <v>1.01979780197144</v>
      </c>
      <c r="U42" s="353">
        <v>5.7376665063202403E-4</v>
      </c>
      <c r="V42" s="353">
        <v>1.0682674646377599</v>
      </c>
      <c r="W42" s="379">
        <v>1.6607145071029701</v>
      </c>
      <c r="X42" s="378">
        <v>3.8424108177423498E-2</v>
      </c>
      <c r="Y42" s="353">
        <v>9.4302624464035006E-2</v>
      </c>
      <c r="Z42" s="353">
        <v>3.5922243114327998E-5</v>
      </c>
      <c r="AA42" s="353">
        <v>5.86242005228996E-2</v>
      </c>
      <c r="AB42" s="379">
        <v>7.0982202887535095E-2</v>
      </c>
    </row>
    <row r="43" spans="1:28">
      <c r="A43" s="55">
        <v>23</v>
      </c>
      <c r="B43" s="270" t="s">
        <v>37</v>
      </c>
      <c r="C43" s="55" t="s">
        <v>738</v>
      </c>
      <c r="D43" s="56" t="s">
        <v>768</v>
      </c>
      <c r="E43" s="56" t="s">
        <v>741</v>
      </c>
      <c r="F43" s="56" t="s">
        <v>744</v>
      </c>
      <c r="G43" s="56" t="s">
        <v>747</v>
      </c>
      <c r="H43" s="56" t="s">
        <v>749</v>
      </c>
      <c r="I43" s="56" t="s">
        <v>754</v>
      </c>
      <c r="J43" s="56" t="s">
        <v>756</v>
      </c>
      <c r="K43" s="56" t="s">
        <v>758</v>
      </c>
      <c r="L43" s="459" t="s">
        <v>763</v>
      </c>
      <c r="M43" s="272">
        <v>7</v>
      </c>
      <c r="N43" s="365">
        <v>-0.26982501149177601</v>
      </c>
      <c r="O43" s="355">
        <v>-0.71772599220275901</v>
      </c>
      <c r="P43" s="355">
        <v>0.12698480486869801</v>
      </c>
      <c r="Q43" s="355">
        <v>0.36863961815834001</v>
      </c>
      <c r="R43" s="366">
        <v>0.69528871774673495</v>
      </c>
      <c r="S43" s="365">
        <v>0.34687632322311401</v>
      </c>
      <c r="T43" s="355">
        <v>3.4345269203186</v>
      </c>
      <c r="U43" s="355">
        <v>0.15879419445991499</v>
      </c>
      <c r="V43" s="355">
        <v>1.52674460411072</v>
      </c>
      <c r="W43" s="366">
        <v>6.9732494354248002</v>
      </c>
      <c r="X43" s="365">
        <v>5.2693605422973598E-2</v>
      </c>
      <c r="Y43" s="355">
        <v>0.37283000349998502</v>
      </c>
      <c r="Z43" s="355">
        <v>1.16707030683756E-2</v>
      </c>
      <c r="AA43" s="355">
        <v>9.8355241119861603E-2</v>
      </c>
      <c r="AB43" s="366">
        <v>0.34988382458686801</v>
      </c>
    </row>
    <row r="44" spans="1:28">
      <c r="A44" s="55">
        <v>27</v>
      </c>
      <c r="B44" s="270" t="s">
        <v>42</v>
      </c>
      <c r="C44" s="55" t="s">
        <v>739</v>
      </c>
      <c r="D44" s="56" t="s">
        <v>768</v>
      </c>
      <c r="E44" s="56" t="s">
        <v>741</v>
      </c>
      <c r="F44" s="56" t="s">
        <v>744</v>
      </c>
      <c r="G44" s="56" t="s">
        <v>747</v>
      </c>
      <c r="H44" s="56" t="s">
        <v>749</v>
      </c>
      <c r="I44" s="56" t="s">
        <v>754</v>
      </c>
      <c r="J44" s="56" t="s">
        <v>756</v>
      </c>
      <c r="K44" s="56" t="s">
        <v>758</v>
      </c>
      <c r="L44" s="459" t="s">
        <v>763</v>
      </c>
      <c r="M44" s="272">
        <v>7</v>
      </c>
      <c r="N44" s="365">
        <v>-0.24138808250427199</v>
      </c>
      <c r="O44" s="355">
        <v>-0.92640089988708496</v>
      </c>
      <c r="P44" s="355">
        <v>4.0577400475740398E-2</v>
      </c>
      <c r="Q44" s="355">
        <v>0.184095248579979</v>
      </c>
      <c r="R44" s="366">
        <v>0.53829896450042702</v>
      </c>
      <c r="S44" s="365">
        <v>0.277614325284958</v>
      </c>
      <c r="T44" s="355">
        <v>5.7219953536987296</v>
      </c>
      <c r="U44" s="355">
        <v>1.62143502384424E-2</v>
      </c>
      <c r="V44" s="355">
        <v>0.380756676197052</v>
      </c>
      <c r="W44" s="366">
        <v>4.1797652244567898</v>
      </c>
      <c r="X44" s="365">
        <v>3.7400346249341999E-2</v>
      </c>
      <c r="Y44" s="355">
        <v>0.55086088180542003</v>
      </c>
      <c r="Z44" s="355">
        <v>1.0568477446213399E-3</v>
      </c>
      <c r="AA44" s="355">
        <v>2.17534992843866E-2</v>
      </c>
      <c r="AB44" s="366">
        <v>0.18599063158035301</v>
      </c>
    </row>
    <row r="45" spans="1:28">
      <c r="A45" s="55">
        <v>29</v>
      </c>
      <c r="B45" s="270" t="s">
        <v>38</v>
      </c>
      <c r="C45" s="55" t="s">
        <v>738</v>
      </c>
      <c r="D45" s="56" t="s">
        <v>768</v>
      </c>
      <c r="E45" s="56" t="s">
        <v>741</v>
      </c>
      <c r="F45" s="56" t="s">
        <v>744</v>
      </c>
      <c r="G45" s="56" t="s">
        <v>747</v>
      </c>
      <c r="H45" s="56" t="s">
        <v>749</v>
      </c>
      <c r="I45" s="56" t="s">
        <v>754</v>
      </c>
      <c r="J45" s="56" t="s">
        <v>757</v>
      </c>
      <c r="K45" s="56" t="s">
        <v>758</v>
      </c>
      <c r="L45" s="459" t="s">
        <v>762</v>
      </c>
      <c r="M45" s="272">
        <v>7</v>
      </c>
      <c r="N45" s="365">
        <v>-3.8196489214897197E-2</v>
      </c>
      <c r="O45" s="355">
        <v>-0.53299081325530995</v>
      </c>
      <c r="P45" s="355">
        <v>0.12896150350570701</v>
      </c>
      <c r="Q45" s="355">
        <v>-5.0073985010385499E-2</v>
      </c>
      <c r="R45" s="366">
        <v>0.46715840697288502</v>
      </c>
      <c r="S45" s="365">
        <v>6.9511574693024202E-3</v>
      </c>
      <c r="T45" s="355">
        <v>1.8940393924713099</v>
      </c>
      <c r="U45" s="355">
        <v>0.16377639770507799</v>
      </c>
      <c r="V45" s="355">
        <v>2.81699895858765E-2</v>
      </c>
      <c r="W45" s="366">
        <v>3.14798855781555</v>
      </c>
      <c r="X45" s="365">
        <v>1.02874357253313E-3</v>
      </c>
      <c r="Y45" s="355">
        <v>0.20030865073203999</v>
      </c>
      <c r="Z45" s="355">
        <v>1.1726824566721901E-2</v>
      </c>
      <c r="AA45" s="355">
        <v>1.76800938788801E-3</v>
      </c>
      <c r="AB45" s="366">
        <v>0.15388226509094199</v>
      </c>
    </row>
    <row r="46" spans="1:28">
      <c r="A46" s="55">
        <v>30</v>
      </c>
      <c r="B46" s="270" t="s">
        <v>22</v>
      </c>
      <c r="C46" s="55" t="s">
        <v>739</v>
      </c>
      <c r="D46" s="56" t="s">
        <v>769</v>
      </c>
      <c r="E46" s="56" t="s">
        <v>741</v>
      </c>
      <c r="F46" s="56" t="s">
        <v>744</v>
      </c>
      <c r="G46" s="56" t="s">
        <v>747</v>
      </c>
      <c r="H46" s="56" t="s">
        <v>750</v>
      </c>
      <c r="I46" s="56" t="s">
        <v>754</v>
      </c>
      <c r="J46" s="56" t="s">
        <v>756</v>
      </c>
      <c r="K46" s="56" t="s">
        <v>758</v>
      </c>
      <c r="L46" s="459" t="s">
        <v>763</v>
      </c>
      <c r="M46" s="272">
        <v>7</v>
      </c>
      <c r="N46" s="365">
        <v>-0.49906903505325301</v>
      </c>
      <c r="O46" s="355">
        <v>-0.51025962829589799</v>
      </c>
      <c r="P46" s="355">
        <v>-0.215923577547073</v>
      </c>
      <c r="Q46" s="355">
        <v>0.178666546940804</v>
      </c>
      <c r="R46" s="366">
        <v>0.361432105302811</v>
      </c>
      <c r="S46" s="365">
        <v>1.18667411804199</v>
      </c>
      <c r="T46" s="355">
        <v>1.73592913150787</v>
      </c>
      <c r="U46" s="355">
        <v>0.45912533998489402</v>
      </c>
      <c r="V46" s="355">
        <v>0.35863184928893999</v>
      </c>
      <c r="W46" s="366">
        <v>1.8843357563018801</v>
      </c>
      <c r="X46" s="365">
        <v>0.13036736845970201</v>
      </c>
      <c r="Y46" s="355">
        <v>0.13627934455871599</v>
      </c>
      <c r="Z46" s="355">
        <v>2.44032554328442E-2</v>
      </c>
      <c r="AA46" s="355">
        <v>1.6708372160792399E-2</v>
      </c>
      <c r="AB46" s="366">
        <v>6.8375587463378906E-2</v>
      </c>
    </row>
    <row r="47" spans="1:28" ht="15" thickBot="1">
      <c r="A47" s="357">
        <v>35</v>
      </c>
      <c r="B47" s="208" t="s">
        <v>40</v>
      </c>
      <c r="C47" s="357" t="s">
        <v>737</v>
      </c>
      <c r="D47" s="454" t="s">
        <v>768</v>
      </c>
      <c r="E47" s="454" t="s">
        <v>741</v>
      </c>
      <c r="F47" s="454" t="s">
        <v>744</v>
      </c>
      <c r="G47" s="454" t="s">
        <v>748</v>
      </c>
      <c r="H47" s="454" t="s">
        <v>749</v>
      </c>
      <c r="I47" s="454" t="s">
        <v>754</v>
      </c>
      <c r="J47" s="454" t="s">
        <v>755</v>
      </c>
      <c r="K47" s="454" t="s">
        <v>758</v>
      </c>
      <c r="L47" s="460" t="s">
        <v>763</v>
      </c>
      <c r="M47" s="374">
        <v>7</v>
      </c>
      <c r="N47" s="367">
        <v>-0.29722663760185197</v>
      </c>
      <c r="O47" s="358">
        <v>-0.504627704620361</v>
      </c>
      <c r="P47" s="358">
        <v>0.71270084381103505</v>
      </c>
      <c r="Q47" s="358">
        <v>-8.8648222386837006E-2</v>
      </c>
      <c r="R47" s="368">
        <v>0.45431765913963301</v>
      </c>
      <c r="S47" s="367">
        <v>0.42090657353401201</v>
      </c>
      <c r="T47" s="358">
        <v>1.69782042503357</v>
      </c>
      <c r="U47" s="358">
        <v>5.0020227432251003</v>
      </c>
      <c r="V47" s="358">
        <v>8.8288150727748899E-2</v>
      </c>
      <c r="W47" s="368">
        <v>2.9773099422454798</v>
      </c>
      <c r="X47" s="367">
        <v>4.6039745211601299E-2</v>
      </c>
      <c r="Y47" s="358">
        <v>0.13270877301692999</v>
      </c>
      <c r="Z47" s="358">
        <v>0.26471099257469199</v>
      </c>
      <c r="AA47" s="358">
        <v>4.0954113937914398E-3</v>
      </c>
      <c r="AB47" s="368">
        <v>0.107566408813</v>
      </c>
    </row>
    <row r="48" spans="1:28">
      <c r="A48" s="352">
        <v>11</v>
      </c>
      <c r="B48" s="269" t="s">
        <v>36</v>
      </c>
      <c r="C48" s="352" t="s">
        <v>738</v>
      </c>
      <c r="D48" s="451" t="s">
        <v>769</v>
      </c>
      <c r="E48" s="451" t="s">
        <v>742</v>
      </c>
      <c r="F48" s="451" t="s">
        <v>745</v>
      </c>
      <c r="G48" s="451" t="s">
        <v>747</v>
      </c>
      <c r="H48" s="451" t="s">
        <v>749</v>
      </c>
      <c r="I48" s="451" t="s">
        <v>753</v>
      </c>
      <c r="J48" s="451" t="s">
        <v>757</v>
      </c>
      <c r="K48" s="451" t="s">
        <v>760</v>
      </c>
      <c r="L48" s="458" t="s">
        <v>763</v>
      </c>
      <c r="M48" s="271">
        <v>8</v>
      </c>
      <c r="N48" s="378">
        <v>0.45653399825096103</v>
      </c>
      <c r="O48" s="353">
        <v>5.5651493370533003E-2</v>
      </c>
      <c r="P48" s="353">
        <v>-0.108518444001675</v>
      </c>
      <c r="Q48" s="353">
        <v>0.69239783287048295</v>
      </c>
      <c r="R48" s="379">
        <v>8.4026008844375593E-3</v>
      </c>
      <c r="S48" s="378">
        <v>0.99301654100418102</v>
      </c>
      <c r="T48" s="353">
        <v>2.0649198442697501E-2</v>
      </c>
      <c r="U48" s="353">
        <v>0.11596801877021801</v>
      </c>
      <c r="V48" s="353">
        <v>5.3860921859741202</v>
      </c>
      <c r="W48" s="379">
        <v>1.0184325510636E-3</v>
      </c>
      <c r="X48" s="378">
        <v>9.9876731634140001E-2</v>
      </c>
      <c r="Y48" s="353">
        <v>1.4841292286291699E-3</v>
      </c>
      <c r="Z48" s="353">
        <v>5.6431964039802603E-3</v>
      </c>
      <c r="AA48" s="353">
        <v>0.22973620891571001</v>
      </c>
      <c r="AB48" s="379">
        <v>3.3833392080850899E-5</v>
      </c>
    </row>
    <row r="49" spans="1:28">
      <c r="A49" s="55">
        <v>16</v>
      </c>
      <c r="B49" s="270" t="s">
        <v>29</v>
      </c>
      <c r="C49" s="55" t="s">
        <v>738</v>
      </c>
      <c r="D49" s="56" t="s">
        <v>768</v>
      </c>
      <c r="E49" s="56" t="s">
        <v>742</v>
      </c>
      <c r="F49" s="56" t="s">
        <v>744</v>
      </c>
      <c r="G49" s="56" t="s">
        <v>746</v>
      </c>
      <c r="H49" s="56" t="s">
        <v>749</v>
      </c>
      <c r="I49" s="56" t="s">
        <v>753</v>
      </c>
      <c r="J49" s="56" t="s">
        <v>756</v>
      </c>
      <c r="K49" s="56" t="s">
        <v>758</v>
      </c>
      <c r="L49" s="459" t="s">
        <v>763</v>
      </c>
      <c r="M49" s="272">
        <v>8</v>
      </c>
      <c r="N49" s="365">
        <v>-0.131268575787544</v>
      </c>
      <c r="O49" s="355">
        <v>-0.54555577039718595</v>
      </c>
      <c r="P49" s="355">
        <v>-2.5959243997931501E-2</v>
      </c>
      <c r="Q49" s="355">
        <v>0.70303457975387595</v>
      </c>
      <c r="R49" s="366">
        <v>-0.28404441475868197</v>
      </c>
      <c r="S49" s="365">
        <v>8.2097850739955902E-2</v>
      </c>
      <c r="T49" s="355">
        <v>1.9843938350677499</v>
      </c>
      <c r="U49" s="355">
        <v>6.6361348144710099E-3</v>
      </c>
      <c r="V49" s="355">
        <v>5.5528473854064897</v>
      </c>
      <c r="W49" s="366">
        <v>1.16379725933075</v>
      </c>
      <c r="X49" s="365">
        <v>1.05399191379547E-2</v>
      </c>
      <c r="Y49" s="355">
        <v>0.18205140531063099</v>
      </c>
      <c r="Z49" s="355">
        <v>4.1219222475774602E-4</v>
      </c>
      <c r="AA49" s="355">
        <v>0.30232155323028598</v>
      </c>
      <c r="AB49" s="366">
        <v>4.9350120127201101E-2</v>
      </c>
    </row>
    <row r="50" spans="1:28">
      <c r="A50" s="55">
        <v>20</v>
      </c>
      <c r="B50" s="270" t="s">
        <v>47</v>
      </c>
      <c r="C50" s="55" t="s">
        <v>738</v>
      </c>
      <c r="D50" s="56" t="s">
        <v>768</v>
      </c>
      <c r="E50" s="56" t="s">
        <v>741</v>
      </c>
      <c r="F50" s="56" t="s">
        <v>744</v>
      </c>
      <c r="G50" s="56" t="s">
        <v>746</v>
      </c>
      <c r="H50" s="56" t="s">
        <v>749</v>
      </c>
      <c r="I50" s="56" t="s">
        <v>753</v>
      </c>
      <c r="J50" s="56" t="s">
        <v>756</v>
      </c>
      <c r="K50" s="56" t="s">
        <v>760</v>
      </c>
      <c r="L50" s="459" t="s">
        <v>763</v>
      </c>
      <c r="M50" s="272">
        <v>8</v>
      </c>
      <c r="N50" s="365">
        <v>-0.16120247542858099</v>
      </c>
      <c r="O50" s="355">
        <v>-0.48749116063117998</v>
      </c>
      <c r="P50" s="355">
        <v>0.226777598261833</v>
      </c>
      <c r="Q50" s="355">
        <v>0.58560347557067904</v>
      </c>
      <c r="R50" s="366">
        <v>-0.18126662075519601</v>
      </c>
      <c r="S50" s="365">
        <v>0.123809412121773</v>
      </c>
      <c r="T50" s="355">
        <v>1.58446645736694</v>
      </c>
      <c r="U50" s="355">
        <v>0.50644397735595703</v>
      </c>
      <c r="V50" s="355">
        <v>3.85273957252502</v>
      </c>
      <c r="W50" s="366">
        <v>0.473958700895309</v>
      </c>
      <c r="X50" s="365">
        <v>1.5894949436187699E-2</v>
      </c>
      <c r="Y50" s="355">
        <v>0.145361438393593</v>
      </c>
      <c r="Z50" s="355">
        <v>3.1456906348466901E-2</v>
      </c>
      <c r="AA50" s="355">
        <v>0.20976015925407401</v>
      </c>
      <c r="AB50" s="366">
        <v>2.0097933709621402E-2</v>
      </c>
    </row>
    <row r="51" spans="1:28">
      <c r="A51" s="55">
        <v>25</v>
      </c>
      <c r="B51" s="270" t="s">
        <v>28</v>
      </c>
      <c r="C51" s="55" t="s">
        <v>738</v>
      </c>
      <c r="D51" s="56" t="s">
        <v>768</v>
      </c>
      <c r="E51" s="56" t="s">
        <v>741</v>
      </c>
      <c r="F51" s="56" t="s">
        <v>744</v>
      </c>
      <c r="G51" s="56" t="s">
        <v>747</v>
      </c>
      <c r="H51" s="56" t="s">
        <v>749</v>
      </c>
      <c r="I51" s="56" t="s">
        <v>753</v>
      </c>
      <c r="J51" s="56" t="s">
        <v>756</v>
      </c>
      <c r="K51" s="56" t="s">
        <v>758</v>
      </c>
      <c r="L51" s="459" t="s">
        <v>763</v>
      </c>
      <c r="M51" s="272">
        <v>8</v>
      </c>
      <c r="N51" s="365">
        <v>-0.16078768670558899</v>
      </c>
      <c r="O51" s="355">
        <v>-0.74827700853347801</v>
      </c>
      <c r="P51" s="355">
        <v>0.264377862215042</v>
      </c>
      <c r="Q51" s="355">
        <v>0.38428717851638799</v>
      </c>
      <c r="R51" s="366">
        <v>0.25276225805282598</v>
      </c>
      <c r="S51" s="365">
        <v>0.123173080384731</v>
      </c>
      <c r="T51" s="355">
        <v>3.7331407070159899</v>
      </c>
      <c r="U51" s="355">
        <v>0.68830561637878396</v>
      </c>
      <c r="V51" s="355">
        <v>1.6591061353683501</v>
      </c>
      <c r="W51" s="366">
        <v>0.92157202959060702</v>
      </c>
      <c r="X51" s="365">
        <v>2.0816614851355601E-2</v>
      </c>
      <c r="Y51" s="355">
        <v>0.450847178697586</v>
      </c>
      <c r="Z51" s="355">
        <v>5.6280080229044002E-2</v>
      </c>
      <c r="AA51" s="355">
        <v>0.118909440934658</v>
      </c>
      <c r="AB51" s="366">
        <v>5.1443319767713498E-2</v>
      </c>
    </row>
    <row r="52" spans="1:28">
      <c r="A52" s="55">
        <v>26</v>
      </c>
      <c r="B52" s="270" t="s">
        <v>20</v>
      </c>
      <c r="C52" s="55" t="s">
        <v>739</v>
      </c>
      <c r="D52" s="56" t="s">
        <v>768</v>
      </c>
      <c r="E52" s="56" t="s">
        <v>742</v>
      </c>
      <c r="F52" s="56" t="s">
        <v>744</v>
      </c>
      <c r="G52" s="56" t="s">
        <v>747</v>
      </c>
      <c r="H52" s="56" t="s">
        <v>749</v>
      </c>
      <c r="I52" s="56" t="s">
        <v>753</v>
      </c>
      <c r="J52" s="56" t="s">
        <v>756</v>
      </c>
      <c r="K52" s="56" t="s">
        <v>758</v>
      </c>
      <c r="L52" s="459" t="s">
        <v>762</v>
      </c>
      <c r="M52" s="272">
        <v>8</v>
      </c>
      <c r="N52" s="365">
        <v>7.8395843505859403E-2</v>
      </c>
      <c r="O52" s="355">
        <v>-0.73604029417037997</v>
      </c>
      <c r="P52" s="355">
        <v>-0.18484127521514901</v>
      </c>
      <c r="Q52" s="355">
        <v>0.160851165652275</v>
      </c>
      <c r="R52" s="366">
        <v>-0.28629681468009899</v>
      </c>
      <c r="S52" s="365">
        <v>2.9281701892614399E-2</v>
      </c>
      <c r="T52" s="355">
        <v>3.6120417118072501</v>
      </c>
      <c r="U52" s="355">
        <v>0.33645659685134899</v>
      </c>
      <c r="V52" s="355">
        <v>0.290677070617676</v>
      </c>
      <c r="W52" s="366">
        <v>1.18232762813568</v>
      </c>
      <c r="X52" s="365">
        <v>4.2247534729540296E-3</v>
      </c>
      <c r="Y52" s="355">
        <v>0.37240755558013899</v>
      </c>
      <c r="Z52" s="355">
        <v>2.3486224934458701E-2</v>
      </c>
      <c r="AA52" s="355">
        <v>1.7785403877496699E-2</v>
      </c>
      <c r="AB52" s="366">
        <v>5.6344088166952098E-2</v>
      </c>
    </row>
    <row r="53" spans="1:28">
      <c r="A53" s="55">
        <v>34</v>
      </c>
      <c r="B53" s="270" t="s">
        <v>55</v>
      </c>
      <c r="C53" s="55" t="s">
        <v>737</v>
      </c>
      <c r="D53" s="56" t="s">
        <v>768</v>
      </c>
      <c r="E53" s="56" t="s">
        <v>741</v>
      </c>
      <c r="F53" s="56" t="s">
        <v>744</v>
      </c>
      <c r="G53" s="56" t="s">
        <v>747</v>
      </c>
      <c r="H53" s="56" t="s">
        <v>749</v>
      </c>
      <c r="I53" s="56" t="s">
        <v>753</v>
      </c>
      <c r="J53" s="56" t="s">
        <v>756</v>
      </c>
      <c r="K53" s="56" t="s">
        <v>758</v>
      </c>
      <c r="L53" s="459" t="s">
        <v>763</v>
      </c>
      <c r="M53" s="272">
        <v>8</v>
      </c>
      <c r="N53" s="365">
        <v>-0.18339382112026201</v>
      </c>
      <c r="O53" s="355">
        <v>-0.70282107591628995</v>
      </c>
      <c r="P53" s="355">
        <v>0.53343570232391402</v>
      </c>
      <c r="Q53" s="355">
        <v>0.42313697934150701</v>
      </c>
      <c r="R53" s="366">
        <v>0.124996617436409</v>
      </c>
      <c r="S53" s="365">
        <v>0.16024321317672699</v>
      </c>
      <c r="T53" s="355">
        <v>3.2933592796325701</v>
      </c>
      <c r="U53" s="355">
        <v>2.8021752834320099</v>
      </c>
      <c r="V53" s="355">
        <v>2.0115199089050302</v>
      </c>
      <c r="W53" s="366">
        <v>0.22537271678447701</v>
      </c>
      <c r="X53" s="365">
        <v>2.3715356364846198E-2</v>
      </c>
      <c r="Y53" s="355">
        <v>0.34829705953598</v>
      </c>
      <c r="Z53" s="355">
        <v>0.20064318180084201</v>
      </c>
      <c r="AA53" s="355">
        <v>0.12624733150005299</v>
      </c>
      <c r="AB53" s="366">
        <v>1.1016833595931501E-2</v>
      </c>
    </row>
    <row r="54" spans="1:28">
      <c r="A54" s="55">
        <v>37</v>
      </c>
      <c r="B54" s="270" t="s">
        <v>53</v>
      </c>
      <c r="C54" s="55" t="s">
        <v>737</v>
      </c>
      <c r="D54" s="56" t="s">
        <v>769</v>
      </c>
      <c r="E54" s="56" t="s">
        <v>741</v>
      </c>
      <c r="F54" s="56" t="s">
        <v>744</v>
      </c>
      <c r="G54" s="56" t="s">
        <v>747</v>
      </c>
      <c r="H54" s="56" t="s">
        <v>749</v>
      </c>
      <c r="I54" s="56" t="s">
        <v>752</v>
      </c>
      <c r="J54" s="56" t="s">
        <v>756</v>
      </c>
      <c r="K54" s="56" t="s">
        <v>758</v>
      </c>
      <c r="L54" s="459" t="s">
        <v>762</v>
      </c>
      <c r="M54" s="272">
        <v>8</v>
      </c>
      <c r="N54" s="365">
        <v>-6.3889488577842699E-2</v>
      </c>
      <c r="O54" s="355">
        <v>-0.42428889870643599</v>
      </c>
      <c r="P54" s="355">
        <v>5.4757077246904401E-2</v>
      </c>
      <c r="Q54" s="355">
        <v>0.18998245894908899</v>
      </c>
      <c r="R54" s="366">
        <v>-5.57642094790936E-2</v>
      </c>
      <c r="S54" s="365">
        <v>1.9447736442089102E-2</v>
      </c>
      <c r="T54" s="355">
        <v>1.2002532482147199</v>
      </c>
      <c r="U54" s="355">
        <v>2.9526477679610301E-2</v>
      </c>
      <c r="V54" s="355">
        <v>0.40549862384796098</v>
      </c>
      <c r="W54" s="366">
        <v>4.4855523854494102E-2</v>
      </c>
      <c r="X54" s="365">
        <v>2.5166228879243101E-3</v>
      </c>
      <c r="Y54" s="355">
        <v>0.110989689826965</v>
      </c>
      <c r="Z54" s="355">
        <v>1.84858671855181E-3</v>
      </c>
      <c r="AA54" s="355">
        <v>2.2252883762121201E-2</v>
      </c>
      <c r="AB54" s="366">
        <v>1.91721320152283E-3</v>
      </c>
    </row>
    <row r="55" spans="1:28" ht="15" thickBot="1">
      <c r="A55" s="357">
        <v>45</v>
      </c>
      <c r="B55" s="208" t="s">
        <v>51</v>
      </c>
      <c r="C55" s="357" t="s">
        <v>737</v>
      </c>
      <c r="D55" s="454" t="s">
        <v>768</v>
      </c>
      <c r="E55" s="454" t="s">
        <v>741</v>
      </c>
      <c r="F55" s="454" t="s">
        <v>743</v>
      </c>
      <c r="G55" s="454" t="s">
        <v>748</v>
      </c>
      <c r="H55" s="454" t="s">
        <v>749</v>
      </c>
      <c r="I55" s="454" t="s">
        <v>753</v>
      </c>
      <c r="J55" s="454" t="s">
        <v>756</v>
      </c>
      <c r="K55" s="454" t="s">
        <v>760</v>
      </c>
      <c r="L55" s="460" t="s">
        <v>763</v>
      </c>
      <c r="M55" s="374">
        <v>8</v>
      </c>
      <c r="N55" s="367">
        <v>-0.22236791253089899</v>
      </c>
      <c r="O55" s="358">
        <v>2.6043357327580501E-2</v>
      </c>
      <c r="P55" s="358">
        <v>0.728271543979645</v>
      </c>
      <c r="Q55" s="358">
        <v>0.57203125953674305</v>
      </c>
      <c r="R55" s="368">
        <v>2.0607113838195801E-2</v>
      </c>
      <c r="S55" s="367">
        <v>0.2355887144804</v>
      </c>
      <c r="T55" s="358">
        <v>4.5221350155770796E-3</v>
      </c>
      <c r="U55" s="358">
        <v>5.2229733467102104</v>
      </c>
      <c r="V55" s="358">
        <v>3.6762235164642298</v>
      </c>
      <c r="W55" s="368">
        <v>6.1254664324224004E-3</v>
      </c>
      <c r="X55" s="367">
        <v>2.54055131226778E-2</v>
      </c>
      <c r="Y55" s="358">
        <v>3.4847983624786101E-4</v>
      </c>
      <c r="Z55" s="358">
        <v>0.272502452135086</v>
      </c>
      <c r="AA55" s="358">
        <v>0.16812150180339799</v>
      </c>
      <c r="AB55" s="368">
        <v>2.18181565287523E-4</v>
      </c>
    </row>
  </sheetData>
  <autoFilter ref="A5:AB5">
    <sortState ref="A6:AB55">
      <sortCondition ref="M5"/>
    </sortState>
  </autoFilter>
  <mergeCells count="3">
    <mergeCell ref="N4:R4"/>
    <mergeCell ref="S4:W4"/>
    <mergeCell ref="X4:AB4"/>
  </mergeCells>
  <hyperlinks>
    <hyperlink ref="A1" location="Sommaire!A1" display="Sommaire"/>
  </hyperlinks>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29"/>
  <dimension ref="A1:P31"/>
  <sheetViews>
    <sheetView showGridLines="0" workbookViewId="0">
      <pane ySplit="1" topLeftCell="A2" activePane="bottomLeft" state="frozen"/>
      <selection pane="bottomLeft"/>
    </sheetView>
  </sheetViews>
  <sheetFormatPr baseColWidth="10" defaultColWidth="9.109375" defaultRowHeight="14.4"/>
  <cols>
    <col min="1" max="2" width="4.6640625" customWidth="1"/>
    <col min="3" max="3" width="10.5546875" customWidth="1"/>
  </cols>
  <sheetData>
    <row r="1" spans="1:4">
      <c r="A1" s="155" t="s">
        <v>524</v>
      </c>
    </row>
    <row r="2" spans="1:4" ht="15.6">
      <c r="B2" t="s">
        <v>730</v>
      </c>
    </row>
    <row r="3" spans="1:4">
      <c r="C3" t="s">
        <v>728</v>
      </c>
    </row>
    <row r="4" spans="1:4">
      <c r="C4" t="s">
        <v>724</v>
      </c>
    </row>
    <row r="5" spans="1:4">
      <c r="C5" t="s">
        <v>729</v>
      </c>
    </row>
    <row r="6" spans="1:4">
      <c r="C6" t="s">
        <v>725</v>
      </c>
    </row>
    <row r="7" spans="1:4">
      <c r="C7" t="s">
        <v>726</v>
      </c>
    </row>
    <row r="8" spans="1:4">
      <c r="C8" t="s">
        <v>727</v>
      </c>
    </row>
    <row r="10" spans="1:4">
      <c r="B10" t="s">
        <v>1135</v>
      </c>
    </row>
    <row r="11" spans="1:4">
      <c r="C11" t="s">
        <v>1136</v>
      </c>
    </row>
    <row r="12" spans="1:4">
      <c r="C12" t="s">
        <v>1137</v>
      </c>
    </row>
    <row r="13" spans="1:4">
      <c r="C13" t="s">
        <v>1290</v>
      </c>
    </row>
    <row r="14" spans="1:4">
      <c r="C14" t="s">
        <v>1397</v>
      </c>
    </row>
    <row r="15" spans="1:4">
      <c r="D15" s="245" t="s">
        <v>1282</v>
      </c>
    </row>
    <row r="16" spans="1:4">
      <c r="D16" s="245" t="s">
        <v>1289</v>
      </c>
    </row>
    <row r="17" spans="2:16">
      <c r="C17" t="s">
        <v>1454</v>
      </c>
    </row>
    <row r="19" spans="2:16">
      <c r="B19" t="s">
        <v>1291</v>
      </c>
    </row>
    <row r="20" spans="2:16" ht="15" customHeight="1">
      <c r="B20" s="770" t="s">
        <v>1300</v>
      </c>
      <c r="C20" s="770"/>
      <c r="D20" s="770"/>
      <c r="E20" s="770"/>
      <c r="F20" s="770"/>
      <c r="G20" s="770"/>
      <c r="H20" s="770"/>
      <c r="I20" s="770"/>
      <c r="J20" s="770"/>
      <c r="K20" s="770"/>
      <c r="L20" s="770"/>
      <c r="M20" s="770"/>
      <c r="N20" s="770"/>
      <c r="O20" s="770"/>
      <c r="P20" s="770"/>
    </row>
    <row r="21" spans="2:16">
      <c r="B21" s="770"/>
      <c r="C21" s="770"/>
      <c r="D21" s="770"/>
      <c r="E21" s="770"/>
      <c r="F21" s="770"/>
      <c r="G21" s="770"/>
      <c r="H21" s="770"/>
      <c r="I21" s="770"/>
      <c r="J21" s="770"/>
      <c r="K21" s="770"/>
      <c r="L21" s="770"/>
      <c r="M21" s="770"/>
      <c r="N21" s="770"/>
      <c r="O21" s="770"/>
      <c r="P21" s="770"/>
    </row>
    <row r="22" spans="2:16">
      <c r="B22" s="770"/>
      <c r="C22" s="770"/>
      <c r="D22" s="770"/>
      <c r="E22" s="770"/>
      <c r="F22" s="770"/>
      <c r="G22" s="770"/>
      <c r="H22" s="770"/>
      <c r="I22" s="770"/>
      <c r="J22" s="770"/>
      <c r="K22" s="770"/>
      <c r="L22" s="770"/>
      <c r="M22" s="770"/>
      <c r="N22" s="770"/>
      <c r="O22" s="770"/>
      <c r="P22" s="770"/>
    </row>
    <row r="23" spans="2:16">
      <c r="B23" s="770"/>
      <c r="C23" s="770"/>
      <c r="D23" s="770"/>
      <c r="E23" s="770"/>
      <c r="F23" s="770"/>
      <c r="G23" s="770"/>
      <c r="H23" s="770"/>
      <c r="I23" s="770"/>
      <c r="J23" s="770"/>
      <c r="K23" s="770"/>
      <c r="L23" s="770"/>
      <c r="M23" s="770"/>
      <c r="N23" s="770"/>
      <c r="O23" s="770"/>
      <c r="P23" s="770"/>
    </row>
    <row r="24" spans="2:16">
      <c r="B24" s="770"/>
      <c r="C24" s="770"/>
      <c r="D24" s="770"/>
      <c r="E24" s="770"/>
      <c r="F24" s="770"/>
      <c r="G24" s="770"/>
      <c r="H24" s="770"/>
      <c r="I24" s="770"/>
      <c r="J24" s="770"/>
      <c r="K24" s="770"/>
      <c r="L24" s="770"/>
      <c r="M24" s="770"/>
      <c r="N24" s="770"/>
      <c r="O24" s="770"/>
      <c r="P24" s="770"/>
    </row>
    <row r="25" spans="2:16">
      <c r="B25" s="770"/>
      <c r="C25" s="770"/>
      <c r="D25" s="770"/>
      <c r="E25" s="770"/>
      <c r="F25" s="770"/>
      <c r="G25" s="770"/>
      <c r="H25" s="770"/>
      <c r="I25" s="770"/>
      <c r="J25" s="770"/>
      <c r="K25" s="770"/>
      <c r="L25" s="770"/>
      <c r="M25" s="770"/>
      <c r="N25" s="770"/>
      <c r="O25" s="770"/>
      <c r="P25" s="770"/>
    </row>
    <row r="26" spans="2:16">
      <c r="B26" s="770"/>
      <c r="C26" s="770"/>
      <c r="D26" s="770"/>
      <c r="E26" s="770"/>
      <c r="F26" s="770"/>
      <c r="G26" s="770"/>
      <c r="H26" s="770"/>
      <c r="I26" s="770"/>
      <c r="J26" s="770"/>
      <c r="K26" s="770"/>
      <c r="L26" s="770"/>
      <c r="M26" s="770"/>
      <c r="N26" s="770"/>
      <c r="O26" s="770"/>
      <c r="P26" s="770"/>
    </row>
    <row r="27" spans="2:16">
      <c r="B27" s="770"/>
      <c r="C27" s="770"/>
      <c r="D27" s="770"/>
      <c r="E27" s="770"/>
      <c r="F27" s="770"/>
      <c r="G27" s="770"/>
      <c r="H27" s="770"/>
      <c r="I27" s="770"/>
      <c r="J27" s="770"/>
      <c r="K27" s="770"/>
      <c r="L27" s="770"/>
      <c r="M27" s="770"/>
      <c r="N27" s="770"/>
      <c r="O27" s="770"/>
      <c r="P27" s="770"/>
    </row>
    <row r="28" spans="2:16">
      <c r="B28" s="770"/>
      <c r="C28" s="770"/>
      <c r="D28" s="770"/>
      <c r="E28" s="770"/>
      <c r="F28" s="770"/>
      <c r="G28" s="770"/>
      <c r="H28" s="770"/>
      <c r="I28" s="770"/>
      <c r="J28" s="770"/>
      <c r="K28" s="770"/>
      <c r="L28" s="770"/>
      <c r="M28" s="770"/>
      <c r="N28" s="770"/>
      <c r="O28" s="770"/>
      <c r="P28" s="770"/>
    </row>
    <row r="29" spans="2:16">
      <c r="B29" s="770"/>
      <c r="C29" s="770"/>
      <c r="D29" s="770"/>
      <c r="E29" s="770"/>
      <c r="F29" s="770"/>
      <c r="G29" s="770"/>
      <c r="H29" s="770"/>
      <c r="I29" s="770"/>
      <c r="J29" s="770"/>
      <c r="K29" s="770"/>
      <c r="L29" s="770"/>
      <c r="M29" s="770"/>
      <c r="N29" s="770"/>
      <c r="O29" s="770"/>
      <c r="P29" s="770"/>
    </row>
    <row r="30" spans="2:16">
      <c r="B30" s="770"/>
      <c r="C30" s="770"/>
      <c r="D30" s="770"/>
      <c r="E30" s="770"/>
      <c r="F30" s="770"/>
      <c r="G30" s="770"/>
      <c r="H30" s="770"/>
      <c r="I30" s="770"/>
      <c r="J30" s="770"/>
      <c r="K30" s="770"/>
      <c r="L30" s="770"/>
      <c r="M30" s="770"/>
      <c r="N30" s="770"/>
      <c r="O30" s="770"/>
      <c r="P30" s="770"/>
    </row>
    <row r="31" spans="2:16">
      <c r="B31" s="770"/>
      <c r="C31" s="770"/>
      <c r="D31" s="770"/>
      <c r="E31" s="770"/>
      <c r="F31" s="770"/>
      <c r="G31" s="770"/>
      <c r="H31" s="770"/>
      <c r="I31" s="770"/>
      <c r="J31" s="770"/>
      <c r="K31" s="770"/>
      <c r="L31" s="770"/>
      <c r="M31" s="770"/>
      <c r="N31" s="770"/>
      <c r="O31" s="770"/>
      <c r="P31" s="770"/>
    </row>
  </sheetData>
  <mergeCells count="1">
    <mergeCell ref="B20:P31"/>
  </mergeCells>
  <hyperlinks>
    <hyperlink ref="A1" location="Sommaire!A1" display="Sommaire"/>
  </hyperlinks>
  <pageMargins left="0.7" right="0.7" top="0.75" bottom="0.75" header="0.3" footer="0.3"/>
</worksheet>
</file>

<file path=xl/worksheets/sheet30.xml><?xml version="1.0" encoding="utf-8"?>
<worksheet xmlns="http://schemas.openxmlformats.org/spreadsheetml/2006/main" xmlns:r="http://schemas.openxmlformats.org/officeDocument/2006/relationships">
  <sheetPr codeName="Sheet26">
    <tabColor theme="6" tint="-0.249977111117893"/>
  </sheetPr>
  <dimension ref="A1:Q366"/>
  <sheetViews>
    <sheetView showGridLines="0" zoomScaleNormal="100" workbookViewId="0">
      <pane ySplit="1" topLeftCell="A2" activePane="bottomLeft" state="frozen"/>
      <selection activeCell="A2" sqref="A2"/>
      <selection pane="bottomLeft" activeCell="A2" sqref="A2"/>
    </sheetView>
  </sheetViews>
  <sheetFormatPr baseColWidth="10" defaultColWidth="9.109375" defaultRowHeight="14.4" outlineLevelRow="1"/>
  <cols>
    <col min="1" max="2" width="2.88671875" customWidth="1"/>
    <col min="3" max="3" width="16.109375" bestFit="1" customWidth="1"/>
    <col min="4" max="4" width="12.44140625" customWidth="1"/>
    <col min="5" max="5" width="15" bestFit="1" customWidth="1"/>
    <col min="6" max="6" width="7.109375" bestFit="1" customWidth="1"/>
    <col min="7" max="7" width="5.44140625" customWidth="1"/>
    <col min="8" max="8" width="8.109375" customWidth="1"/>
    <col min="9" max="11" width="17.33203125" customWidth="1"/>
    <col min="12" max="12" width="20.6640625" bestFit="1" customWidth="1"/>
    <col min="13" max="13" width="15" bestFit="1" customWidth="1"/>
    <col min="14" max="14" width="7.109375" bestFit="1" customWidth="1"/>
    <col min="15" max="15" width="9.5546875" bestFit="1" customWidth="1"/>
    <col min="16" max="16" width="9" bestFit="1" customWidth="1"/>
    <col min="17" max="17" width="15" bestFit="1" customWidth="1"/>
    <col min="18" max="18" width="7.109375" bestFit="1" customWidth="1"/>
    <col min="19" max="19" width="9.5546875" bestFit="1" customWidth="1"/>
    <col min="20" max="20" width="9" bestFit="1" customWidth="1"/>
    <col min="21" max="21" width="15" bestFit="1" customWidth="1"/>
    <col min="22" max="22" width="7.109375" bestFit="1" customWidth="1"/>
    <col min="23" max="23" width="9.5546875" bestFit="1" customWidth="1"/>
    <col min="24" max="24" width="9" bestFit="1" customWidth="1"/>
    <col min="25" max="25" width="15" bestFit="1" customWidth="1"/>
    <col min="26" max="26" width="7.109375" bestFit="1" customWidth="1"/>
    <col min="27" max="27" width="9.5546875" bestFit="1" customWidth="1"/>
    <col min="28" max="28" width="9" bestFit="1" customWidth="1"/>
    <col min="29" max="29" width="15" bestFit="1" customWidth="1"/>
    <col min="30" max="30" width="7.109375" bestFit="1" customWidth="1"/>
    <col min="31" max="31" width="9.5546875" bestFit="1" customWidth="1"/>
    <col min="32" max="32" width="9" bestFit="1" customWidth="1"/>
    <col min="33" max="33" width="15" bestFit="1" customWidth="1"/>
    <col min="34" max="34" width="7.109375" bestFit="1" customWidth="1"/>
  </cols>
  <sheetData>
    <row r="1" spans="1:12">
      <c r="A1" s="155" t="s">
        <v>524</v>
      </c>
    </row>
    <row r="3" spans="1:12" ht="15" thickBot="1">
      <c r="C3" s="67"/>
    </row>
    <row r="4" spans="1:12" ht="15" customHeight="1" collapsed="1" thickBot="1">
      <c r="C4" s="932" t="s">
        <v>547</v>
      </c>
      <c r="D4" s="933"/>
      <c r="E4" s="933"/>
      <c r="F4" s="934"/>
    </row>
    <row r="5" spans="1:12" ht="15" customHeight="1" outlineLevel="1">
      <c r="C5" s="923" t="s">
        <v>245</v>
      </c>
      <c r="D5" s="924"/>
      <c r="E5" s="925" t="s">
        <v>823</v>
      </c>
      <c r="F5" s="926"/>
    </row>
    <row r="6" spans="1:12" outlineLevel="1">
      <c r="C6" s="407" t="s">
        <v>247</v>
      </c>
      <c r="D6" s="408" t="s">
        <v>248</v>
      </c>
      <c r="E6" s="408" t="s">
        <v>249</v>
      </c>
      <c r="F6" s="409" t="s">
        <v>250</v>
      </c>
      <c r="I6" s="859" t="s">
        <v>555</v>
      </c>
      <c r="J6" s="860"/>
      <c r="K6" s="860"/>
      <c r="L6" s="861"/>
    </row>
    <row r="7" spans="1:12" ht="15" customHeight="1" outlineLevel="1">
      <c r="C7" s="927" t="s">
        <v>251</v>
      </c>
      <c r="D7" s="928"/>
      <c r="E7" s="928"/>
      <c r="F7" s="929"/>
      <c r="I7" s="216" t="s">
        <v>552</v>
      </c>
      <c r="J7" s="217" t="s">
        <v>248</v>
      </c>
      <c r="K7" s="216" t="s">
        <v>553</v>
      </c>
      <c r="L7" s="216" t="s">
        <v>554</v>
      </c>
    </row>
    <row r="8" spans="1:12" ht="15" customHeight="1" outlineLevel="1">
      <c r="C8" s="927" t="s">
        <v>272</v>
      </c>
      <c r="D8" s="928"/>
      <c r="E8" s="928"/>
      <c r="F8" s="929"/>
      <c r="I8" s="488" t="s">
        <v>751</v>
      </c>
      <c r="J8" s="489">
        <v>5.9</v>
      </c>
      <c r="K8" s="219"/>
      <c r="L8" s="219"/>
    </row>
    <row r="9" spans="1:12" outlineLevel="1">
      <c r="C9" s="410" t="s">
        <v>751</v>
      </c>
      <c r="D9" s="411">
        <v>5.9</v>
      </c>
      <c r="E9" s="412" t="s">
        <v>894</v>
      </c>
      <c r="F9" s="413">
        <v>0.26</v>
      </c>
      <c r="I9" s="488" t="s">
        <v>745</v>
      </c>
      <c r="J9" s="489">
        <v>5.61</v>
      </c>
      <c r="K9" s="219"/>
      <c r="L9" s="219"/>
    </row>
    <row r="10" spans="1:12" outlineLevel="1">
      <c r="C10" s="410" t="s">
        <v>745</v>
      </c>
      <c r="D10" s="411">
        <v>5.61</v>
      </c>
      <c r="E10" s="412" t="s">
        <v>895</v>
      </c>
      <c r="F10" s="413">
        <v>0.28000000000000003</v>
      </c>
      <c r="I10" s="488" t="s">
        <v>742</v>
      </c>
      <c r="J10" s="489">
        <v>5.1100000000000003</v>
      </c>
      <c r="K10" s="219"/>
      <c r="L10" s="219"/>
    </row>
    <row r="11" spans="1:12" outlineLevel="1">
      <c r="C11" s="410" t="s">
        <v>742</v>
      </c>
      <c r="D11" s="411">
        <v>5.1100000000000003</v>
      </c>
      <c r="E11" s="412" t="s">
        <v>896</v>
      </c>
      <c r="F11" s="413">
        <v>0.26</v>
      </c>
      <c r="I11" s="488" t="s">
        <v>752</v>
      </c>
      <c r="J11" s="489">
        <v>4.3099999999999996</v>
      </c>
      <c r="K11" s="219"/>
      <c r="L11" s="219"/>
    </row>
    <row r="12" spans="1:12" outlineLevel="1">
      <c r="C12" s="410" t="s">
        <v>752</v>
      </c>
      <c r="D12" s="411">
        <v>4.3099999999999996</v>
      </c>
      <c r="E12" s="412" t="s">
        <v>897</v>
      </c>
      <c r="F12" s="413">
        <v>0.26</v>
      </c>
      <c r="I12" s="488" t="s">
        <v>760</v>
      </c>
      <c r="J12" s="489">
        <v>3.51</v>
      </c>
      <c r="K12" s="219"/>
      <c r="L12" s="219"/>
    </row>
    <row r="13" spans="1:12" outlineLevel="1">
      <c r="C13" s="410" t="s">
        <v>760</v>
      </c>
      <c r="D13" s="411">
        <v>3.51</v>
      </c>
      <c r="E13" s="412" t="s">
        <v>898</v>
      </c>
      <c r="F13" s="413">
        <v>0.26</v>
      </c>
      <c r="I13" s="488" t="s">
        <v>767</v>
      </c>
      <c r="J13" s="489">
        <v>3.51</v>
      </c>
      <c r="K13" s="219"/>
      <c r="L13" s="219"/>
    </row>
    <row r="14" spans="1:12" outlineLevel="1">
      <c r="C14" s="410" t="s">
        <v>767</v>
      </c>
      <c r="D14" s="411">
        <v>3.51</v>
      </c>
      <c r="E14" s="412" t="s">
        <v>898</v>
      </c>
      <c r="F14" s="413">
        <v>0.26</v>
      </c>
      <c r="I14" s="488" t="s">
        <v>757</v>
      </c>
      <c r="J14" s="489">
        <v>2.71</v>
      </c>
      <c r="K14" s="219"/>
      <c r="L14" s="219"/>
    </row>
    <row r="15" spans="1:12" outlineLevel="1">
      <c r="C15" s="410" t="s">
        <v>757</v>
      </c>
      <c r="D15" s="411">
        <v>2.71</v>
      </c>
      <c r="E15" s="412" t="s">
        <v>899</v>
      </c>
      <c r="F15" s="413">
        <v>0.26</v>
      </c>
      <c r="I15" s="488" t="s">
        <v>761</v>
      </c>
      <c r="J15" s="489">
        <v>1.92</v>
      </c>
      <c r="K15" s="219"/>
      <c r="L15" s="219"/>
    </row>
    <row r="16" spans="1:12" outlineLevel="1">
      <c r="C16" s="410" t="s">
        <v>761</v>
      </c>
      <c r="D16" s="411">
        <v>1.92</v>
      </c>
      <c r="E16" s="412" t="s">
        <v>900</v>
      </c>
      <c r="F16" s="413">
        <v>0.26</v>
      </c>
      <c r="I16" s="219"/>
      <c r="J16" s="219"/>
      <c r="K16" s="219"/>
      <c r="L16" s="219"/>
    </row>
    <row r="17" spans="3:12" outlineLevel="1">
      <c r="C17" s="410" t="s">
        <v>738</v>
      </c>
      <c r="D17" s="411">
        <v>0.84</v>
      </c>
      <c r="E17" s="412" t="s">
        <v>901</v>
      </c>
      <c r="F17" s="413">
        <v>0.48</v>
      </c>
      <c r="I17" s="488" t="s">
        <v>755</v>
      </c>
      <c r="J17" s="489">
        <v>-2.0699999999999998</v>
      </c>
      <c r="K17" s="219"/>
      <c r="L17" s="219"/>
    </row>
    <row r="18" spans="3:12" outlineLevel="1">
      <c r="C18" s="410" t="s">
        <v>747</v>
      </c>
      <c r="D18" s="411">
        <v>0.7</v>
      </c>
      <c r="E18" s="412" t="s">
        <v>902</v>
      </c>
      <c r="F18" s="413">
        <v>0.5</v>
      </c>
      <c r="I18" s="488" t="s">
        <v>769</v>
      </c>
      <c r="J18" s="489">
        <v>-2.0699999999999998</v>
      </c>
      <c r="K18" s="219"/>
      <c r="L18" s="219"/>
    </row>
    <row r="19" spans="3:12" outlineLevel="1">
      <c r="C19" s="410" t="s">
        <v>748</v>
      </c>
      <c r="D19" s="411">
        <v>0.32</v>
      </c>
      <c r="E19" s="412" t="s">
        <v>903</v>
      </c>
      <c r="F19" s="413">
        <v>0.26</v>
      </c>
      <c r="I19" s="488" t="s">
        <v>759</v>
      </c>
      <c r="J19" s="489">
        <v>-2.0699999999999998</v>
      </c>
      <c r="K19" s="219"/>
      <c r="L19" s="219"/>
    </row>
    <row r="20" spans="3:12" outlineLevel="1">
      <c r="C20" s="410" t="s">
        <v>762</v>
      </c>
      <c r="D20" s="411">
        <v>-0.42</v>
      </c>
      <c r="E20" s="412" t="s">
        <v>904</v>
      </c>
      <c r="F20" s="413">
        <v>0.46</v>
      </c>
      <c r="I20" s="488" t="s">
        <v>743</v>
      </c>
      <c r="J20" s="489">
        <v>-2.0699999999999998</v>
      </c>
      <c r="K20" s="219"/>
      <c r="L20" s="219"/>
    </row>
    <row r="21" spans="3:12" outlineLevel="1">
      <c r="C21" s="410" t="s">
        <v>739</v>
      </c>
      <c r="D21" s="411">
        <v>-0.48</v>
      </c>
      <c r="E21" s="412" t="s">
        <v>905</v>
      </c>
      <c r="F21" s="413">
        <v>0.26</v>
      </c>
      <c r="I21" s="488" t="s">
        <v>750</v>
      </c>
      <c r="J21" s="489">
        <v>-2.0699999999999998</v>
      </c>
      <c r="K21" s="219"/>
      <c r="L21" s="219"/>
    </row>
    <row r="22" spans="3:12" outlineLevel="1">
      <c r="C22" s="410" t="s">
        <v>737</v>
      </c>
      <c r="D22" s="411">
        <v>-0.48</v>
      </c>
      <c r="E22" s="412" t="s">
        <v>905</v>
      </c>
      <c r="F22" s="413">
        <v>0.26</v>
      </c>
      <c r="I22" s="488" t="s">
        <v>740</v>
      </c>
      <c r="J22" s="489">
        <v>-2.0699999999999998</v>
      </c>
      <c r="K22" s="219"/>
      <c r="L22" s="219"/>
    </row>
    <row r="23" spans="3:12" outlineLevel="1">
      <c r="C23" s="410" t="s">
        <v>756</v>
      </c>
      <c r="D23" s="411">
        <v>-0.56000000000000005</v>
      </c>
      <c r="E23" s="412" t="s">
        <v>830</v>
      </c>
      <c r="F23" s="413">
        <v>0.48</v>
      </c>
      <c r="I23" s="488" t="s">
        <v>754</v>
      </c>
      <c r="J23" s="489">
        <v>-2.1800000000000002</v>
      </c>
      <c r="K23" s="219"/>
      <c r="L23" s="219"/>
    </row>
    <row r="24" spans="3:12" outlineLevel="1">
      <c r="C24" s="410" t="s">
        <v>746</v>
      </c>
      <c r="D24" s="411">
        <v>-1.1499999999999999</v>
      </c>
      <c r="E24" s="412" t="s">
        <v>906</v>
      </c>
      <c r="F24" s="413">
        <v>0.24</v>
      </c>
      <c r="I24" s="488" t="s">
        <v>741</v>
      </c>
      <c r="J24" s="489">
        <v>-2.66</v>
      </c>
      <c r="K24" s="219"/>
      <c r="L24" s="219"/>
    </row>
    <row r="25" spans="3:12" outlineLevel="1">
      <c r="C25" s="410" t="s">
        <v>758</v>
      </c>
      <c r="D25" s="411">
        <v>-1.26</v>
      </c>
      <c r="E25" s="412" t="s">
        <v>907</v>
      </c>
      <c r="F25" s="413">
        <v>0.48</v>
      </c>
      <c r="I25" s="488" t="s">
        <v>744</v>
      </c>
      <c r="J25" s="489">
        <v>-3.23</v>
      </c>
      <c r="K25" s="219"/>
      <c r="L25" s="219"/>
    </row>
    <row r="26" spans="3:12" outlineLevel="1">
      <c r="C26" s="410" t="s">
        <v>768</v>
      </c>
      <c r="D26" s="411">
        <v>-1.26</v>
      </c>
      <c r="E26" s="412" t="s">
        <v>907</v>
      </c>
      <c r="F26" s="413">
        <v>0.48</v>
      </c>
      <c r="I26" s="488" t="s">
        <v>749</v>
      </c>
      <c r="J26" s="489">
        <v>-3.36</v>
      </c>
      <c r="K26" s="219"/>
      <c r="L26" s="219"/>
    </row>
    <row r="27" spans="3:12" outlineLevel="1">
      <c r="C27" s="410" t="s">
        <v>763</v>
      </c>
      <c r="D27" s="411">
        <v>-1.4</v>
      </c>
      <c r="E27" s="412" t="s">
        <v>908</v>
      </c>
      <c r="F27" s="413">
        <v>0.28000000000000003</v>
      </c>
    </row>
    <row r="28" spans="3:12" outlineLevel="1">
      <c r="C28" s="410" t="s">
        <v>753</v>
      </c>
      <c r="D28" s="411">
        <v>-1.83</v>
      </c>
      <c r="E28" s="412" t="s">
        <v>909</v>
      </c>
      <c r="F28" s="413">
        <v>0.46</v>
      </c>
    </row>
    <row r="29" spans="3:12" outlineLevel="1">
      <c r="C29" s="410" t="s">
        <v>755</v>
      </c>
      <c r="D29" s="411">
        <v>-2.0699999999999998</v>
      </c>
      <c r="E29" s="412" t="s">
        <v>792</v>
      </c>
      <c r="F29" s="413">
        <v>0.26</v>
      </c>
    </row>
    <row r="30" spans="3:12" outlineLevel="1">
      <c r="C30" s="410" t="s">
        <v>769</v>
      </c>
      <c r="D30" s="411">
        <v>-2.0699999999999998</v>
      </c>
      <c r="E30" s="412" t="s">
        <v>792</v>
      </c>
      <c r="F30" s="413">
        <v>0.26</v>
      </c>
    </row>
    <row r="31" spans="3:12" outlineLevel="1">
      <c r="C31" s="410" t="s">
        <v>759</v>
      </c>
      <c r="D31" s="411">
        <v>-2.0699999999999998</v>
      </c>
      <c r="E31" s="412" t="s">
        <v>792</v>
      </c>
      <c r="F31" s="413">
        <v>0.26</v>
      </c>
    </row>
    <row r="32" spans="3:12" outlineLevel="1">
      <c r="C32" s="410" t="s">
        <v>743</v>
      </c>
      <c r="D32" s="411">
        <v>-2.0699999999999998</v>
      </c>
      <c r="E32" s="412" t="s">
        <v>792</v>
      </c>
      <c r="F32" s="413">
        <v>0.26</v>
      </c>
    </row>
    <row r="33" spans="3:12" outlineLevel="1">
      <c r="C33" s="410" t="s">
        <v>750</v>
      </c>
      <c r="D33" s="411">
        <v>-2.0699999999999998</v>
      </c>
      <c r="E33" s="412" t="s">
        <v>792</v>
      </c>
      <c r="F33" s="413">
        <v>0.26</v>
      </c>
    </row>
    <row r="34" spans="3:12" outlineLevel="1">
      <c r="C34" s="410" t="s">
        <v>740</v>
      </c>
      <c r="D34" s="411">
        <v>-2.0699999999999998</v>
      </c>
      <c r="E34" s="412" t="s">
        <v>792</v>
      </c>
      <c r="F34" s="413">
        <v>0.26</v>
      </c>
    </row>
    <row r="35" spans="3:12" outlineLevel="1">
      <c r="C35" s="410" t="s">
        <v>754</v>
      </c>
      <c r="D35" s="411">
        <v>-2.1800000000000002</v>
      </c>
      <c r="E35" s="412" t="s">
        <v>792</v>
      </c>
      <c r="F35" s="413">
        <v>0.28000000000000003</v>
      </c>
    </row>
    <row r="36" spans="3:12" outlineLevel="1">
      <c r="C36" s="410" t="s">
        <v>741</v>
      </c>
      <c r="D36" s="411">
        <v>-2.66</v>
      </c>
      <c r="E36" s="412" t="s">
        <v>910</v>
      </c>
      <c r="F36" s="413">
        <v>0.48</v>
      </c>
    </row>
    <row r="37" spans="3:12" outlineLevel="1">
      <c r="C37" s="410" t="s">
        <v>744</v>
      </c>
      <c r="D37" s="411">
        <v>-3.23</v>
      </c>
      <c r="E37" s="412" t="s">
        <v>792</v>
      </c>
      <c r="F37" s="413">
        <v>0.46</v>
      </c>
    </row>
    <row r="38" spans="3:12" ht="15" outlineLevel="1" thickBot="1">
      <c r="C38" s="414" t="s">
        <v>749</v>
      </c>
      <c r="D38" s="415">
        <v>-3.36</v>
      </c>
      <c r="E38" s="416" t="s">
        <v>792</v>
      </c>
      <c r="F38" s="417">
        <v>0.48</v>
      </c>
    </row>
    <row r="41" spans="3:12" ht="15" thickBot="1"/>
    <row r="42" spans="3:12" ht="15" collapsed="1" thickBot="1">
      <c r="C42" s="932" t="s">
        <v>548</v>
      </c>
      <c r="D42" s="933"/>
      <c r="E42" s="933"/>
      <c r="F42" s="934"/>
    </row>
    <row r="43" spans="3:12" outlineLevel="1">
      <c r="C43" s="923" t="s">
        <v>245</v>
      </c>
      <c r="D43" s="924"/>
      <c r="E43" s="925" t="s">
        <v>835</v>
      </c>
      <c r="F43" s="926"/>
    </row>
    <row r="44" spans="3:12" outlineLevel="1">
      <c r="C44" s="407" t="s">
        <v>247</v>
      </c>
      <c r="D44" s="408" t="s">
        <v>248</v>
      </c>
      <c r="E44" s="408" t="s">
        <v>249</v>
      </c>
      <c r="F44" s="409" t="s">
        <v>250</v>
      </c>
      <c r="I44" s="859" t="s">
        <v>556</v>
      </c>
      <c r="J44" s="860"/>
      <c r="K44" s="860"/>
      <c r="L44" s="861"/>
    </row>
    <row r="45" spans="3:12" outlineLevel="1">
      <c r="C45" s="927" t="s">
        <v>251</v>
      </c>
      <c r="D45" s="928"/>
      <c r="E45" s="928"/>
      <c r="F45" s="929"/>
      <c r="I45" s="216" t="s">
        <v>552</v>
      </c>
      <c r="J45" s="217" t="s">
        <v>248</v>
      </c>
      <c r="K45" s="216" t="s">
        <v>553</v>
      </c>
      <c r="L45" s="216" t="s">
        <v>554</v>
      </c>
    </row>
    <row r="46" spans="3:12" outlineLevel="1">
      <c r="C46" s="927" t="s">
        <v>272</v>
      </c>
      <c r="D46" s="928"/>
      <c r="E46" s="928"/>
      <c r="F46" s="929"/>
      <c r="I46" s="488" t="s">
        <v>757</v>
      </c>
      <c r="J46" s="489">
        <v>3.48</v>
      </c>
      <c r="K46" s="219"/>
      <c r="L46" s="219"/>
    </row>
    <row r="47" spans="3:12" outlineLevel="1">
      <c r="C47" s="410" t="s">
        <v>757</v>
      </c>
      <c r="D47" s="411">
        <v>3.48</v>
      </c>
      <c r="E47" s="412" t="s">
        <v>911</v>
      </c>
      <c r="F47" s="413">
        <v>0.26</v>
      </c>
      <c r="I47" s="488" t="s">
        <v>767</v>
      </c>
      <c r="J47" s="489">
        <v>2.31</v>
      </c>
      <c r="K47" s="219"/>
      <c r="L47" s="219"/>
    </row>
    <row r="48" spans="3:12" outlineLevel="1">
      <c r="C48" s="410" t="s">
        <v>767</v>
      </c>
      <c r="D48" s="411">
        <v>2.31</v>
      </c>
      <c r="E48" s="412" t="s">
        <v>912</v>
      </c>
      <c r="F48" s="413">
        <v>0.26</v>
      </c>
      <c r="I48" s="488" t="s">
        <v>761</v>
      </c>
      <c r="J48" s="489">
        <v>2.31</v>
      </c>
      <c r="K48" s="219"/>
      <c r="L48" s="219"/>
    </row>
    <row r="49" spans="3:12" outlineLevel="1">
      <c r="C49" s="410" t="s">
        <v>761</v>
      </c>
      <c r="D49" s="411">
        <v>2.31</v>
      </c>
      <c r="E49" s="412" t="s">
        <v>912</v>
      </c>
      <c r="F49" s="413">
        <v>0.26</v>
      </c>
      <c r="I49" s="488" t="s">
        <v>748</v>
      </c>
      <c r="J49" s="489">
        <v>2.31</v>
      </c>
      <c r="K49" s="219"/>
      <c r="L49" s="219"/>
    </row>
    <row r="50" spans="3:12" outlineLevel="1">
      <c r="C50" s="410" t="s">
        <v>748</v>
      </c>
      <c r="D50" s="411">
        <v>2.31</v>
      </c>
      <c r="E50" s="412" t="s">
        <v>912</v>
      </c>
      <c r="F50" s="413">
        <v>0.26</v>
      </c>
      <c r="I50" s="488" t="s">
        <v>737</v>
      </c>
      <c r="J50" s="489">
        <v>2.31</v>
      </c>
      <c r="K50" s="219"/>
      <c r="L50" s="219"/>
    </row>
    <row r="51" spans="3:12" outlineLevel="1">
      <c r="C51" s="410" t="s">
        <v>737</v>
      </c>
      <c r="D51" s="411">
        <v>2.31</v>
      </c>
      <c r="E51" s="412" t="s">
        <v>912</v>
      </c>
      <c r="F51" s="413">
        <v>0.26</v>
      </c>
      <c r="I51" s="488" t="s">
        <v>744</v>
      </c>
      <c r="J51" s="489">
        <v>2.2400000000000002</v>
      </c>
      <c r="K51" s="219"/>
      <c r="L51" s="219"/>
    </row>
    <row r="52" spans="3:12" outlineLevel="1">
      <c r="C52" s="410" t="s">
        <v>744</v>
      </c>
      <c r="D52" s="411">
        <v>2.2400000000000002</v>
      </c>
      <c r="E52" s="412" t="s">
        <v>913</v>
      </c>
      <c r="F52" s="413">
        <v>0.46</v>
      </c>
      <c r="I52" s="488" t="s">
        <v>753</v>
      </c>
      <c r="J52" s="489">
        <v>2.2400000000000002</v>
      </c>
      <c r="K52" s="219"/>
      <c r="L52" s="219"/>
    </row>
    <row r="53" spans="3:12" outlineLevel="1">
      <c r="C53" s="410" t="s">
        <v>753</v>
      </c>
      <c r="D53" s="411">
        <v>2.2400000000000002</v>
      </c>
      <c r="E53" s="412" t="s">
        <v>913</v>
      </c>
      <c r="F53" s="413">
        <v>0.46</v>
      </c>
      <c r="I53" s="219"/>
      <c r="J53" s="219"/>
      <c r="K53" s="219"/>
      <c r="L53" s="219"/>
    </row>
    <row r="54" spans="3:12" outlineLevel="1">
      <c r="C54" s="410" t="s">
        <v>740</v>
      </c>
      <c r="D54" s="411">
        <v>1.1299999999999999</v>
      </c>
      <c r="E54" s="412" t="s">
        <v>808</v>
      </c>
      <c r="F54" s="413">
        <v>0.26</v>
      </c>
      <c r="I54" s="488" t="s">
        <v>756</v>
      </c>
      <c r="J54" s="489">
        <v>-1.98</v>
      </c>
      <c r="K54" s="219"/>
      <c r="L54" s="219"/>
    </row>
    <row r="55" spans="3:12" outlineLevel="1">
      <c r="C55" s="410" t="s">
        <v>760</v>
      </c>
      <c r="D55" s="411">
        <v>1.1299999999999999</v>
      </c>
      <c r="E55" s="412" t="s">
        <v>808</v>
      </c>
      <c r="F55" s="413">
        <v>0.26</v>
      </c>
    </row>
    <row r="56" spans="3:12" outlineLevel="1">
      <c r="C56" s="410" t="s">
        <v>749</v>
      </c>
      <c r="D56" s="411">
        <v>1.1200000000000001</v>
      </c>
      <c r="E56" s="412" t="s">
        <v>914</v>
      </c>
      <c r="F56" s="413">
        <v>0.48</v>
      </c>
    </row>
    <row r="57" spans="3:12" outlineLevel="1">
      <c r="C57" s="410" t="s">
        <v>741</v>
      </c>
      <c r="D57" s="411">
        <v>0.08</v>
      </c>
      <c r="E57" s="412" t="s">
        <v>915</v>
      </c>
      <c r="F57" s="413">
        <v>0.48</v>
      </c>
    </row>
    <row r="58" spans="3:12" outlineLevel="1">
      <c r="C58" s="410" t="s">
        <v>758</v>
      </c>
      <c r="D58" s="411">
        <v>0.08</v>
      </c>
      <c r="E58" s="412" t="s">
        <v>915</v>
      </c>
      <c r="F58" s="413">
        <v>0.48</v>
      </c>
    </row>
    <row r="59" spans="3:12" outlineLevel="1">
      <c r="C59" s="410" t="s">
        <v>750</v>
      </c>
      <c r="D59" s="411">
        <v>-0.05</v>
      </c>
      <c r="E59" s="412" t="s">
        <v>916</v>
      </c>
      <c r="F59" s="413">
        <v>0.26</v>
      </c>
    </row>
    <row r="60" spans="3:12" outlineLevel="1">
      <c r="C60" s="410" t="s">
        <v>762</v>
      </c>
      <c r="D60" s="411">
        <v>-0.87</v>
      </c>
      <c r="E60" s="412" t="s">
        <v>917</v>
      </c>
      <c r="F60" s="413">
        <v>0.46</v>
      </c>
    </row>
    <row r="61" spans="3:12" outlineLevel="1">
      <c r="C61" s="410" t="s">
        <v>768</v>
      </c>
      <c r="D61" s="411">
        <v>-0.95</v>
      </c>
      <c r="E61" s="412" t="s">
        <v>918</v>
      </c>
      <c r="F61" s="413">
        <v>0.48</v>
      </c>
    </row>
    <row r="62" spans="3:12" outlineLevel="1">
      <c r="C62" s="410" t="s">
        <v>738</v>
      </c>
      <c r="D62" s="411">
        <v>-0.95</v>
      </c>
      <c r="E62" s="412" t="s">
        <v>918</v>
      </c>
      <c r="F62" s="413">
        <v>0.48</v>
      </c>
    </row>
    <row r="63" spans="3:12" outlineLevel="1">
      <c r="C63" s="410" t="s">
        <v>747</v>
      </c>
      <c r="D63" s="411">
        <v>-1.03</v>
      </c>
      <c r="E63" s="412" t="s">
        <v>840</v>
      </c>
      <c r="F63" s="413">
        <v>0.5</v>
      </c>
    </row>
    <row r="64" spans="3:12" outlineLevel="1">
      <c r="C64" s="410" t="s">
        <v>746</v>
      </c>
      <c r="D64" s="411">
        <v>-1.1599999999999999</v>
      </c>
      <c r="E64" s="412" t="s">
        <v>792</v>
      </c>
      <c r="F64" s="413">
        <v>0.24</v>
      </c>
    </row>
    <row r="65" spans="3:6" outlineLevel="1">
      <c r="C65" s="410" t="s">
        <v>742</v>
      </c>
      <c r="D65" s="411">
        <v>-1.22</v>
      </c>
      <c r="E65" s="412" t="s">
        <v>792</v>
      </c>
      <c r="F65" s="413">
        <v>0.26</v>
      </c>
    </row>
    <row r="66" spans="3:6" outlineLevel="1">
      <c r="C66" s="410" t="s">
        <v>755</v>
      </c>
      <c r="D66" s="411">
        <v>-1.22</v>
      </c>
      <c r="E66" s="412" t="s">
        <v>792</v>
      </c>
      <c r="F66" s="413">
        <v>0.26</v>
      </c>
    </row>
    <row r="67" spans="3:6" outlineLevel="1">
      <c r="C67" s="410" t="s">
        <v>739</v>
      </c>
      <c r="D67" s="411">
        <v>-1.22</v>
      </c>
      <c r="E67" s="412" t="s">
        <v>792</v>
      </c>
      <c r="F67" s="413">
        <v>0.26</v>
      </c>
    </row>
    <row r="68" spans="3:6" outlineLevel="1">
      <c r="C68" s="410" t="s">
        <v>769</v>
      </c>
      <c r="D68" s="411">
        <v>-1.22</v>
      </c>
      <c r="E68" s="412" t="s">
        <v>792</v>
      </c>
      <c r="F68" s="413">
        <v>0.26</v>
      </c>
    </row>
    <row r="69" spans="3:6" outlineLevel="1">
      <c r="C69" s="410" t="s">
        <v>759</v>
      </c>
      <c r="D69" s="411">
        <v>-1.22</v>
      </c>
      <c r="E69" s="412" t="s">
        <v>792</v>
      </c>
      <c r="F69" s="413">
        <v>0.26</v>
      </c>
    </row>
    <row r="70" spans="3:6" outlineLevel="1">
      <c r="C70" s="410" t="s">
        <v>743</v>
      </c>
      <c r="D70" s="411">
        <v>-1.22</v>
      </c>
      <c r="E70" s="412" t="s">
        <v>792</v>
      </c>
      <c r="F70" s="413">
        <v>0.26</v>
      </c>
    </row>
    <row r="71" spans="3:6" outlineLevel="1">
      <c r="C71" s="410" t="s">
        <v>752</v>
      </c>
      <c r="D71" s="411">
        <v>-1.22</v>
      </c>
      <c r="E71" s="412" t="s">
        <v>792</v>
      </c>
      <c r="F71" s="413">
        <v>0.26</v>
      </c>
    </row>
    <row r="72" spans="3:6" outlineLevel="1">
      <c r="C72" s="410" t="s">
        <v>751</v>
      </c>
      <c r="D72" s="411">
        <v>-1.22</v>
      </c>
      <c r="E72" s="412" t="s">
        <v>792</v>
      </c>
      <c r="F72" s="413">
        <v>0.26</v>
      </c>
    </row>
    <row r="73" spans="3:6" outlineLevel="1">
      <c r="C73" s="410" t="s">
        <v>763</v>
      </c>
      <c r="D73" s="411">
        <v>-1.29</v>
      </c>
      <c r="E73" s="412" t="s">
        <v>792</v>
      </c>
      <c r="F73" s="413">
        <v>0.28000000000000003</v>
      </c>
    </row>
    <row r="74" spans="3:6" outlineLevel="1">
      <c r="C74" s="410" t="s">
        <v>745</v>
      </c>
      <c r="D74" s="411">
        <v>-1.29</v>
      </c>
      <c r="E74" s="412" t="s">
        <v>792</v>
      </c>
      <c r="F74" s="413">
        <v>0.28000000000000003</v>
      </c>
    </row>
    <row r="75" spans="3:6" outlineLevel="1">
      <c r="C75" s="410" t="s">
        <v>754</v>
      </c>
      <c r="D75" s="411">
        <v>-1.29</v>
      </c>
      <c r="E75" s="412" t="s">
        <v>792</v>
      </c>
      <c r="F75" s="413">
        <v>0.28000000000000003</v>
      </c>
    </row>
    <row r="76" spans="3:6" ht="15" outlineLevel="1" thickBot="1">
      <c r="C76" s="414" t="s">
        <v>756</v>
      </c>
      <c r="D76" s="415">
        <v>-1.98</v>
      </c>
      <c r="E76" s="416" t="s">
        <v>792</v>
      </c>
      <c r="F76" s="417">
        <v>0.48</v>
      </c>
    </row>
    <row r="78" spans="3:6" ht="15" thickBot="1"/>
    <row r="79" spans="3:6" ht="15" collapsed="1" thickBot="1">
      <c r="C79" s="932" t="s">
        <v>549</v>
      </c>
      <c r="D79" s="933"/>
      <c r="E79" s="933"/>
      <c r="F79" s="934"/>
    </row>
    <row r="80" spans="3:6" outlineLevel="1">
      <c r="C80" s="923" t="s">
        <v>245</v>
      </c>
      <c r="D80" s="924"/>
      <c r="E80" s="925" t="s">
        <v>675</v>
      </c>
      <c r="F80" s="926"/>
    </row>
    <row r="81" spans="3:12" outlineLevel="1">
      <c r="C81" s="407" t="s">
        <v>247</v>
      </c>
      <c r="D81" s="408" t="s">
        <v>248</v>
      </c>
      <c r="E81" s="408" t="s">
        <v>249</v>
      </c>
      <c r="F81" s="409" t="s">
        <v>250</v>
      </c>
      <c r="I81" s="859" t="s">
        <v>557</v>
      </c>
      <c r="J81" s="860"/>
      <c r="K81" s="860"/>
      <c r="L81" s="861"/>
    </row>
    <row r="82" spans="3:12" outlineLevel="1">
      <c r="C82" s="927" t="s">
        <v>251</v>
      </c>
      <c r="D82" s="928"/>
      <c r="E82" s="928"/>
      <c r="F82" s="929"/>
      <c r="I82" s="216" t="s">
        <v>552</v>
      </c>
      <c r="J82" s="217" t="s">
        <v>248</v>
      </c>
      <c r="K82" s="216" t="s">
        <v>553</v>
      </c>
      <c r="L82" s="216" t="s">
        <v>554</v>
      </c>
    </row>
    <row r="83" spans="3:12" outlineLevel="1">
      <c r="C83" s="927" t="s">
        <v>272</v>
      </c>
      <c r="D83" s="928"/>
      <c r="E83" s="928"/>
      <c r="F83" s="929"/>
      <c r="I83" s="488" t="s">
        <v>746</v>
      </c>
      <c r="J83" s="489">
        <v>3.15</v>
      </c>
      <c r="K83" s="219"/>
      <c r="L83" s="219"/>
    </row>
    <row r="84" spans="3:12" outlineLevel="1">
      <c r="C84" s="410" t="s">
        <v>746</v>
      </c>
      <c r="D84" s="411">
        <v>3.15</v>
      </c>
      <c r="E84" s="412" t="s">
        <v>919</v>
      </c>
      <c r="F84" s="413">
        <v>0.24</v>
      </c>
      <c r="I84" s="488" t="s">
        <v>769</v>
      </c>
      <c r="J84" s="489">
        <v>2.98</v>
      </c>
      <c r="K84" s="219"/>
      <c r="L84" s="219"/>
    </row>
    <row r="85" spans="3:12" outlineLevel="1">
      <c r="C85" s="410" t="s">
        <v>769</v>
      </c>
      <c r="D85" s="411">
        <v>2.98</v>
      </c>
      <c r="E85" s="412" t="s">
        <v>853</v>
      </c>
      <c r="F85" s="413">
        <v>0.26</v>
      </c>
      <c r="I85" s="488" t="s">
        <v>739</v>
      </c>
      <c r="J85" s="489">
        <v>2.98</v>
      </c>
      <c r="K85" s="219"/>
      <c r="L85" s="219"/>
    </row>
    <row r="86" spans="3:12" outlineLevel="1">
      <c r="C86" s="410" t="s">
        <v>739</v>
      </c>
      <c r="D86" s="411">
        <v>2.98</v>
      </c>
      <c r="E86" s="412" t="s">
        <v>853</v>
      </c>
      <c r="F86" s="413">
        <v>0.26</v>
      </c>
      <c r="I86" s="488" t="s">
        <v>753</v>
      </c>
      <c r="J86" s="489">
        <v>1.92</v>
      </c>
      <c r="K86" s="219"/>
      <c r="L86" s="219"/>
    </row>
    <row r="87" spans="3:12" outlineLevel="1">
      <c r="C87" s="410" t="s">
        <v>753</v>
      </c>
      <c r="D87" s="411">
        <v>1.92</v>
      </c>
      <c r="E87" s="412" t="s">
        <v>920</v>
      </c>
      <c r="F87" s="413">
        <v>0.46</v>
      </c>
      <c r="I87" s="488" t="s">
        <v>744</v>
      </c>
      <c r="J87" s="489">
        <v>1.92</v>
      </c>
      <c r="K87" s="219"/>
      <c r="L87" s="219"/>
    </row>
    <row r="88" spans="3:12" outlineLevel="1">
      <c r="C88" s="410" t="s">
        <v>744</v>
      </c>
      <c r="D88" s="411">
        <v>1.92</v>
      </c>
      <c r="E88" s="412" t="s">
        <v>920</v>
      </c>
      <c r="F88" s="413">
        <v>0.46</v>
      </c>
    </row>
    <row r="89" spans="3:12" outlineLevel="1">
      <c r="C89" s="410" t="s">
        <v>758</v>
      </c>
      <c r="D89" s="411">
        <v>1.84</v>
      </c>
      <c r="E89" s="412" t="s">
        <v>845</v>
      </c>
      <c r="F89" s="413">
        <v>0.48</v>
      </c>
    </row>
    <row r="90" spans="3:12" outlineLevel="1">
      <c r="C90" s="410" t="s">
        <v>762</v>
      </c>
      <c r="D90" s="411">
        <v>0.73</v>
      </c>
      <c r="E90" s="412" t="s">
        <v>921</v>
      </c>
      <c r="F90" s="413">
        <v>0.46</v>
      </c>
    </row>
    <row r="91" spans="3:12" outlineLevel="1">
      <c r="C91" s="410" t="s">
        <v>749</v>
      </c>
      <c r="D91" s="411">
        <v>0.66</v>
      </c>
      <c r="E91" s="412" t="s">
        <v>922</v>
      </c>
      <c r="F91" s="413">
        <v>0.48</v>
      </c>
    </row>
    <row r="92" spans="3:12" outlineLevel="1">
      <c r="C92" s="410" t="s">
        <v>756</v>
      </c>
      <c r="D92" s="411">
        <v>0.66</v>
      </c>
      <c r="E92" s="412" t="s">
        <v>922</v>
      </c>
      <c r="F92" s="413">
        <v>0.48</v>
      </c>
    </row>
    <row r="93" spans="3:12" outlineLevel="1">
      <c r="C93" s="410" t="s">
        <v>741</v>
      </c>
      <c r="D93" s="411">
        <v>0.66</v>
      </c>
      <c r="E93" s="412" t="s">
        <v>922</v>
      </c>
      <c r="F93" s="413">
        <v>0.48</v>
      </c>
    </row>
    <row r="94" spans="3:12" outlineLevel="1">
      <c r="C94" s="410" t="s">
        <v>761</v>
      </c>
      <c r="D94" s="411">
        <v>0.3</v>
      </c>
      <c r="E94" s="412" t="s">
        <v>923</v>
      </c>
      <c r="F94" s="413">
        <v>0.26</v>
      </c>
    </row>
    <row r="95" spans="3:12" outlineLevel="1">
      <c r="C95" s="410" t="s">
        <v>751</v>
      </c>
      <c r="D95" s="411">
        <v>0.3</v>
      </c>
      <c r="E95" s="412" t="s">
        <v>923</v>
      </c>
      <c r="F95" s="413">
        <v>0.26</v>
      </c>
    </row>
    <row r="96" spans="3:12" outlineLevel="1">
      <c r="C96" s="410" t="s">
        <v>755</v>
      </c>
      <c r="D96" s="411">
        <v>0.3</v>
      </c>
      <c r="E96" s="412" t="s">
        <v>923</v>
      </c>
      <c r="F96" s="413">
        <v>0.26</v>
      </c>
    </row>
    <row r="97" spans="3:6" outlineLevel="1">
      <c r="C97" s="410" t="s">
        <v>742</v>
      </c>
      <c r="D97" s="411">
        <v>0.3</v>
      </c>
      <c r="E97" s="412" t="s">
        <v>923</v>
      </c>
      <c r="F97" s="413">
        <v>0.26</v>
      </c>
    </row>
    <row r="98" spans="3:6" outlineLevel="1">
      <c r="C98" s="410" t="s">
        <v>757</v>
      </c>
      <c r="D98" s="411">
        <v>-1.05</v>
      </c>
      <c r="E98" s="412" t="s">
        <v>792</v>
      </c>
      <c r="F98" s="413">
        <v>0.26</v>
      </c>
    </row>
    <row r="99" spans="3:6" outlineLevel="1">
      <c r="C99" s="410" t="s">
        <v>740</v>
      </c>
      <c r="D99" s="411">
        <v>-1.05</v>
      </c>
      <c r="E99" s="412" t="s">
        <v>792</v>
      </c>
      <c r="F99" s="413">
        <v>0.26</v>
      </c>
    </row>
    <row r="100" spans="3:6" outlineLevel="1">
      <c r="C100" s="410" t="s">
        <v>767</v>
      </c>
      <c r="D100" s="411">
        <v>-1.05</v>
      </c>
      <c r="E100" s="412" t="s">
        <v>792</v>
      </c>
      <c r="F100" s="413">
        <v>0.26</v>
      </c>
    </row>
    <row r="101" spans="3:6" outlineLevel="1">
      <c r="C101" s="410" t="s">
        <v>737</v>
      </c>
      <c r="D101" s="411">
        <v>-1.05</v>
      </c>
      <c r="E101" s="412" t="s">
        <v>792</v>
      </c>
      <c r="F101" s="413">
        <v>0.26</v>
      </c>
    </row>
    <row r="102" spans="3:6" outlineLevel="1">
      <c r="C102" s="410" t="s">
        <v>759</v>
      </c>
      <c r="D102" s="411">
        <v>-1.05</v>
      </c>
      <c r="E102" s="412" t="s">
        <v>792</v>
      </c>
      <c r="F102" s="413">
        <v>0.26</v>
      </c>
    </row>
    <row r="103" spans="3:6" outlineLevel="1">
      <c r="C103" s="410" t="s">
        <v>760</v>
      </c>
      <c r="D103" s="411">
        <v>-1.05</v>
      </c>
      <c r="E103" s="412" t="s">
        <v>792</v>
      </c>
      <c r="F103" s="413">
        <v>0.26</v>
      </c>
    </row>
    <row r="104" spans="3:6" outlineLevel="1">
      <c r="C104" s="410" t="s">
        <v>750</v>
      </c>
      <c r="D104" s="411">
        <v>-1.05</v>
      </c>
      <c r="E104" s="412" t="s">
        <v>792</v>
      </c>
      <c r="F104" s="413">
        <v>0.26</v>
      </c>
    </row>
    <row r="105" spans="3:6" outlineLevel="1">
      <c r="C105" s="410" t="s">
        <v>743</v>
      </c>
      <c r="D105" s="411">
        <v>-1.05</v>
      </c>
      <c r="E105" s="412" t="s">
        <v>792</v>
      </c>
      <c r="F105" s="413">
        <v>0.26</v>
      </c>
    </row>
    <row r="106" spans="3:6" outlineLevel="1">
      <c r="C106" s="410" t="s">
        <v>748</v>
      </c>
      <c r="D106" s="411">
        <v>-1.05</v>
      </c>
      <c r="E106" s="412" t="s">
        <v>792</v>
      </c>
      <c r="F106" s="413">
        <v>0.26</v>
      </c>
    </row>
    <row r="107" spans="3:6" outlineLevel="1">
      <c r="C107" s="410" t="s">
        <v>752</v>
      </c>
      <c r="D107" s="411">
        <v>-1.05</v>
      </c>
      <c r="E107" s="412" t="s">
        <v>792</v>
      </c>
      <c r="F107" s="413">
        <v>0.26</v>
      </c>
    </row>
    <row r="108" spans="3:6" outlineLevel="1">
      <c r="C108" s="410" t="s">
        <v>763</v>
      </c>
      <c r="D108" s="411">
        <v>-1.1000000000000001</v>
      </c>
      <c r="E108" s="412" t="s">
        <v>792</v>
      </c>
      <c r="F108" s="413">
        <v>0.28000000000000003</v>
      </c>
    </row>
    <row r="109" spans="3:6" outlineLevel="1">
      <c r="C109" s="410" t="s">
        <v>754</v>
      </c>
      <c r="D109" s="411">
        <v>-1.1000000000000001</v>
      </c>
      <c r="E109" s="412" t="s">
        <v>792</v>
      </c>
      <c r="F109" s="413">
        <v>0.28000000000000003</v>
      </c>
    </row>
    <row r="110" spans="3:6" outlineLevel="1">
      <c r="C110" s="410" t="s">
        <v>745</v>
      </c>
      <c r="D110" s="411">
        <v>-1.1000000000000001</v>
      </c>
      <c r="E110" s="412" t="s">
        <v>792</v>
      </c>
      <c r="F110" s="413">
        <v>0.28000000000000003</v>
      </c>
    </row>
    <row r="111" spans="3:6" outlineLevel="1">
      <c r="C111" s="410" t="s">
        <v>738</v>
      </c>
      <c r="D111" s="411">
        <v>-1.7</v>
      </c>
      <c r="E111" s="412" t="s">
        <v>792</v>
      </c>
      <c r="F111" s="413">
        <v>0.48</v>
      </c>
    </row>
    <row r="112" spans="3:6" outlineLevel="1">
      <c r="C112" s="410" t="s">
        <v>768</v>
      </c>
      <c r="D112" s="411">
        <v>-1.7</v>
      </c>
      <c r="E112" s="412" t="s">
        <v>792</v>
      </c>
      <c r="F112" s="413">
        <v>0.48</v>
      </c>
    </row>
    <row r="113" spans="3:12" ht="15" outlineLevel="1" thickBot="1">
      <c r="C113" s="414" t="s">
        <v>747</v>
      </c>
      <c r="D113" s="415">
        <v>-1.77</v>
      </c>
      <c r="E113" s="416" t="s">
        <v>792</v>
      </c>
      <c r="F113" s="417">
        <v>0.5</v>
      </c>
    </row>
    <row r="115" spans="3:12" ht="15" thickBot="1"/>
    <row r="116" spans="3:12" ht="15" collapsed="1" thickBot="1">
      <c r="C116" s="932" t="s">
        <v>550</v>
      </c>
      <c r="D116" s="933"/>
      <c r="E116" s="933"/>
      <c r="F116" s="934"/>
    </row>
    <row r="117" spans="3:12" outlineLevel="1">
      <c r="C117" s="923" t="s">
        <v>245</v>
      </c>
      <c r="D117" s="924"/>
      <c r="E117" s="925" t="s">
        <v>663</v>
      </c>
      <c r="F117" s="926"/>
    </row>
    <row r="118" spans="3:12" outlineLevel="1">
      <c r="C118" s="407" t="s">
        <v>247</v>
      </c>
      <c r="D118" s="408" t="s">
        <v>248</v>
      </c>
      <c r="E118" s="408" t="s">
        <v>249</v>
      </c>
      <c r="F118" s="409" t="s">
        <v>250</v>
      </c>
      <c r="I118" s="859" t="s">
        <v>558</v>
      </c>
      <c r="J118" s="860"/>
      <c r="K118" s="860"/>
      <c r="L118" s="861"/>
    </row>
    <row r="119" spans="3:12" outlineLevel="1">
      <c r="C119" s="927" t="s">
        <v>251</v>
      </c>
      <c r="D119" s="928"/>
      <c r="E119" s="928"/>
      <c r="F119" s="929"/>
      <c r="I119" s="216" t="s">
        <v>552</v>
      </c>
      <c r="J119" s="217" t="s">
        <v>248</v>
      </c>
      <c r="K119" s="216" t="s">
        <v>553</v>
      </c>
      <c r="L119" s="216" t="s">
        <v>554</v>
      </c>
    </row>
    <row r="120" spans="3:12" outlineLevel="1">
      <c r="C120" s="927" t="s">
        <v>272</v>
      </c>
      <c r="D120" s="928"/>
      <c r="E120" s="928"/>
      <c r="F120" s="929"/>
      <c r="I120" s="488" t="s">
        <v>755</v>
      </c>
      <c r="J120" s="489">
        <v>4.76</v>
      </c>
      <c r="K120" s="219"/>
      <c r="L120" s="219"/>
    </row>
    <row r="121" spans="3:12" outlineLevel="1">
      <c r="C121" s="410" t="s">
        <v>755</v>
      </c>
      <c r="D121" s="411">
        <v>4.76</v>
      </c>
      <c r="E121" s="412" t="s">
        <v>924</v>
      </c>
      <c r="F121" s="413">
        <v>0.26</v>
      </c>
      <c r="I121" s="488" t="s">
        <v>741</v>
      </c>
      <c r="J121" s="489">
        <v>2.94</v>
      </c>
      <c r="K121" s="219"/>
      <c r="L121" s="219"/>
    </row>
    <row r="122" spans="3:12" outlineLevel="1">
      <c r="C122" s="410" t="s">
        <v>741</v>
      </c>
      <c r="D122" s="411">
        <v>2.94</v>
      </c>
      <c r="E122" s="412" t="s">
        <v>925</v>
      </c>
      <c r="F122" s="413">
        <v>0.48</v>
      </c>
      <c r="I122" s="488" t="s">
        <v>739</v>
      </c>
      <c r="J122" s="489">
        <v>2.93</v>
      </c>
      <c r="K122" s="219"/>
      <c r="L122" s="219"/>
    </row>
    <row r="123" spans="3:12" outlineLevel="1">
      <c r="C123" s="410" t="s">
        <v>739</v>
      </c>
      <c r="D123" s="411">
        <v>2.93</v>
      </c>
      <c r="E123" s="412" t="s">
        <v>926</v>
      </c>
      <c r="F123" s="413">
        <v>0.26</v>
      </c>
      <c r="I123" s="488" t="s">
        <v>759</v>
      </c>
      <c r="J123" s="489">
        <v>2.0099999999999998</v>
      </c>
      <c r="K123" s="219"/>
      <c r="L123" s="219"/>
    </row>
    <row r="124" spans="3:12" outlineLevel="1">
      <c r="C124" s="410" t="s">
        <v>759</v>
      </c>
      <c r="D124" s="411">
        <v>2.0099999999999998</v>
      </c>
      <c r="E124" s="412" t="s">
        <v>927</v>
      </c>
      <c r="F124" s="413">
        <v>0.26</v>
      </c>
      <c r="I124" s="219"/>
      <c r="J124" s="219"/>
      <c r="K124" s="219"/>
      <c r="L124" s="219"/>
    </row>
    <row r="125" spans="3:12" outlineLevel="1">
      <c r="C125" s="410" t="s">
        <v>768</v>
      </c>
      <c r="D125" s="411">
        <v>1.32</v>
      </c>
      <c r="E125" s="412" t="s">
        <v>928</v>
      </c>
      <c r="F125" s="413">
        <v>0.48</v>
      </c>
      <c r="I125" s="488" t="s">
        <v>756</v>
      </c>
      <c r="J125" s="489">
        <v>-2.71</v>
      </c>
      <c r="K125" s="219"/>
      <c r="L125" s="219"/>
    </row>
    <row r="126" spans="3:12" outlineLevel="1">
      <c r="C126" s="410" t="s">
        <v>747</v>
      </c>
      <c r="D126" s="411">
        <v>1.21</v>
      </c>
      <c r="E126" s="412" t="s">
        <v>795</v>
      </c>
      <c r="F126" s="413">
        <v>0.5</v>
      </c>
    </row>
    <row r="127" spans="3:12" outlineLevel="1">
      <c r="C127" s="410" t="s">
        <v>761</v>
      </c>
      <c r="D127" s="411">
        <v>1.0900000000000001</v>
      </c>
      <c r="E127" s="412" t="s">
        <v>929</v>
      </c>
      <c r="F127" s="413">
        <v>0.26</v>
      </c>
    </row>
    <row r="128" spans="3:12" outlineLevel="1">
      <c r="C128" s="410" t="s">
        <v>745</v>
      </c>
      <c r="D128" s="411">
        <v>0.93</v>
      </c>
      <c r="E128" s="412" t="s">
        <v>930</v>
      </c>
      <c r="F128" s="413">
        <v>0.28000000000000003</v>
      </c>
    </row>
    <row r="129" spans="3:6" outlineLevel="1">
      <c r="C129" s="410" t="s">
        <v>744</v>
      </c>
      <c r="D129" s="411">
        <v>0.63</v>
      </c>
      <c r="E129" s="412" t="s">
        <v>931</v>
      </c>
      <c r="F129" s="413">
        <v>0.46</v>
      </c>
    </row>
    <row r="130" spans="3:6" outlineLevel="1">
      <c r="C130" s="410" t="s">
        <v>762</v>
      </c>
      <c r="D130" s="411">
        <v>0.63</v>
      </c>
      <c r="E130" s="412" t="s">
        <v>931</v>
      </c>
      <c r="F130" s="413">
        <v>0.46</v>
      </c>
    </row>
    <row r="131" spans="3:6" outlineLevel="1">
      <c r="C131" s="410" t="s">
        <v>749</v>
      </c>
      <c r="D131" s="411">
        <v>0.52</v>
      </c>
      <c r="E131" s="412" t="s">
        <v>932</v>
      </c>
      <c r="F131" s="413">
        <v>0.48</v>
      </c>
    </row>
    <row r="132" spans="3:6" outlineLevel="1">
      <c r="C132" s="410" t="s">
        <v>752</v>
      </c>
      <c r="D132" s="411">
        <v>0.17</v>
      </c>
      <c r="E132" s="412" t="s">
        <v>933</v>
      </c>
      <c r="F132" s="413">
        <v>0.26</v>
      </c>
    </row>
    <row r="133" spans="3:6" outlineLevel="1">
      <c r="C133" s="410" t="s">
        <v>751</v>
      </c>
      <c r="D133" s="411">
        <v>0.17</v>
      </c>
      <c r="E133" s="412" t="s">
        <v>933</v>
      </c>
      <c r="F133" s="413">
        <v>0.26</v>
      </c>
    </row>
    <row r="134" spans="3:6" outlineLevel="1">
      <c r="C134" s="410" t="s">
        <v>767</v>
      </c>
      <c r="D134" s="411">
        <v>0.17</v>
      </c>
      <c r="E134" s="412" t="s">
        <v>933</v>
      </c>
      <c r="F134" s="413">
        <v>0.26</v>
      </c>
    </row>
    <row r="135" spans="3:6" outlineLevel="1">
      <c r="C135" s="410" t="s">
        <v>754</v>
      </c>
      <c r="D135" s="411">
        <v>0.04</v>
      </c>
      <c r="E135" s="412" t="s">
        <v>934</v>
      </c>
      <c r="F135" s="413">
        <v>0.28000000000000003</v>
      </c>
    </row>
    <row r="136" spans="3:6" outlineLevel="1">
      <c r="C136" s="410" t="s">
        <v>753</v>
      </c>
      <c r="D136" s="411">
        <v>-0.18</v>
      </c>
      <c r="E136" s="412" t="s">
        <v>935</v>
      </c>
      <c r="F136" s="413">
        <v>0.46</v>
      </c>
    </row>
    <row r="137" spans="3:6" outlineLevel="1">
      <c r="C137" s="410" t="s">
        <v>758</v>
      </c>
      <c r="D137" s="411">
        <v>-0.28999999999999998</v>
      </c>
      <c r="E137" s="412" t="s">
        <v>798</v>
      </c>
      <c r="F137" s="413">
        <v>0.48</v>
      </c>
    </row>
    <row r="138" spans="3:6" outlineLevel="1">
      <c r="C138" s="410" t="s">
        <v>746</v>
      </c>
      <c r="D138" s="411">
        <v>-0.64</v>
      </c>
      <c r="E138" s="412" t="s">
        <v>936</v>
      </c>
      <c r="F138" s="413">
        <v>0.24</v>
      </c>
    </row>
    <row r="139" spans="3:6" outlineLevel="1">
      <c r="C139" s="410" t="s">
        <v>748</v>
      </c>
      <c r="D139" s="411">
        <v>-0.75</v>
      </c>
      <c r="E139" s="412" t="s">
        <v>937</v>
      </c>
      <c r="F139" s="413">
        <v>0.26</v>
      </c>
    </row>
    <row r="140" spans="3:6" outlineLevel="1">
      <c r="C140" s="410" t="s">
        <v>750</v>
      </c>
      <c r="D140" s="411">
        <v>-0.75</v>
      </c>
      <c r="E140" s="412" t="s">
        <v>937</v>
      </c>
      <c r="F140" s="413">
        <v>0.26</v>
      </c>
    </row>
    <row r="141" spans="3:6" outlineLevel="1">
      <c r="C141" s="410" t="s">
        <v>738</v>
      </c>
      <c r="D141" s="411">
        <v>-1.1000000000000001</v>
      </c>
      <c r="E141" s="412" t="s">
        <v>938</v>
      </c>
      <c r="F141" s="413">
        <v>0.48</v>
      </c>
    </row>
    <row r="142" spans="3:6" outlineLevel="1">
      <c r="C142" s="410" t="s">
        <v>760</v>
      </c>
      <c r="D142" s="411">
        <v>-1.67</v>
      </c>
      <c r="E142" s="412" t="s">
        <v>792</v>
      </c>
      <c r="F142" s="413">
        <v>0.26</v>
      </c>
    </row>
    <row r="143" spans="3:6" outlineLevel="1">
      <c r="C143" s="410" t="s">
        <v>769</v>
      </c>
      <c r="D143" s="411">
        <v>-1.67</v>
      </c>
      <c r="E143" s="412" t="s">
        <v>792</v>
      </c>
      <c r="F143" s="413">
        <v>0.26</v>
      </c>
    </row>
    <row r="144" spans="3:6" outlineLevel="1">
      <c r="C144" s="410" t="s">
        <v>737</v>
      </c>
      <c r="D144" s="411">
        <v>-1.67</v>
      </c>
      <c r="E144" s="412" t="s">
        <v>792</v>
      </c>
      <c r="F144" s="413">
        <v>0.26</v>
      </c>
    </row>
    <row r="145" spans="3:12" outlineLevel="1">
      <c r="C145" s="410" t="s">
        <v>742</v>
      </c>
      <c r="D145" s="411">
        <v>-1.67</v>
      </c>
      <c r="E145" s="412" t="s">
        <v>792</v>
      </c>
      <c r="F145" s="413">
        <v>0.26</v>
      </c>
    </row>
    <row r="146" spans="3:12" outlineLevel="1">
      <c r="C146" s="410" t="s">
        <v>757</v>
      </c>
      <c r="D146" s="411">
        <v>-1.67</v>
      </c>
      <c r="E146" s="412" t="s">
        <v>792</v>
      </c>
      <c r="F146" s="413">
        <v>0.26</v>
      </c>
    </row>
    <row r="147" spans="3:12" outlineLevel="1">
      <c r="C147" s="410" t="s">
        <v>743</v>
      </c>
      <c r="D147" s="411">
        <v>-1.67</v>
      </c>
      <c r="E147" s="412" t="s">
        <v>792</v>
      </c>
      <c r="F147" s="413">
        <v>0.26</v>
      </c>
    </row>
    <row r="148" spans="3:12" outlineLevel="1">
      <c r="C148" s="410" t="s">
        <v>740</v>
      </c>
      <c r="D148" s="411">
        <v>-1.67</v>
      </c>
      <c r="E148" s="412" t="s">
        <v>792</v>
      </c>
      <c r="F148" s="413">
        <v>0.26</v>
      </c>
    </row>
    <row r="149" spans="3:12" outlineLevel="1">
      <c r="C149" s="410" t="s">
        <v>763</v>
      </c>
      <c r="D149" s="411">
        <v>-1.76</v>
      </c>
      <c r="E149" s="412" t="s">
        <v>792</v>
      </c>
      <c r="F149" s="413">
        <v>0.28000000000000003</v>
      </c>
    </row>
    <row r="150" spans="3:12" ht="15" outlineLevel="1" thickBot="1">
      <c r="C150" s="414" t="s">
        <v>756</v>
      </c>
      <c r="D150" s="415">
        <v>-2.71</v>
      </c>
      <c r="E150" s="416" t="s">
        <v>792</v>
      </c>
      <c r="F150" s="417">
        <v>0.48</v>
      </c>
    </row>
    <row r="152" spans="3:12" ht="15" thickBot="1"/>
    <row r="153" spans="3:12" ht="15" collapsed="1" thickBot="1">
      <c r="C153" s="932" t="s">
        <v>625</v>
      </c>
      <c r="D153" s="933"/>
      <c r="E153" s="933"/>
      <c r="F153" s="934"/>
    </row>
    <row r="154" spans="3:12" outlineLevel="1">
      <c r="C154" s="923" t="s">
        <v>245</v>
      </c>
      <c r="D154" s="924"/>
      <c r="E154" s="925" t="s">
        <v>629</v>
      </c>
      <c r="F154" s="926"/>
    </row>
    <row r="155" spans="3:12" outlineLevel="1">
      <c r="C155" s="407" t="s">
        <v>247</v>
      </c>
      <c r="D155" s="408" t="s">
        <v>248</v>
      </c>
      <c r="E155" s="408" t="s">
        <v>249</v>
      </c>
      <c r="F155" s="409" t="s">
        <v>250</v>
      </c>
      <c r="I155" s="859" t="s">
        <v>711</v>
      </c>
      <c r="J155" s="860"/>
      <c r="K155" s="860"/>
      <c r="L155" s="861"/>
    </row>
    <row r="156" spans="3:12" outlineLevel="1">
      <c r="C156" s="927" t="s">
        <v>251</v>
      </c>
      <c r="D156" s="928"/>
      <c r="E156" s="928"/>
      <c r="F156" s="929"/>
      <c r="I156" s="216" t="s">
        <v>552</v>
      </c>
      <c r="J156" s="217" t="s">
        <v>248</v>
      </c>
      <c r="K156" s="216" t="s">
        <v>553</v>
      </c>
      <c r="L156" s="216" t="s">
        <v>554</v>
      </c>
    </row>
    <row r="157" spans="3:12" outlineLevel="1">
      <c r="C157" s="927" t="s">
        <v>272</v>
      </c>
      <c r="D157" s="928"/>
      <c r="E157" s="928"/>
      <c r="F157" s="929"/>
      <c r="I157" s="488" t="s">
        <v>740</v>
      </c>
      <c r="J157" s="489">
        <v>4.3600000000000003</v>
      </c>
      <c r="K157" s="219"/>
      <c r="L157" s="219"/>
    </row>
    <row r="158" spans="3:12" outlineLevel="1">
      <c r="C158" s="410" t="s">
        <v>740</v>
      </c>
      <c r="D158" s="411">
        <v>4.3600000000000003</v>
      </c>
      <c r="E158" s="412" t="s">
        <v>939</v>
      </c>
      <c r="F158" s="413">
        <v>0.26</v>
      </c>
      <c r="I158" s="488" t="s">
        <v>743</v>
      </c>
      <c r="J158" s="489">
        <v>4.3600000000000003</v>
      </c>
      <c r="K158" s="219"/>
      <c r="L158" s="219"/>
    </row>
    <row r="159" spans="3:12" outlineLevel="1">
      <c r="C159" s="410" t="s">
        <v>743</v>
      </c>
      <c r="D159" s="411">
        <v>4.3600000000000003</v>
      </c>
      <c r="E159" s="412" t="s">
        <v>939</v>
      </c>
      <c r="F159" s="413">
        <v>0.26</v>
      </c>
      <c r="I159" s="488" t="s">
        <v>750</v>
      </c>
      <c r="J159" s="489">
        <v>3.38</v>
      </c>
      <c r="K159" s="219"/>
      <c r="L159" s="219"/>
    </row>
    <row r="160" spans="3:12" outlineLevel="1">
      <c r="C160" s="410" t="s">
        <v>750</v>
      </c>
      <c r="D160" s="411">
        <v>3.38</v>
      </c>
      <c r="E160" s="412" t="s">
        <v>940</v>
      </c>
      <c r="F160" s="413">
        <v>0.26</v>
      </c>
      <c r="I160" s="488" t="s">
        <v>754</v>
      </c>
      <c r="J160" s="489">
        <v>3.19</v>
      </c>
      <c r="K160" s="219"/>
      <c r="L160" s="219"/>
    </row>
    <row r="161" spans="3:12" outlineLevel="1">
      <c r="C161" s="410" t="s">
        <v>754</v>
      </c>
      <c r="D161" s="411">
        <v>3.19</v>
      </c>
      <c r="E161" s="412" t="s">
        <v>941</v>
      </c>
      <c r="F161" s="413">
        <v>0.28000000000000003</v>
      </c>
      <c r="I161" s="219"/>
      <c r="J161" s="219"/>
      <c r="K161" s="219"/>
      <c r="L161" s="219"/>
    </row>
    <row r="162" spans="3:12" outlineLevel="1">
      <c r="C162" s="410" t="s">
        <v>759</v>
      </c>
      <c r="D162" s="411">
        <v>1.41</v>
      </c>
      <c r="E162" s="412" t="s">
        <v>942</v>
      </c>
      <c r="F162" s="413">
        <v>0.26</v>
      </c>
      <c r="I162" s="488" t="s">
        <v>744</v>
      </c>
      <c r="J162" s="489">
        <v>-2.39</v>
      </c>
      <c r="K162" s="219"/>
      <c r="L162" s="219"/>
    </row>
    <row r="163" spans="3:12" outlineLevel="1">
      <c r="C163" s="410" t="s">
        <v>769</v>
      </c>
      <c r="D163" s="411">
        <v>1.41</v>
      </c>
      <c r="E163" s="412" t="s">
        <v>942</v>
      </c>
      <c r="F163" s="413">
        <v>0.26</v>
      </c>
      <c r="I163" s="488" t="s">
        <v>753</v>
      </c>
      <c r="J163" s="489">
        <v>-2.39</v>
      </c>
      <c r="K163" s="219"/>
      <c r="L163" s="219"/>
    </row>
    <row r="164" spans="3:12" outlineLevel="1">
      <c r="C164" s="410" t="s">
        <v>763</v>
      </c>
      <c r="D164" s="411">
        <v>1.27</v>
      </c>
      <c r="E164" s="412" t="s">
        <v>943</v>
      </c>
      <c r="F164" s="413">
        <v>0.28000000000000003</v>
      </c>
      <c r="I164" s="488" t="s">
        <v>741</v>
      </c>
      <c r="J164" s="489">
        <v>-2.48</v>
      </c>
      <c r="K164" s="219"/>
      <c r="L164" s="219"/>
    </row>
    <row r="165" spans="3:12" outlineLevel="1">
      <c r="C165" s="410" t="s">
        <v>756</v>
      </c>
      <c r="D165" s="411">
        <v>0.97</v>
      </c>
      <c r="E165" s="412" t="s">
        <v>944</v>
      </c>
      <c r="F165" s="413">
        <v>0.48</v>
      </c>
    </row>
    <row r="166" spans="3:12" outlineLevel="1">
      <c r="C166" s="410" t="s">
        <v>738</v>
      </c>
      <c r="D166" s="411">
        <v>0.97</v>
      </c>
      <c r="E166" s="412" t="s">
        <v>944</v>
      </c>
      <c r="F166" s="413">
        <v>0.48</v>
      </c>
    </row>
    <row r="167" spans="3:12" outlineLevel="1">
      <c r="C167" s="410" t="s">
        <v>748</v>
      </c>
      <c r="D167" s="411">
        <v>0.43</v>
      </c>
      <c r="E167" s="412" t="s">
        <v>945</v>
      </c>
      <c r="F167" s="413">
        <v>0.26</v>
      </c>
    </row>
    <row r="168" spans="3:12" outlineLevel="1">
      <c r="C168" s="410" t="s">
        <v>737</v>
      </c>
      <c r="D168" s="411">
        <v>0.43</v>
      </c>
      <c r="E168" s="412" t="s">
        <v>945</v>
      </c>
      <c r="F168" s="413">
        <v>0.26</v>
      </c>
    </row>
    <row r="169" spans="3:12" outlineLevel="1">
      <c r="C169" s="410" t="s">
        <v>762</v>
      </c>
      <c r="D169" s="411">
        <v>0.21</v>
      </c>
      <c r="E169" s="412" t="s">
        <v>946</v>
      </c>
      <c r="F169" s="413">
        <v>0.46</v>
      </c>
    </row>
    <row r="170" spans="3:12" outlineLevel="1">
      <c r="C170" s="410" t="s">
        <v>768</v>
      </c>
      <c r="D170" s="411">
        <v>0.1</v>
      </c>
      <c r="E170" s="412" t="s">
        <v>947</v>
      </c>
      <c r="F170" s="413">
        <v>0.48</v>
      </c>
    </row>
    <row r="171" spans="3:12" outlineLevel="1">
      <c r="C171" s="410" t="s">
        <v>758</v>
      </c>
      <c r="D171" s="411">
        <v>0.1</v>
      </c>
      <c r="E171" s="412" t="s">
        <v>947</v>
      </c>
      <c r="F171" s="413">
        <v>0.48</v>
      </c>
    </row>
    <row r="172" spans="3:12" outlineLevel="1">
      <c r="C172" s="410" t="s">
        <v>747</v>
      </c>
      <c r="D172" s="411">
        <v>0</v>
      </c>
      <c r="E172" s="412" t="s">
        <v>855</v>
      </c>
      <c r="F172" s="413">
        <v>0.5</v>
      </c>
    </row>
    <row r="173" spans="3:12" outlineLevel="1">
      <c r="C173" s="410" t="s">
        <v>746</v>
      </c>
      <c r="D173" s="411">
        <v>-0.44</v>
      </c>
      <c r="E173" s="412" t="s">
        <v>948</v>
      </c>
      <c r="F173" s="413">
        <v>0.24</v>
      </c>
    </row>
    <row r="174" spans="3:12" outlineLevel="1">
      <c r="C174" s="410" t="s">
        <v>752</v>
      </c>
      <c r="D174" s="411">
        <v>-0.55000000000000004</v>
      </c>
      <c r="E174" s="412" t="s">
        <v>949</v>
      </c>
      <c r="F174" s="413">
        <v>0.26</v>
      </c>
    </row>
    <row r="175" spans="3:12" outlineLevel="1">
      <c r="C175" s="410" t="s">
        <v>757</v>
      </c>
      <c r="D175" s="411">
        <v>-0.55000000000000004</v>
      </c>
      <c r="E175" s="412" t="s">
        <v>949</v>
      </c>
      <c r="F175" s="413">
        <v>0.26</v>
      </c>
    </row>
    <row r="176" spans="3:12" outlineLevel="1">
      <c r="C176" s="410" t="s">
        <v>755</v>
      </c>
      <c r="D176" s="411">
        <v>-0.55000000000000004</v>
      </c>
      <c r="E176" s="412" t="s">
        <v>949</v>
      </c>
      <c r="F176" s="413">
        <v>0.26</v>
      </c>
    </row>
    <row r="177" spans="3:12" outlineLevel="1">
      <c r="C177" s="410" t="s">
        <v>742</v>
      </c>
      <c r="D177" s="411">
        <v>-1.53</v>
      </c>
      <c r="E177" s="412" t="s">
        <v>792</v>
      </c>
      <c r="F177" s="413">
        <v>0.26</v>
      </c>
    </row>
    <row r="178" spans="3:12" outlineLevel="1">
      <c r="C178" s="410" t="s">
        <v>760</v>
      </c>
      <c r="D178" s="411">
        <v>-1.53</v>
      </c>
      <c r="E178" s="412" t="s">
        <v>792</v>
      </c>
      <c r="F178" s="413">
        <v>0.26</v>
      </c>
    </row>
    <row r="179" spans="3:12" outlineLevel="1">
      <c r="C179" s="410" t="s">
        <v>739</v>
      </c>
      <c r="D179" s="411">
        <v>-1.53</v>
      </c>
      <c r="E179" s="412" t="s">
        <v>792</v>
      </c>
      <c r="F179" s="413">
        <v>0.26</v>
      </c>
    </row>
    <row r="180" spans="3:12" outlineLevel="1">
      <c r="C180" s="410" t="s">
        <v>751</v>
      </c>
      <c r="D180" s="411">
        <v>-1.53</v>
      </c>
      <c r="E180" s="412" t="s">
        <v>792</v>
      </c>
      <c r="F180" s="413">
        <v>0.26</v>
      </c>
    </row>
    <row r="181" spans="3:12" outlineLevel="1">
      <c r="C181" s="410" t="s">
        <v>761</v>
      </c>
      <c r="D181" s="411">
        <v>-1.53</v>
      </c>
      <c r="E181" s="412" t="s">
        <v>792</v>
      </c>
      <c r="F181" s="413">
        <v>0.26</v>
      </c>
    </row>
    <row r="182" spans="3:12" outlineLevel="1">
      <c r="C182" s="410" t="s">
        <v>767</v>
      </c>
      <c r="D182" s="411">
        <v>-1.53</v>
      </c>
      <c r="E182" s="412" t="s">
        <v>792</v>
      </c>
      <c r="F182" s="413">
        <v>0.26</v>
      </c>
    </row>
    <row r="183" spans="3:12" outlineLevel="1">
      <c r="C183" s="410" t="s">
        <v>745</v>
      </c>
      <c r="D183" s="411">
        <v>-1.61</v>
      </c>
      <c r="E183" s="412" t="s">
        <v>792</v>
      </c>
      <c r="F183" s="413">
        <v>0.28000000000000003</v>
      </c>
    </row>
    <row r="184" spans="3:12" outlineLevel="1">
      <c r="C184" s="410" t="s">
        <v>749</v>
      </c>
      <c r="D184" s="411">
        <v>-1.62</v>
      </c>
      <c r="E184" s="412" t="s">
        <v>950</v>
      </c>
      <c r="F184" s="413">
        <v>0.48</v>
      </c>
    </row>
    <row r="185" spans="3:12" outlineLevel="1">
      <c r="C185" s="410" t="s">
        <v>744</v>
      </c>
      <c r="D185" s="411">
        <v>-2.39</v>
      </c>
      <c r="E185" s="412" t="s">
        <v>792</v>
      </c>
      <c r="F185" s="413">
        <v>0.46</v>
      </c>
    </row>
    <row r="186" spans="3:12" outlineLevel="1">
      <c r="C186" s="410" t="s">
        <v>753</v>
      </c>
      <c r="D186" s="411">
        <v>-2.39</v>
      </c>
      <c r="E186" s="412" t="s">
        <v>792</v>
      </c>
      <c r="F186" s="413">
        <v>0.46</v>
      </c>
    </row>
    <row r="187" spans="3:12" ht="15" outlineLevel="1" thickBot="1">
      <c r="C187" s="414" t="s">
        <v>741</v>
      </c>
      <c r="D187" s="415">
        <v>-2.48</v>
      </c>
      <c r="E187" s="416" t="s">
        <v>792</v>
      </c>
      <c r="F187" s="417">
        <v>0.48</v>
      </c>
    </row>
    <row r="189" spans="3:12" ht="15" thickBot="1"/>
    <row r="190" spans="3:12" ht="15" collapsed="1" thickBot="1">
      <c r="C190" s="932" t="s">
        <v>708</v>
      </c>
      <c r="D190" s="933"/>
      <c r="E190" s="933"/>
      <c r="F190" s="934"/>
    </row>
    <row r="191" spans="3:12" outlineLevel="1">
      <c r="C191" s="923" t="s">
        <v>245</v>
      </c>
      <c r="D191" s="924"/>
      <c r="E191" s="925" t="s">
        <v>629</v>
      </c>
      <c r="F191" s="926"/>
    </row>
    <row r="192" spans="3:12" outlineLevel="1">
      <c r="C192" s="407" t="s">
        <v>247</v>
      </c>
      <c r="D192" s="408" t="s">
        <v>248</v>
      </c>
      <c r="E192" s="408" t="s">
        <v>249</v>
      </c>
      <c r="F192" s="409" t="s">
        <v>250</v>
      </c>
      <c r="I192" s="859" t="s">
        <v>774</v>
      </c>
      <c r="J192" s="860"/>
      <c r="K192" s="860"/>
      <c r="L192" s="861"/>
    </row>
    <row r="193" spans="3:12" outlineLevel="1">
      <c r="C193" s="927" t="s">
        <v>251</v>
      </c>
      <c r="D193" s="928"/>
      <c r="E193" s="928"/>
      <c r="F193" s="929"/>
      <c r="I193" s="216" t="s">
        <v>552</v>
      </c>
      <c r="J193" s="217" t="s">
        <v>248</v>
      </c>
      <c r="K193" s="216" t="s">
        <v>553</v>
      </c>
      <c r="L193" s="216" t="s">
        <v>554</v>
      </c>
    </row>
    <row r="194" spans="3:12" outlineLevel="1">
      <c r="C194" s="927" t="s">
        <v>272</v>
      </c>
      <c r="D194" s="928"/>
      <c r="E194" s="928"/>
      <c r="F194" s="929"/>
      <c r="I194" s="488" t="s">
        <v>743</v>
      </c>
      <c r="J194" s="489">
        <v>4.3600000000000003</v>
      </c>
      <c r="K194" s="219"/>
      <c r="L194" s="219"/>
    </row>
    <row r="195" spans="3:12" outlineLevel="1">
      <c r="C195" s="410" t="s">
        <v>743</v>
      </c>
      <c r="D195" s="411">
        <v>4.3600000000000003</v>
      </c>
      <c r="E195" s="412" t="s">
        <v>939</v>
      </c>
      <c r="F195" s="413">
        <v>0.26</v>
      </c>
      <c r="I195" s="488" t="s">
        <v>759</v>
      </c>
      <c r="J195" s="489">
        <v>4.3600000000000003</v>
      </c>
      <c r="K195" s="219"/>
      <c r="L195" s="219"/>
    </row>
    <row r="196" spans="3:12" outlineLevel="1">
      <c r="C196" s="410" t="s">
        <v>759</v>
      </c>
      <c r="D196" s="411">
        <v>4.3600000000000003</v>
      </c>
      <c r="E196" s="412" t="s">
        <v>939</v>
      </c>
      <c r="F196" s="413">
        <v>0.26</v>
      </c>
      <c r="I196" s="488" t="s">
        <v>740</v>
      </c>
      <c r="J196" s="489">
        <v>3.38</v>
      </c>
      <c r="K196" s="219"/>
      <c r="L196" s="219"/>
    </row>
    <row r="197" spans="3:12" outlineLevel="1">
      <c r="C197" s="410" t="s">
        <v>740</v>
      </c>
      <c r="D197" s="411">
        <v>3.38</v>
      </c>
      <c r="E197" s="412" t="s">
        <v>940</v>
      </c>
      <c r="F197" s="413">
        <v>0.26</v>
      </c>
      <c r="I197" s="488" t="s">
        <v>750</v>
      </c>
      <c r="J197" s="489">
        <v>3.38</v>
      </c>
      <c r="K197" s="219"/>
      <c r="L197" s="219"/>
    </row>
    <row r="198" spans="3:12" outlineLevel="1">
      <c r="C198" s="410" t="s">
        <v>750</v>
      </c>
      <c r="D198" s="411">
        <v>3.38</v>
      </c>
      <c r="E198" s="412" t="s">
        <v>940</v>
      </c>
      <c r="F198" s="413">
        <v>0.26</v>
      </c>
      <c r="I198" s="488" t="s">
        <v>746</v>
      </c>
      <c r="J198" s="489">
        <v>2.58</v>
      </c>
      <c r="K198" s="219"/>
      <c r="L198" s="219"/>
    </row>
    <row r="199" spans="3:12" outlineLevel="1">
      <c r="C199" s="410" t="s">
        <v>746</v>
      </c>
      <c r="D199" s="411">
        <v>2.58</v>
      </c>
      <c r="E199" s="412" t="s">
        <v>951</v>
      </c>
      <c r="F199" s="413">
        <v>0.24</v>
      </c>
      <c r="I199" s="488" t="s">
        <v>769</v>
      </c>
      <c r="J199" s="489">
        <v>2.4</v>
      </c>
      <c r="K199" s="219"/>
      <c r="L199" s="219"/>
    </row>
    <row r="200" spans="3:12" outlineLevel="1">
      <c r="C200" s="410" t="s">
        <v>769</v>
      </c>
      <c r="D200" s="411">
        <v>2.4</v>
      </c>
      <c r="E200" s="412" t="s">
        <v>952</v>
      </c>
      <c r="F200" s="413">
        <v>0.26</v>
      </c>
      <c r="I200" s="488" t="s">
        <v>762</v>
      </c>
      <c r="J200" s="489">
        <v>1.94</v>
      </c>
      <c r="K200" s="219"/>
      <c r="L200" s="219"/>
    </row>
    <row r="201" spans="3:12" outlineLevel="1">
      <c r="C201" s="410" t="s">
        <v>762</v>
      </c>
      <c r="D201" s="411">
        <v>1.94</v>
      </c>
      <c r="E201" s="412" t="s">
        <v>953</v>
      </c>
      <c r="F201" s="413">
        <v>0.46</v>
      </c>
      <c r="I201" s="219"/>
      <c r="J201" s="219"/>
      <c r="K201" s="219"/>
      <c r="L201" s="219"/>
    </row>
    <row r="202" spans="3:12" outlineLevel="1">
      <c r="C202" s="410" t="s">
        <v>753</v>
      </c>
      <c r="D202" s="411">
        <v>1.07</v>
      </c>
      <c r="E202" s="412" t="s">
        <v>954</v>
      </c>
      <c r="F202" s="413">
        <v>0.46</v>
      </c>
      <c r="I202" s="488" t="s">
        <v>744</v>
      </c>
      <c r="J202" s="489">
        <v>-2.39</v>
      </c>
      <c r="K202" s="219"/>
      <c r="L202" s="219"/>
    </row>
    <row r="203" spans="3:12" outlineLevel="1">
      <c r="C203" s="410" t="s">
        <v>738</v>
      </c>
      <c r="D203" s="411">
        <v>0.97</v>
      </c>
      <c r="E203" s="412" t="s">
        <v>944</v>
      </c>
      <c r="F203" s="413">
        <v>0.48</v>
      </c>
      <c r="I203" s="488" t="s">
        <v>758</v>
      </c>
      <c r="J203" s="489">
        <v>-2.48</v>
      </c>
      <c r="K203" s="219"/>
      <c r="L203" s="219"/>
    </row>
    <row r="204" spans="3:12" outlineLevel="1">
      <c r="C204" s="410" t="s">
        <v>756</v>
      </c>
      <c r="D204" s="411">
        <v>0.97</v>
      </c>
      <c r="E204" s="412" t="s">
        <v>944</v>
      </c>
      <c r="F204" s="413">
        <v>0.48</v>
      </c>
      <c r="I204" s="488" t="s">
        <v>747</v>
      </c>
      <c r="J204" s="489">
        <v>-2.58</v>
      </c>
      <c r="K204" s="219"/>
      <c r="L204" s="219"/>
    </row>
    <row r="205" spans="3:12" outlineLevel="1">
      <c r="C205" s="410" t="s">
        <v>737</v>
      </c>
      <c r="D205" s="411">
        <v>0.43</v>
      </c>
      <c r="E205" s="412" t="s">
        <v>945</v>
      </c>
      <c r="F205" s="413">
        <v>0.26</v>
      </c>
    </row>
    <row r="206" spans="3:12" outlineLevel="1">
      <c r="C206" s="410" t="s">
        <v>748</v>
      </c>
      <c r="D206" s="411">
        <v>0.43</v>
      </c>
      <c r="E206" s="412" t="s">
        <v>945</v>
      </c>
      <c r="F206" s="413">
        <v>0.26</v>
      </c>
    </row>
    <row r="207" spans="3:12" outlineLevel="1">
      <c r="C207" s="410" t="s">
        <v>755</v>
      </c>
      <c r="D207" s="411">
        <v>0.43</v>
      </c>
      <c r="E207" s="412" t="s">
        <v>945</v>
      </c>
      <c r="F207" s="413">
        <v>0.26</v>
      </c>
    </row>
    <row r="208" spans="3:12" outlineLevel="1">
      <c r="C208" s="410" t="s">
        <v>754</v>
      </c>
      <c r="D208" s="411">
        <v>0.31</v>
      </c>
      <c r="E208" s="412" t="s">
        <v>955</v>
      </c>
      <c r="F208" s="413">
        <v>0.28000000000000003</v>
      </c>
    </row>
    <row r="209" spans="3:6" outlineLevel="1">
      <c r="C209" s="410" t="s">
        <v>761</v>
      </c>
      <c r="D209" s="411">
        <v>-0.55000000000000004</v>
      </c>
      <c r="E209" s="412" t="s">
        <v>949</v>
      </c>
      <c r="F209" s="413">
        <v>0.26</v>
      </c>
    </row>
    <row r="210" spans="3:6" outlineLevel="1">
      <c r="C210" s="410" t="s">
        <v>767</v>
      </c>
      <c r="D210" s="411">
        <v>-0.55000000000000004</v>
      </c>
      <c r="E210" s="412" t="s">
        <v>949</v>
      </c>
      <c r="F210" s="413">
        <v>0.26</v>
      </c>
    </row>
    <row r="211" spans="3:6" outlineLevel="1">
      <c r="C211" s="410" t="s">
        <v>757</v>
      </c>
      <c r="D211" s="411">
        <v>-1.53</v>
      </c>
      <c r="E211" s="412" t="s">
        <v>792</v>
      </c>
      <c r="F211" s="413">
        <v>0.26</v>
      </c>
    </row>
    <row r="212" spans="3:6" outlineLevel="1">
      <c r="C212" s="410" t="s">
        <v>760</v>
      </c>
      <c r="D212" s="411">
        <v>-1.53</v>
      </c>
      <c r="E212" s="412" t="s">
        <v>792</v>
      </c>
      <c r="F212" s="413">
        <v>0.26</v>
      </c>
    </row>
    <row r="213" spans="3:6" outlineLevel="1">
      <c r="C213" s="410" t="s">
        <v>742</v>
      </c>
      <c r="D213" s="411">
        <v>-1.53</v>
      </c>
      <c r="E213" s="412" t="s">
        <v>792</v>
      </c>
      <c r="F213" s="413">
        <v>0.26</v>
      </c>
    </row>
    <row r="214" spans="3:6" outlineLevel="1">
      <c r="C214" s="410" t="s">
        <v>739</v>
      </c>
      <c r="D214" s="411">
        <v>-1.53</v>
      </c>
      <c r="E214" s="412" t="s">
        <v>792</v>
      </c>
      <c r="F214" s="413">
        <v>0.26</v>
      </c>
    </row>
    <row r="215" spans="3:6" outlineLevel="1">
      <c r="C215" s="410" t="s">
        <v>751</v>
      </c>
      <c r="D215" s="411">
        <v>-1.53</v>
      </c>
      <c r="E215" s="412" t="s">
        <v>792</v>
      </c>
      <c r="F215" s="413">
        <v>0.26</v>
      </c>
    </row>
    <row r="216" spans="3:6" outlineLevel="1">
      <c r="C216" s="410" t="s">
        <v>752</v>
      </c>
      <c r="D216" s="411">
        <v>-1.53</v>
      </c>
      <c r="E216" s="412" t="s">
        <v>792</v>
      </c>
      <c r="F216" s="413">
        <v>0.26</v>
      </c>
    </row>
    <row r="217" spans="3:6" outlineLevel="1">
      <c r="C217" s="410" t="s">
        <v>763</v>
      </c>
      <c r="D217" s="411">
        <v>-1.61</v>
      </c>
      <c r="E217" s="412" t="s">
        <v>792</v>
      </c>
      <c r="F217" s="413">
        <v>0.28000000000000003</v>
      </c>
    </row>
    <row r="218" spans="3:6" outlineLevel="1">
      <c r="C218" s="410" t="s">
        <v>745</v>
      </c>
      <c r="D218" s="411">
        <v>-1.61</v>
      </c>
      <c r="E218" s="412" t="s">
        <v>792</v>
      </c>
      <c r="F218" s="413">
        <v>0.28000000000000003</v>
      </c>
    </row>
    <row r="219" spans="3:6" outlineLevel="1">
      <c r="C219" s="410" t="s">
        <v>749</v>
      </c>
      <c r="D219" s="411">
        <v>-1.62</v>
      </c>
      <c r="E219" s="412" t="s">
        <v>950</v>
      </c>
      <c r="F219" s="413">
        <v>0.48</v>
      </c>
    </row>
    <row r="220" spans="3:6" outlineLevel="1">
      <c r="C220" s="410" t="s">
        <v>741</v>
      </c>
      <c r="D220" s="411">
        <v>-1.62</v>
      </c>
      <c r="E220" s="412" t="s">
        <v>950</v>
      </c>
      <c r="F220" s="413">
        <v>0.48</v>
      </c>
    </row>
    <row r="221" spans="3:6" outlineLevel="1">
      <c r="C221" s="410" t="s">
        <v>768</v>
      </c>
      <c r="D221" s="411">
        <v>-1.62</v>
      </c>
      <c r="E221" s="412" t="s">
        <v>950</v>
      </c>
      <c r="F221" s="413">
        <v>0.48</v>
      </c>
    </row>
    <row r="222" spans="3:6" outlineLevel="1">
      <c r="C222" s="410" t="s">
        <v>744</v>
      </c>
      <c r="D222" s="411">
        <v>-2.39</v>
      </c>
      <c r="E222" s="412" t="s">
        <v>792</v>
      </c>
      <c r="F222" s="413">
        <v>0.46</v>
      </c>
    </row>
    <row r="223" spans="3:6" outlineLevel="1">
      <c r="C223" s="410" t="s">
        <v>758</v>
      </c>
      <c r="D223" s="411">
        <v>-2.48</v>
      </c>
      <c r="E223" s="412" t="s">
        <v>792</v>
      </c>
      <c r="F223" s="413">
        <v>0.48</v>
      </c>
    </row>
    <row r="224" spans="3:6" ht="15" outlineLevel="1" thickBot="1">
      <c r="C224" s="414" t="s">
        <v>747</v>
      </c>
      <c r="D224" s="415">
        <v>-2.58</v>
      </c>
      <c r="E224" s="416" t="s">
        <v>792</v>
      </c>
      <c r="F224" s="417">
        <v>0.5</v>
      </c>
    </row>
    <row r="225" spans="3:12" outlineLevel="1"/>
    <row r="226" spans="3:12" ht="15" thickBot="1"/>
    <row r="227" spans="3:12" ht="15" collapsed="1" thickBot="1">
      <c r="C227" s="932" t="s">
        <v>709</v>
      </c>
      <c r="D227" s="933"/>
      <c r="E227" s="933"/>
      <c r="F227" s="934"/>
    </row>
    <row r="228" spans="3:12" outlineLevel="1">
      <c r="C228" s="923" t="s">
        <v>245</v>
      </c>
      <c r="D228" s="924"/>
      <c r="E228" s="925" t="s">
        <v>629</v>
      </c>
      <c r="F228" s="926"/>
    </row>
    <row r="229" spans="3:12" outlineLevel="1">
      <c r="C229" s="407" t="s">
        <v>247</v>
      </c>
      <c r="D229" s="408" t="s">
        <v>248</v>
      </c>
      <c r="E229" s="408" t="s">
        <v>249</v>
      </c>
      <c r="F229" s="409" t="s">
        <v>250</v>
      </c>
      <c r="I229" s="859" t="s">
        <v>775</v>
      </c>
      <c r="J229" s="860"/>
      <c r="K229" s="860"/>
      <c r="L229" s="861"/>
    </row>
    <row r="230" spans="3:12" outlineLevel="1">
      <c r="C230" s="927" t="s">
        <v>251</v>
      </c>
      <c r="D230" s="928"/>
      <c r="E230" s="928"/>
      <c r="F230" s="929"/>
      <c r="I230" s="216" t="s">
        <v>552</v>
      </c>
      <c r="J230" s="217" t="s">
        <v>248</v>
      </c>
      <c r="K230" s="216" t="s">
        <v>553</v>
      </c>
      <c r="L230" s="216" t="s">
        <v>554</v>
      </c>
    </row>
    <row r="231" spans="3:12" outlineLevel="1">
      <c r="C231" s="927" t="s">
        <v>272</v>
      </c>
      <c r="D231" s="928"/>
      <c r="E231" s="928"/>
      <c r="F231" s="929"/>
      <c r="I231" s="488" t="s">
        <v>754</v>
      </c>
      <c r="J231" s="489">
        <v>3.19</v>
      </c>
      <c r="K231" s="219"/>
      <c r="L231" s="219"/>
    </row>
    <row r="232" spans="3:12" outlineLevel="1">
      <c r="C232" s="410" t="s">
        <v>754</v>
      </c>
      <c r="D232" s="411">
        <v>3.19</v>
      </c>
      <c r="E232" s="412" t="s">
        <v>941</v>
      </c>
      <c r="F232" s="413">
        <v>0.28000000000000003</v>
      </c>
      <c r="I232" s="488" t="s">
        <v>744</v>
      </c>
      <c r="J232" s="489">
        <v>2.8</v>
      </c>
      <c r="K232" s="219"/>
      <c r="L232" s="219"/>
    </row>
    <row r="233" spans="3:12" outlineLevel="1">
      <c r="C233" s="410" t="s">
        <v>744</v>
      </c>
      <c r="D233" s="411">
        <v>2.8</v>
      </c>
      <c r="E233" s="412" t="s">
        <v>956</v>
      </c>
      <c r="F233" s="413">
        <v>0.46</v>
      </c>
      <c r="I233" s="488" t="s">
        <v>741</v>
      </c>
      <c r="J233" s="489">
        <v>2.69</v>
      </c>
      <c r="K233" s="219"/>
      <c r="L233" s="219"/>
    </row>
    <row r="234" spans="3:12" outlineLevel="1">
      <c r="C234" s="410" t="s">
        <v>741</v>
      </c>
      <c r="D234" s="411">
        <v>2.69</v>
      </c>
      <c r="E234" s="412" t="s">
        <v>919</v>
      </c>
      <c r="F234" s="413">
        <v>0.48</v>
      </c>
      <c r="I234" s="488" t="s">
        <v>763</v>
      </c>
      <c r="J234" s="489">
        <v>2.23</v>
      </c>
      <c r="K234" s="219"/>
      <c r="L234" s="219"/>
    </row>
    <row r="235" spans="3:12" outlineLevel="1">
      <c r="C235" s="410" t="s">
        <v>763</v>
      </c>
      <c r="D235" s="411">
        <v>2.23</v>
      </c>
      <c r="E235" s="412" t="s">
        <v>957</v>
      </c>
      <c r="F235" s="413">
        <v>0.28000000000000003</v>
      </c>
      <c r="I235" s="219"/>
      <c r="J235" s="219"/>
      <c r="K235" s="219"/>
      <c r="L235" s="219"/>
    </row>
    <row r="236" spans="3:12" outlineLevel="1">
      <c r="C236" s="410" t="s">
        <v>749</v>
      </c>
      <c r="D236" s="411">
        <v>1.83</v>
      </c>
      <c r="E236" s="412" t="s">
        <v>958</v>
      </c>
      <c r="F236" s="413">
        <v>0.48</v>
      </c>
      <c r="I236" s="488" t="s">
        <v>753</v>
      </c>
      <c r="J236" s="489">
        <v>-2.39</v>
      </c>
      <c r="K236" s="219"/>
      <c r="L236" s="219"/>
    </row>
    <row r="237" spans="3:12" outlineLevel="1">
      <c r="C237" s="410" t="s">
        <v>758</v>
      </c>
      <c r="D237" s="411">
        <v>1.83</v>
      </c>
      <c r="E237" s="412" t="s">
        <v>958</v>
      </c>
      <c r="F237" s="413">
        <v>0.48</v>
      </c>
    </row>
    <row r="238" spans="3:12" outlineLevel="1">
      <c r="C238" s="410" t="s">
        <v>768</v>
      </c>
      <c r="D238" s="411">
        <v>1.83</v>
      </c>
      <c r="E238" s="412" t="s">
        <v>958</v>
      </c>
      <c r="F238" s="413">
        <v>0.48</v>
      </c>
    </row>
    <row r="239" spans="3:12" outlineLevel="1">
      <c r="C239" s="410" t="s">
        <v>747</v>
      </c>
      <c r="D239" s="411">
        <v>1.72</v>
      </c>
      <c r="E239" s="412" t="s">
        <v>854</v>
      </c>
      <c r="F239" s="413">
        <v>0.5</v>
      </c>
    </row>
    <row r="240" spans="3:12" outlineLevel="1">
      <c r="C240" s="410" t="s">
        <v>755</v>
      </c>
      <c r="D240" s="411">
        <v>0.43</v>
      </c>
      <c r="E240" s="412" t="s">
        <v>945</v>
      </c>
      <c r="F240" s="413">
        <v>0.26</v>
      </c>
    </row>
    <row r="241" spans="3:6" outlineLevel="1">
      <c r="C241" s="410" t="s">
        <v>739</v>
      </c>
      <c r="D241" s="411">
        <v>0.43</v>
      </c>
      <c r="E241" s="412" t="s">
        <v>945</v>
      </c>
      <c r="F241" s="413">
        <v>0.26</v>
      </c>
    </row>
    <row r="242" spans="3:6" outlineLevel="1">
      <c r="C242" s="410" t="s">
        <v>738</v>
      </c>
      <c r="D242" s="411">
        <v>0.1</v>
      </c>
      <c r="E242" s="412" t="s">
        <v>947</v>
      </c>
      <c r="F242" s="413">
        <v>0.48</v>
      </c>
    </row>
    <row r="243" spans="3:6" outlineLevel="1">
      <c r="C243" s="410" t="s">
        <v>756</v>
      </c>
      <c r="D243" s="411">
        <v>0.1</v>
      </c>
      <c r="E243" s="412" t="s">
        <v>947</v>
      </c>
      <c r="F243" s="413">
        <v>0.48</v>
      </c>
    </row>
    <row r="244" spans="3:6" outlineLevel="1">
      <c r="C244" s="410" t="s">
        <v>750</v>
      </c>
      <c r="D244" s="411">
        <v>-0.55000000000000004</v>
      </c>
      <c r="E244" s="412" t="s">
        <v>949</v>
      </c>
      <c r="F244" s="413">
        <v>0.26</v>
      </c>
    </row>
    <row r="245" spans="3:6" outlineLevel="1">
      <c r="C245" s="410" t="s">
        <v>757</v>
      </c>
      <c r="D245" s="411">
        <v>-0.55000000000000004</v>
      </c>
      <c r="E245" s="412" t="s">
        <v>949</v>
      </c>
      <c r="F245" s="413">
        <v>0.26</v>
      </c>
    </row>
    <row r="246" spans="3:6" outlineLevel="1">
      <c r="C246" s="410" t="s">
        <v>752</v>
      </c>
      <c r="D246" s="411">
        <v>-0.55000000000000004</v>
      </c>
      <c r="E246" s="412" t="s">
        <v>949</v>
      </c>
      <c r="F246" s="413">
        <v>0.26</v>
      </c>
    </row>
    <row r="247" spans="3:6" outlineLevel="1">
      <c r="C247" s="410" t="s">
        <v>769</v>
      </c>
      <c r="D247" s="411">
        <v>-0.55000000000000004</v>
      </c>
      <c r="E247" s="412" t="s">
        <v>949</v>
      </c>
      <c r="F247" s="413">
        <v>0.26</v>
      </c>
    </row>
    <row r="248" spans="3:6" outlineLevel="1">
      <c r="C248" s="410" t="s">
        <v>760</v>
      </c>
      <c r="D248" s="411">
        <v>-0.55000000000000004</v>
      </c>
      <c r="E248" s="412" t="s">
        <v>949</v>
      </c>
      <c r="F248" s="413">
        <v>0.26</v>
      </c>
    </row>
    <row r="249" spans="3:6" outlineLevel="1">
      <c r="C249" s="410" t="s">
        <v>737</v>
      </c>
      <c r="D249" s="411">
        <v>-0.55000000000000004</v>
      </c>
      <c r="E249" s="412" t="s">
        <v>949</v>
      </c>
      <c r="F249" s="413">
        <v>0.26</v>
      </c>
    </row>
    <row r="250" spans="3:6" outlineLevel="1">
      <c r="C250" s="410" t="s">
        <v>748</v>
      </c>
      <c r="D250" s="411">
        <v>-0.55000000000000004</v>
      </c>
      <c r="E250" s="412" t="s">
        <v>949</v>
      </c>
      <c r="F250" s="413">
        <v>0.26</v>
      </c>
    </row>
    <row r="251" spans="3:6" outlineLevel="1">
      <c r="C251" s="410" t="s">
        <v>762</v>
      </c>
      <c r="D251" s="411">
        <v>-0.66</v>
      </c>
      <c r="E251" s="412" t="s">
        <v>959</v>
      </c>
      <c r="F251" s="413">
        <v>0.46</v>
      </c>
    </row>
    <row r="252" spans="3:6" outlineLevel="1">
      <c r="C252" s="410" t="s">
        <v>746</v>
      </c>
      <c r="D252" s="411">
        <v>-1.45</v>
      </c>
      <c r="E252" s="412" t="s">
        <v>792</v>
      </c>
      <c r="F252" s="413">
        <v>0.24</v>
      </c>
    </row>
    <row r="253" spans="3:6" outlineLevel="1">
      <c r="C253" s="410" t="s">
        <v>740</v>
      </c>
      <c r="D253" s="411">
        <v>-1.53</v>
      </c>
      <c r="E253" s="412" t="s">
        <v>792</v>
      </c>
      <c r="F253" s="413">
        <v>0.26</v>
      </c>
    </row>
    <row r="254" spans="3:6" outlineLevel="1">
      <c r="C254" s="410" t="s">
        <v>761</v>
      </c>
      <c r="D254" s="411">
        <v>-1.53</v>
      </c>
      <c r="E254" s="412" t="s">
        <v>792</v>
      </c>
      <c r="F254" s="413">
        <v>0.26</v>
      </c>
    </row>
    <row r="255" spans="3:6" outlineLevel="1">
      <c r="C255" s="410" t="s">
        <v>759</v>
      </c>
      <c r="D255" s="411">
        <v>-1.53</v>
      </c>
      <c r="E255" s="412" t="s">
        <v>792</v>
      </c>
      <c r="F255" s="413">
        <v>0.26</v>
      </c>
    </row>
    <row r="256" spans="3:6" outlineLevel="1">
      <c r="C256" s="410" t="s">
        <v>742</v>
      </c>
      <c r="D256" s="411">
        <v>-1.53</v>
      </c>
      <c r="E256" s="412" t="s">
        <v>792</v>
      </c>
      <c r="F256" s="413">
        <v>0.26</v>
      </c>
    </row>
    <row r="257" spans="3:12" outlineLevel="1">
      <c r="C257" s="410" t="s">
        <v>767</v>
      </c>
      <c r="D257" s="411">
        <v>-1.53</v>
      </c>
      <c r="E257" s="412" t="s">
        <v>792</v>
      </c>
      <c r="F257" s="413">
        <v>0.26</v>
      </c>
    </row>
    <row r="258" spans="3:12" outlineLevel="1">
      <c r="C258" s="410" t="s">
        <v>751</v>
      </c>
      <c r="D258" s="411">
        <v>-1.53</v>
      </c>
      <c r="E258" s="412" t="s">
        <v>792</v>
      </c>
      <c r="F258" s="413">
        <v>0.26</v>
      </c>
    </row>
    <row r="259" spans="3:12" outlineLevel="1">
      <c r="C259" s="410" t="s">
        <v>743</v>
      </c>
      <c r="D259" s="411">
        <v>-1.53</v>
      </c>
      <c r="E259" s="412" t="s">
        <v>792</v>
      </c>
      <c r="F259" s="413">
        <v>0.26</v>
      </c>
    </row>
    <row r="260" spans="3:12" outlineLevel="1">
      <c r="C260" s="410" t="s">
        <v>745</v>
      </c>
      <c r="D260" s="411">
        <v>-1.61</v>
      </c>
      <c r="E260" s="412" t="s">
        <v>792</v>
      </c>
      <c r="F260" s="413">
        <v>0.28000000000000003</v>
      </c>
    </row>
    <row r="261" spans="3:12" ht="15" outlineLevel="1" thickBot="1">
      <c r="C261" s="414" t="s">
        <v>753</v>
      </c>
      <c r="D261" s="415">
        <v>-2.39</v>
      </c>
      <c r="E261" s="416" t="s">
        <v>792</v>
      </c>
      <c r="F261" s="417">
        <v>0.46</v>
      </c>
    </row>
    <row r="262" spans="3:12" outlineLevel="1"/>
    <row r="263" spans="3:12" ht="15" thickBot="1"/>
    <row r="264" spans="3:12" ht="15" collapsed="1" thickBot="1">
      <c r="C264" s="932" t="s">
        <v>710</v>
      </c>
      <c r="D264" s="933"/>
      <c r="E264" s="933"/>
      <c r="F264" s="934"/>
    </row>
    <row r="265" spans="3:12" outlineLevel="1">
      <c r="C265" s="923" t="s">
        <v>245</v>
      </c>
      <c r="D265" s="924"/>
      <c r="E265" s="925" t="s">
        <v>614</v>
      </c>
      <c r="F265" s="926"/>
    </row>
    <row r="266" spans="3:12" outlineLevel="1">
      <c r="C266" s="407" t="s">
        <v>247</v>
      </c>
      <c r="D266" s="408" t="s">
        <v>248</v>
      </c>
      <c r="E266" s="408" t="s">
        <v>249</v>
      </c>
      <c r="F266" s="409" t="s">
        <v>250</v>
      </c>
      <c r="I266" s="859" t="s">
        <v>776</v>
      </c>
      <c r="J266" s="860"/>
      <c r="K266" s="860"/>
      <c r="L266" s="861"/>
    </row>
    <row r="267" spans="3:12" outlineLevel="1">
      <c r="C267" s="927" t="s">
        <v>251</v>
      </c>
      <c r="D267" s="928"/>
      <c r="E267" s="928"/>
      <c r="F267" s="929"/>
      <c r="I267" s="216" t="s">
        <v>552</v>
      </c>
      <c r="J267" s="217" t="s">
        <v>248</v>
      </c>
      <c r="K267" s="216" t="s">
        <v>553</v>
      </c>
      <c r="L267" s="216" t="s">
        <v>554</v>
      </c>
    </row>
    <row r="268" spans="3:12" outlineLevel="1">
      <c r="C268" s="927" t="s">
        <v>272</v>
      </c>
      <c r="D268" s="928"/>
      <c r="E268" s="928"/>
      <c r="F268" s="929"/>
      <c r="I268" s="488" t="s">
        <v>763</v>
      </c>
      <c r="J268" s="489">
        <v>3.2</v>
      </c>
      <c r="K268" s="219"/>
      <c r="L268" s="219"/>
    </row>
    <row r="269" spans="3:12" outlineLevel="1">
      <c r="C269" s="410" t="s">
        <v>763</v>
      </c>
      <c r="D269" s="411">
        <v>3.2</v>
      </c>
      <c r="E269" s="412" t="s">
        <v>960</v>
      </c>
      <c r="F269" s="413">
        <v>0.28000000000000003</v>
      </c>
      <c r="I269" s="488" t="s">
        <v>749</v>
      </c>
      <c r="J269" s="489">
        <v>3.18</v>
      </c>
      <c r="K269" s="219"/>
      <c r="L269" s="219"/>
    </row>
    <row r="270" spans="3:12" outlineLevel="1">
      <c r="C270" s="410" t="s">
        <v>749</v>
      </c>
      <c r="D270" s="411">
        <v>3.18</v>
      </c>
      <c r="E270" s="412" t="s">
        <v>961</v>
      </c>
      <c r="F270" s="413">
        <v>0.48</v>
      </c>
      <c r="I270" s="488" t="s">
        <v>753</v>
      </c>
      <c r="J270" s="489">
        <v>2.54</v>
      </c>
      <c r="K270" s="219"/>
      <c r="L270" s="219"/>
    </row>
    <row r="271" spans="3:12" outlineLevel="1">
      <c r="C271" s="410" t="s">
        <v>753</v>
      </c>
      <c r="D271" s="411">
        <v>2.54</v>
      </c>
      <c r="E271" s="412" t="s">
        <v>962</v>
      </c>
      <c r="F271" s="413">
        <v>0.46</v>
      </c>
      <c r="I271" s="488" t="s">
        <v>756</v>
      </c>
      <c r="J271" s="489">
        <v>2.42</v>
      </c>
      <c r="K271" s="219"/>
      <c r="L271" s="219"/>
    </row>
    <row r="272" spans="3:12" outlineLevel="1">
      <c r="C272" s="410" t="s">
        <v>756</v>
      </c>
      <c r="D272" s="411">
        <v>2.42</v>
      </c>
      <c r="E272" s="412" t="s">
        <v>803</v>
      </c>
      <c r="F272" s="413">
        <v>0.48</v>
      </c>
      <c r="I272" s="219"/>
      <c r="J272" s="219"/>
      <c r="K272" s="219"/>
      <c r="L272" s="219"/>
    </row>
    <row r="273" spans="3:12" outlineLevel="1">
      <c r="C273" s="410" t="s">
        <v>744</v>
      </c>
      <c r="D273" s="411">
        <v>1.78</v>
      </c>
      <c r="E273" s="412" t="s">
        <v>963</v>
      </c>
      <c r="F273" s="413">
        <v>0.46</v>
      </c>
      <c r="I273" s="488" t="s">
        <v>754</v>
      </c>
      <c r="J273" s="489">
        <v>-1.91</v>
      </c>
      <c r="K273" s="219"/>
      <c r="L273" s="219"/>
    </row>
    <row r="274" spans="3:12" outlineLevel="1">
      <c r="C274" s="410" t="s">
        <v>768</v>
      </c>
      <c r="D274" s="411">
        <v>1.65</v>
      </c>
      <c r="E274" s="412" t="s">
        <v>964</v>
      </c>
      <c r="F274" s="413">
        <v>0.48</v>
      </c>
    </row>
    <row r="275" spans="3:12" outlineLevel="1">
      <c r="C275" s="410" t="s">
        <v>741</v>
      </c>
      <c r="D275" s="411">
        <v>0.89</v>
      </c>
      <c r="E275" s="412" t="s">
        <v>965</v>
      </c>
      <c r="F275" s="413">
        <v>0.48</v>
      </c>
    </row>
    <row r="276" spans="3:12" outlineLevel="1">
      <c r="C276" s="410" t="s">
        <v>758</v>
      </c>
      <c r="D276" s="411">
        <v>0.89</v>
      </c>
      <c r="E276" s="412" t="s">
        <v>965</v>
      </c>
      <c r="F276" s="413">
        <v>0.48</v>
      </c>
    </row>
    <row r="277" spans="3:12" outlineLevel="1">
      <c r="C277" s="410" t="s">
        <v>737</v>
      </c>
      <c r="D277" s="411">
        <v>0.8</v>
      </c>
      <c r="E277" s="412" t="s">
        <v>966</v>
      </c>
      <c r="F277" s="413">
        <v>0.26</v>
      </c>
    </row>
    <row r="278" spans="3:12" outlineLevel="1">
      <c r="C278" s="410" t="s">
        <v>760</v>
      </c>
      <c r="D278" s="411">
        <v>0.8</v>
      </c>
      <c r="E278" s="412" t="s">
        <v>966</v>
      </c>
      <c r="F278" s="413">
        <v>0.26</v>
      </c>
    </row>
    <row r="279" spans="3:12" outlineLevel="1">
      <c r="C279" s="410" t="s">
        <v>742</v>
      </c>
      <c r="D279" s="411">
        <v>0.8</v>
      </c>
      <c r="E279" s="412" t="s">
        <v>966</v>
      </c>
      <c r="F279" s="413">
        <v>0.26</v>
      </c>
    </row>
    <row r="280" spans="3:12" outlineLevel="1">
      <c r="C280" s="410" t="s">
        <v>747</v>
      </c>
      <c r="D280" s="411">
        <v>0.76</v>
      </c>
      <c r="E280" s="412" t="s">
        <v>806</v>
      </c>
      <c r="F280" s="413">
        <v>0.5</v>
      </c>
    </row>
    <row r="281" spans="3:12" outlineLevel="1">
      <c r="C281" s="410" t="s">
        <v>738</v>
      </c>
      <c r="D281" s="411">
        <v>0.12</v>
      </c>
      <c r="E281" s="412" t="s">
        <v>807</v>
      </c>
      <c r="F281" s="413">
        <v>0.48</v>
      </c>
    </row>
    <row r="282" spans="3:12" outlineLevel="1">
      <c r="C282" s="410" t="s">
        <v>746</v>
      </c>
      <c r="D282" s="411">
        <v>7.0000000000000007E-2</v>
      </c>
      <c r="E282" s="412" t="s">
        <v>967</v>
      </c>
      <c r="F282" s="413">
        <v>0.24</v>
      </c>
    </row>
    <row r="283" spans="3:12" outlineLevel="1">
      <c r="C283" s="410" t="s">
        <v>769</v>
      </c>
      <c r="D283" s="411">
        <v>-7.0000000000000007E-2</v>
      </c>
      <c r="E283" s="412" t="s">
        <v>968</v>
      </c>
      <c r="F283" s="413">
        <v>0.26</v>
      </c>
    </row>
    <row r="284" spans="3:12" outlineLevel="1">
      <c r="C284" s="410" t="s">
        <v>752</v>
      </c>
      <c r="D284" s="411">
        <v>-0.94</v>
      </c>
      <c r="E284" s="412" t="s">
        <v>969</v>
      </c>
      <c r="F284" s="413">
        <v>0.26</v>
      </c>
    </row>
    <row r="285" spans="3:12" outlineLevel="1">
      <c r="C285" s="410" t="s">
        <v>757</v>
      </c>
      <c r="D285" s="411">
        <v>-0.94</v>
      </c>
      <c r="E285" s="412" t="s">
        <v>969</v>
      </c>
      <c r="F285" s="413">
        <v>0.26</v>
      </c>
    </row>
    <row r="286" spans="3:12" outlineLevel="1">
      <c r="C286" s="410" t="s">
        <v>739</v>
      </c>
      <c r="D286" s="411">
        <v>-0.94</v>
      </c>
      <c r="E286" s="412" t="s">
        <v>969</v>
      </c>
      <c r="F286" s="413">
        <v>0.26</v>
      </c>
    </row>
    <row r="287" spans="3:12" outlineLevel="1">
      <c r="C287" s="410" t="s">
        <v>743</v>
      </c>
      <c r="D287" s="411">
        <v>-0.94</v>
      </c>
      <c r="E287" s="412" t="s">
        <v>969</v>
      </c>
      <c r="F287" s="413">
        <v>0.26</v>
      </c>
    </row>
    <row r="288" spans="3:12" outlineLevel="1">
      <c r="C288" s="410" t="s">
        <v>748</v>
      </c>
      <c r="D288" s="411">
        <v>-0.94</v>
      </c>
      <c r="E288" s="412" t="s">
        <v>969</v>
      </c>
      <c r="F288" s="413">
        <v>0.26</v>
      </c>
    </row>
    <row r="289" spans="3:6" outlineLevel="1">
      <c r="C289" s="410" t="s">
        <v>745</v>
      </c>
      <c r="D289" s="411">
        <v>-1.05</v>
      </c>
      <c r="E289" s="412" t="s">
        <v>970</v>
      </c>
      <c r="F289" s="413">
        <v>0.28000000000000003</v>
      </c>
    </row>
    <row r="290" spans="3:6" outlineLevel="1">
      <c r="C290" s="410" t="s">
        <v>762</v>
      </c>
      <c r="D290" s="411">
        <v>-1.29</v>
      </c>
      <c r="E290" s="412" t="s">
        <v>971</v>
      </c>
      <c r="F290" s="413">
        <v>0.46</v>
      </c>
    </row>
    <row r="291" spans="3:6" outlineLevel="1">
      <c r="C291" s="410" t="s">
        <v>767</v>
      </c>
      <c r="D291" s="411">
        <v>-1.81</v>
      </c>
      <c r="E291" s="412" t="s">
        <v>792</v>
      </c>
      <c r="F291" s="413">
        <v>0.26</v>
      </c>
    </row>
    <row r="292" spans="3:6" outlineLevel="1">
      <c r="C292" s="410" t="s">
        <v>759</v>
      </c>
      <c r="D292" s="411">
        <v>-1.81</v>
      </c>
      <c r="E292" s="412" t="s">
        <v>792</v>
      </c>
      <c r="F292" s="413">
        <v>0.26</v>
      </c>
    </row>
    <row r="293" spans="3:6" outlineLevel="1">
      <c r="C293" s="410" t="s">
        <v>761</v>
      </c>
      <c r="D293" s="411">
        <v>-1.81</v>
      </c>
      <c r="E293" s="412" t="s">
        <v>792</v>
      </c>
      <c r="F293" s="413">
        <v>0.26</v>
      </c>
    </row>
    <row r="294" spans="3:6" outlineLevel="1">
      <c r="C294" s="410" t="s">
        <v>740</v>
      </c>
      <c r="D294" s="411">
        <v>-1.81</v>
      </c>
      <c r="E294" s="412" t="s">
        <v>792</v>
      </c>
      <c r="F294" s="413">
        <v>0.26</v>
      </c>
    </row>
    <row r="295" spans="3:6" outlineLevel="1">
      <c r="C295" s="410" t="s">
        <v>750</v>
      </c>
      <c r="D295" s="411">
        <v>-1.81</v>
      </c>
      <c r="E295" s="412" t="s">
        <v>792</v>
      </c>
      <c r="F295" s="413">
        <v>0.26</v>
      </c>
    </row>
    <row r="296" spans="3:6" outlineLevel="1">
      <c r="C296" s="410" t="s">
        <v>751</v>
      </c>
      <c r="D296" s="411">
        <v>-1.81</v>
      </c>
      <c r="E296" s="412" t="s">
        <v>792</v>
      </c>
      <c r="F296" s="413">
        <v>0.26</v>
      </c>
    </row>
    <row r="297" spans="3:6" outlineLevel="1">
      <c r="C297" s="410" t="s">
        <v>755</v>
      </c>
      <c r="D297" s="411">
        <v>-1.81</v>
      </c>
      <c r="E297" s="412" t="s">
        <v>792</v>
      </c>
      <c r="F297" s="413">
        <v>0.26</v>
      </c>
    </row>
    <row r="298" spans="3:6" ht="15" outlineLevel="1" thickBot="1">
      <c r="C298" s="414" t="s">
        <v>754</v>
      </c>
      <c r="D298" s="415">
        <v>-1.91</v>
      </c>
      <c r="E298" s="416" t="s">
        <v>792</v>
      </c>
      <c r="F298" s="417">
        <v>0.28000000000000003</v>
      </c>
    </row>
    <row r="301" spans="3:6" ht="15" collapsed="1" thickBot="1"/>
    <row r="302" spans="3:6" outlineLevel="1">
      <c r="C302" s="935" t="s">
        <v>1108</v>
      </c>
      <c r="D302" t="s">
        <v>1109</v>
      </c>
    </row>
    <row r="303" spans="3:6" outlineLevel="1">
      <c r="C303" s="936"/>
      <c r="D303" s="245" t="s">
        <v>1110</v>
      </c>
    </row>
    <row r="304" spans="3:6" outlineLevel="1">
      <c r="C304" s="936"/>
      <c r="D304" s="245" t="s">
        <v>1111</v>
      </c>
    </row>
    <row r="305" spans="3:17" outlineLevel="1">
      <c r="C305" s="936"/>
      <c r="D305" s="245" t="s">
        <v>1112</v>
      </c>
    </row>
    <row r="306" spans="3:17" ht="15" thickBot="1">
      <c r="C306" s="937"/>
    </row>
    <row r="307" spans="3:17" ht="15" thickBot="1"/>
    <row r="308" spans="3:17" ht="29.4" thickBot="1">
      <c r="C308" s="456" t="s">
        <v>56</v>
      </c>
      <c r="D308" s="449" t="s">
        <v>57</v>
      </c>
      <c r="E308" s="449" t="s">
        <v>58</v>
      </c>
      <c r="F308" s="449" t="s">
        <v>0</v>
      </c>
      <c r="G308" s="449" t="s">
        <v>1</v>
      </c>
      <c r="H308" s="449" t="s">
        <v>2</v>
      </c>
      <c r="I308" s="449" t="s">
        <v>3</v>
      </c>
      <c r="J308" s="449" t="s">
        <v>4</v>
      </c>
      <c r="K308" s="449" t="s">
        <v>59</v>
      </c>
      <c r="L308" s="449" t="s">
        <v>5</v>
      </c>
      <c r="M308" s="449" t="s">
        <v>60</v>
      </c>
      <c r="N308" s="463" t="s">
        <v>521</v>
      </c>
    </row>
    <row r="309" spans="3:17" outlineLevel="1">
      <c r="C309" s="270" t="s">
        <v>8</v>
      </c>
      <c r="D309">
        <v>3</v>
      </c>
      <c r="E309">
        <v>2</v>
      </c>
      <c r="F309">
        <v>3</v>
      </c>
      <c r="G309">
        <v>3</v>
      </c>
      <c r="H309">
        <v>2</v>
      </c>
      <c r="I309">
        <v>3</v>
      </c>
      <c r="J309">
        <v>1</v>
      </c>
      <c r="K309">
        <v>3</v>
      </c>
      <c r="L309">
        <v>2</v>
      </c>
      <c r="M309">
        <v>1</v>
      </c>
      <c r="N309" s="272">
        <v>1</v>
      </c>
      <c r="P309" s="1" t="s">
        <v>521</v>
      </c>
      <c r="Q309" s="1" t="s">
        <v>1120</v>
      </c>
    </row>
    <row r="310" spans="3:17" outlineLevel="1">
      <c r="C310" s="270" t="s">
        <v>13</v>
      </c>
      <c r="D310">
        <v>2</v>
      </c>
      <c r="E310">
        <v>3</v>
      </c>
      <c r="F310">
        <v>3</v>
      </c>
      <c r="G310">
        <v>3</v>
      </c>
      <c r="H310">
        <v>3</v>
      </c>
      <c r="I310">
        <v>3</v>
      </c>
      <c r="J310">
        <v>1</v>
      </c>
      <c r="K310">
        <v>3</v>
      </c>
      <c r="L310">
        <v>3</v>
      </c>
      <c r="M310">
        <v>1</v>
      </c>
      <c r="N310" s="272">
        <v>1</v>
      </c>
      <c r="P310" s="1">
        <v>1</v>
      </c>
      <c r="Q310" s="1">
        <v>10</v>
      </c>
    </row>
    <row r="311" spans="3:17" outlineLevel="1">
      <c r="C311" s="270" t="s">
        <v>18</v>
      </c>
      <c r="D311">
        <v>1</v>
      </c>
      <c r="E311">
        <v>3</v>
      </c>
      <c r="F311">
        <v>3</v>
      </c>
      <c r="G311">
        <v>3</v>
      </c>
      <c r="H311">
        <v>2</v>
      </c>
      <c r="I311">
        <v>3</v>
      </c>
      <c r="J311">
        <v>1</v>
      </c>
      <c r="K311">
        <v>3</v>
      </c>
      <c r="L311">
        <v>3</v>
      </c>
      <c r="M311">
        <v>1</v>
      </c>
      <c r="N311" s="272">
        <v>1</v>
      </c>
      <c r="P311" s="1">
        <v>2</v>
      </c>
      <c r="Q311" s="1">
        <v>4</v>
      </c>
    </row>
    <row r="312" spans="3:17" outlineLevel="1">
      <c r="C312" s="270" t="s">
        <v>15</v>
      </c>
      <c r="D312">
        <v>2</v>
      </c>
      <c r="E312">
        <v>3</v>
      </c>
      <c r="F312">
        <v>3</v>
      </c>
      <c r="G312">
        <v>3</v>
      </c>
      <c r="H312">
        <v>2</v>
      </c>
      <c r="I312">
        <v>3</v>
      </c>
      <c r="J312">
        <v>1</v>
      </c>
      <c r="K312">
        <v>2</v>
      </c>
      <c r="L312">
        <v>3</v>
      </c>
      <c r="M312">
        <v>2</v>
      </c>
      <c r="N312" s="272">
        <v>1</v>
      </c>
      <c r="P312" s="1">
        <v>3</v>
      </c>
      <c r="Q312" s="1">
        <v>3</v>
      </c>
    </row>
    <row r="313" spans="3:17" outlineLevel="1">
      <c r="C313" s="270" t="s">
        <v>11</v>
      </c>
      <c r="D313">
        <v>2</v>
      </c>
      <c r="E313">
        <v>3</v>
      </c>
      <c r="F313">
        <v>3</v>
      </c>
      <c r="G313">
        <v>3</v>
      </c>
      <c r="H313">
        <v>2</v>
      </c>
      <c r="I313">
        <v>3</v>
      </c>
      <c r="J313">
        <v>1</v>
      </c>
      <c r="K313">
        <v>2</v>
      </c>
      <c r="L313">
        <v>3</v>
      </c>
      <c r="M313">
        <v>3</v>
      </c>
      <c r="N313" s="272">
        <v>1</v>
      </c>
      <c r="P313" s="1">
        <v>4</v>
      </c>
      <c r="Q313" s="1">
        <v>7</v>
      </c>
    </row>
    <row r="314" spans="3:17" outlineLevel="1">
      <c r="C314" s="270" t="s">
        <v>16</v>
      </c>
      <c r="D314">
        <v>2</v>
      </c>
      <c r="E314">
        <v>3</v>
      </c>
      <c r="F314">
        <v>2</v>
      </c>
      <c r="G314">
        <v>3</v>
      </c>
      <c r="H314">
        <v>3</v>
      </c>
      <c r="I314">
        <v>3</v>
      </c>
      <c r="J314">
        <v>1</v>
      </c>
      <c r="K314">
        <v>3</v>
      </c>
      <c r="L314">
        <v>3</v>
      </c>
      <c r="M314">
        <v>1</v>
      </c>
      <c r="N314" s="272">
        <v>1</v>
      </c>
      <c r="P314" s="1">
        <v>5</v>
      </c>
      <c r="Q314" s="1">
        <v>6</v>
      </c>
    </row>
    <row r="315" spans="3:17" outlineLevel="1">
      <c r="C315" s="270" t="s">
        <v>12</v>
      </c>
      <c r="D315">
        <v>2</v>
      </c>
      <c r="E315">
        <v>2</v>
      </c>
      <c r="F315">
        <v>3</v>
      </c>
      <c r="G315">
        <v>3</v>
      </c>
      <c r="H315">
        <v>1</v>
      </c>
      <c r="I315">
        <v>3</v>
      </c>
      <c r="J315">
        <v>2</v>
      </c>
      <c r="K315">
        <v>2</v>
      </c>
      <c r="L315">
        <v>3</v>
      </c>
      <c r="M315">
        <v>2</v>
      </c>
      <c r="N315" s="272">
        <v>1</v>
      </c>
      <c r="P315" s="1">
        <v>6</v>
      </c>
      <c r="Q315" s="1">
        <v>6</v>
      </c>
    </row>
    <row r="316" spans="3:17" outlineLevel="1">
      <c r="C316" s="270" t="s">
        <v>10</v>
      </c>
      <c r="D316">
        <v>3</v>
      </c>
      <c r="E316">
        <v>3</v>
      </c>
      <c r="F316">
        <v>3</v>
      </c>
      <c r="G316">
        <v>3</v>
      </c>
      <c r="H316">
        <v>2</v>
      </c>
      <c r="I316">
        <v>3</v>
      </c>
      <c r="J316">
        <v>2</v>
      </c>
      <c r="K316">
        <v>2</v>
      </c>
      <c r="L316">
        <v>2</v>
      </c>
      <c r="M316">
        <v>2</v>
      </c>
      <c r="N316" s="272">
        <v>1</v>
      </c>
      <c r="P316" s="1">
        <v>7</v>
      </c>
      <c r="Q316" s="1">
        <v>6</v>
      </c>
    </row>
    <row r="317" spans="3:17" outlineLevel="1">
      <c r="C317" s="270" t="s">
        <v>17</v>
      </c>
      <c r="D317">
        <v>1</v>
      </c>
      <c r="E317">
        <v>3</v>
      </c>
      <c r="F317">
        <v>3</v>
      </c>
      <c r="G317">
        <v>3</v>
      </c>
      <c r="H317">
        <v>3</v>
      </c>
      <c r="I317">
        <v>3</v>
      </c>
      <c r="J317">
        <v>1</v>
      </c>
      <c r="K317">
        <v>3</v>
      </c>
      <c r="L317">
        <v>2</v>
      </c>
      <c r="M317">
        <v>1</v>
      </c>
      <c r="N317" s="272">
        <v>1</v>
      </c>
      <c r="P317" s="1">
        <v>8</v>
      </c>
      <c r="Q317" s="1">
        <v>8</v>
      </c>
    </row>
    <row r="318" spans="3:17" ht="15" outlineLevel="1" thickBot="1">
      <c r="C318" s="270" t="s">
        <v>14</v>
      </c>
      <c r="D318">
        <v>2</v>
      </c>
      <c r="E318">
        <v>2</v>
      </c>
      <c r="F318">
        <v>3</v>
      </c>
      <c r="G318">
        <v>3</v>
      </c>
      <c r="H318">
        <v>2</v>
      </c>
      <c r="I318">
        <v>3</v>
      </c>
      <c r="J318">
        <v>1</v>
      </c>
      <c r="K318">
        <v>3</v>
      </c>
      <c r="L318">
        <v>3</v>
      </c>
      <c r="M318">
        <v>2</v>
      </c>
      <c r="N318" s="272">
        <v>1</v>
      </c>
    </row>
    <row r="319" spans="3:17" ht="15" thickBot="1">
      <c r="C319" s="466" t="s">
        <v>547</v>
      </c>
      <c r="D319" s="468">
        <f>AVERAGE(D309:D318)</f>
        <v>2</v>
      </c>
      <c r="E319" s="468">
        <f t="shared" ref="E319:M319" si="0">AVERAGE(E309:E318)</f>
        <v>2.7</v>
      </c>
      <c r="F319" s="468">
        <f t="shared" si="0"/>
        <v>2.9</v>
      </c>
      <c r="G319" s="468">
        <f t="shared" si="0"/>
        <v>3</v>
      </c>
      <c r="H319" s="468">
        <f t="shared" si="0"/>
        <v>2.2000000000000002</v>
      </c>
      <c r="I319" s="468">
        <f t="shared" si="0"/>
        <v>3</v>
      </c>
      <c r="J319" s="468">
        <f t="shared" si="0"/>
        <v>1.2</v>
      </c>
      <c r="K319" s="468">
        <f t="shared" si="0"/>
        <v>2.6</v>
      </c>
      <c r="L319" s="468">
        <f t="shared" si="0"/>
        <v>2.7</v>
      </c>
      <c r="M319" s="468">
        <f t="shared" si="0"/>
        <v>1.6</v>
      </c>
      <c r="N319" s="272"/>
    </row>
    <row r="320" spans="3:17" outlineLevel="1">
      <c r="C320" s="270" t="s">
        <v>19</v>
      </c>
      <c r="D320">
        <v>1</v>
      </c>
      <c r="E320">
        <v>3</v>
      </c>
      <c r="F320">
        <v>2</v>
      </c>
      <c r="G320">
        <v>2</v>
      </c>
      <c r="H320">
        <v>3</v>
      </c>
      <c r="I320">
        <v>2</v>
      </c>
      <c r="J320">
        <v>2</v>
      </c>
      <c r="K320">
        <v>3</v>
      </c>
      <c r="L320">
        <v>2</v>
      </c>
      <c r="M320">
        <v>2</v>
      </c>
      <c r="N320" s="272">
        <v>2</v>
      </c>
    </row>
    <row r="321" spans="3:14" outlineLevel="1">
      <c r="C321" s="270" t="s">
        <v>35</v>
      </c>
      <c r="D321">
        <v>2</v>
      </c>
      <c r="E321">
        <v>3</v>
      </c>
      <c r="F321">
        <v>2</v>
      </c>
      <c r="G321">
        <v>2</v>
      </c>
      <c r="H321">
        <v>2</v>
      </c>
      <c r="I321">
        <v>2</v>
      </c>
      <c r="J321">
        <v>2</v>
      </c>
      <c r="K321">
        <v>3</v>
      </c>
      <c r="L321">
        <v>2</v>
      </c>
      <c r="M321">
        <v>1</v>
      </c>
      <c r="N321" s="272">
        <v>2</v>
      </c>
    </row>
    <row r="322" spans="3:14" outlineLevel="1">
      <c r="C322" s="270" t="s">
        <v>49</v>
      </c>
      <c r="D322">
        <v>1</v>
      </c>
      <c r="E322">
        <v>3</v>
      </c>
      <c r="F322">
        <v>1</v>
      </c>
      <c r="G322">
        <v>2</v>
      </c>
      <c r="H322">
        <v>3</v>
      </c>
      <c r="I322">
        <v>1</v>
      </c>
      <c r="J322">
        <v>2</v>
      </c>
      <c r="K322">
        <v>3</v>
      </c>
      <c r="L322">
        <v>3</v>
      </c>
      <c r="M322">
        <v>1</v>
      </c>
      <c r="N322" s="272">
        <v>2</v>
      </c>
    </row>
    <row r="323" spans="3:14" ht="15" outlineLevel="1" thickBot="1">
      <c r="C323" s="270" t="s">
        <v>41</v>
      </c>
      <c r="D323">
        <v>1</v>
      </c>
      <c r="E323">
        <v>2</v>
      </c>
      <c r="F323">
        <v>1</v>
      </c>
      <c r="G323">
        <v>2</v>
      </c>
      <c r="H323">
        <v>3</v>
      </c>
      <c r="I323">
        <v>2</v>
      </c>
      <c r="J323">
        <v>2</v>
      </c>
      <c r="K323">
        <v>3</v>
      </c>
      <c r="L323">
        <v>3</v>
      </c>
      <c r="M323">
        <v>1</v>
      </c>
      <c r="N323" s="272">
        <v>2</v>
      </c>
    </row>
    <row r="324" spans="3:14" ht="15" thickBot="1">
      <c r="C324" s="466" t="s">
        <v>548</v>
      </c>
      <c r="D324" s="468">
        <f>AVERAGE(D320:D323)</f>
        <v>1.25</v>
      </c>
      <c r="E324" s="468">
        <f t="shared" ref="E324:M324" si="1">AVERAGE(E320:E323)</f>
        <v>2.75</v>
      </c>
      <c r="F324" s="468">
        <f t="shared" si="1"/>
        <v>1.5</v>
      </c>
      <c r="G324" s="468">
        <f t="shared" si="1"/>
        <v>2</v>
      </c>
      <c r="H324" s="468">
        <f t="shared" si="1"/>
        <v>2.75</v>
      </c>
      <c r="I324" s="468">
        <f t="shared" si="1"/>
        <v>1.75</v>
      </c>
      <c r="J324" s="468">
        <f t="shared" si="1"/>
        <v>2</v>
      </c>
      <c r="K324" s="468">
        <f t="shared" si="1"/>
        <v>3</v>
      </c>
      <c r="L324" s="468">
        <f t="shared" si="1"/>
        <v>2.5</v>
      </c>
      <c r="M324" s="468">
        <f t="shared" si="1"/>
        <v>1.25</v>
      </c>
      <c r="N324" s="272"/>
    </row>
    <row r="325" spans="3:14" outlineLevel="1">
      <c r="C325" s="270" t="s">
        <v>23</v>
      </c>
      <c r="D325">
        <v>3</v>
      </c>
      <c r="E325">
        <v>1</v>
      </c>
      <c r="F325">
        <v>3</v>
      </c>
      <c r="G325">
        <v>2</v>
      </c>
      <c r="H325">
        <v>1</v>
      </c>
      <c r="I325">
        <v>2</v>
      </c>
      <c r="J325">
        <v>2</v>
      </c>
      <c r="K325">
        <v>2</v>
      </c>
      <c r="L325">
        <v>2</v>
      </c>
      <c r="M325">
        <v>2</v>
      </c>
      <c r="N325" s="272">
        <v>3</v>
      </c>
    </row>
    <row r="326" spans="3:14" outlineLevel="1">
      <c r="C326" s="270" t="s">
        <v>26</v>
      </c>
      <c r="D326">
        <v>3</v>
      </c>
      <c r="E326">
        <v>1</v>
      </c>
      <c r="F326">
        <v>2</v>
      </c>
      <c r="G326">
        <v>2</v>
      </c>
      <c r="H326">
        <v>1</v>
      </c>
      <c r="I326">
        <v>3</v>
      </c>
      <c r="J326">
        <v>2</v>
      </c>
      <c r="K326">
        <v>1</v>
      </c>
      <c r="L326">
        <v>2</v>
      </c>
      <c r="M326">
        <v>2</v>
      </c>
      <c r="N326" s="272">
        <v>3</v>
      </c>
    </row>
    <row r="327" spans="3:14" ht="15" outlineLevel="1" thickBot="1">
      <c r="C327" s="270" t="s">
        <v>21</v>
      </c>
      <c r="D327">
        <v>3</v>
      </c>
      <c r="E327">
        <v>1</v>
      </c>
      <c r="F327">
        <v>2</v>
      </c>
      <c r="G327">
        <v>2</v>
      </c>
      <c r="H327">
        <v>1</v>
      </c>
      <c r="I327">
        <v>2</v>
      </c>
      <c r="J327">
        <v>2</v>
      </c>
      <c r="K327">
        <v>2</v>
      </c>
      <c r="L327">
        <v>2</v>
      </c>
      <c r="M327">
        <v>1</v>
      </c>
      <c r="N327" s="272">
        <v>3</v>
      </c>
    </row>
    <row r="328" spans="3:14" ht="15" thickBot="1">
      <c r="C328" s="466" t="s">
        <v>549</v>
      </c>
      <c r="D328" s="468">
        <f>AVERAGE(D325:D327)</f>
        <v>3</v>
      </c>
      <c r="E328" s="468">
        <f t="shared" ref="E328:M328" si="2">AVERAGE(E325:E327)</f>
        <v>1</v>
      </c>
      <c r="F328" s="468">
        <f t="shared" si="2"/>
        <v>2.3333333333333335</v>
      </c>
      <c r="G328" s="468">
        <f t="shared" si="2"/>
        <v>2</v>
      </c>
      <c r="H328" s="468">
        <f t="shared" si="2"/>
        <v>1</v>
      </c>
      <c r="I328" s="468">
        <f t="shared" si="2"/>
        <v>2.3333333333333335</v>
      </c>
      <c r="J328" s="468">
        <f t="shared" si="2"/>
        <v>2</v>
      </c>
      <c r="K328" s="468">
        <f t="shared" si="2"/>
        <v>1.6666666666666667</v>
      </c>
      <c r="L328" s="468">
        <f t="shared" si="2"/>
        <v>2</v>
      </c>
      <c r="M328" s="468">
        <f t="shared" si="2"/>
        <v>1.6666666666666667</v>
      </c>
      <c r="N328" s="272"/>
    </row>
    <row r="329" spans="3:14" outlineLevel="1">
      <c r="C329" s="270" t="s">
        <v>9</v>
      </c>
      <c r="D329">
        <v>3</v>
      </c>
      <c r="E329">
        <v>2</v>
      </c>
      <c r="F329">
        <v>2</v>
      </c>
      <c r="G329">
        <v>3</v>
      </c>
      <c r="H329">
        <v>2</v>
      </c>
      <c r="I329">
        <v>3</v>
      </c>
      <c r="J329">
        <v>1</v>
      </c>
      <c r="K329">
        <v>1</v>
      </c>
      <c r="L329">
        <v>2</v>
      </c>
      <c r="M329">
        <v>2</v>
      </c>
      <c r="N329" s="272">
        <v>4</v>
      </c>
    </row>
    <row r="330" spans="3:14" outlineLevel="1">
      <c r="C330" s="270" t="s">
        <v>6</v>
      </c>
      <c r="D330">
        <v>3</v>
      </c>
      <c r="E330">
        <v>2</v>
      </c>
      <c r="F330">
        <v>2</v>
      </c>
      <c r="G330">
        <v>3</v>
      </c>
      <c r="H330">
        <v>2</v>
      </c>
      <c r="I330">
        <v>3</v>
      </c>
      <c r="J330">
        <v>1</v>
      </c>
      <c r="K330">
        <v>1</v>
      </c>
      <c r="L330">
        <v>1</v>
      </c>
      <c r="M330">
        <v>1</v>
      </c>
      <c r="N330" s="272">
        <v>4</v>
      </c>
    </row>
    <row r="331" spans="3:14" outlineLevel="1">
      <c r="C331" s="270" t="s">
        <v>24</v>
      </c>
      <c r="D331">
        <v>3</v>
      </c>
      <c r="E331">
        <v>2</v>
      </c>
      <c r="F331">
        <v>2</v>
      </c>
      <c r="G331">
        <v>3</v>
      </c>
      <c r="H331">
        <v>1</v>
      </c>
      <c r="I331">
        <v>2</v>
      </c>
      <c r="J331">
        <v>3</v>
      </c>
      <c r="K331">
        <v>1</v>
      </c>
      <c r="L331">
        <v>2</v>
      </c>
      <c r="M331">
        <v>2</v>
      </c>
      <c r="N331" s="272">
        <v>4</v>
      </c>
    </row>
    <row r="332" spans="3:14" outlineLevel="1">
      <c r="C332" s="270" t="s">
        <v>7</v>
      </c>
      <c r="D332">
        <v>3</v>
      </c>
      <c r="E332">
        <v>3</v>
      </c>
      <c r="F332">
        <v>2</v>
      </c>
      <c r="G332">
        <v>2</v>
      </c>
      <c r="H332">
        <v>2</v>
      </c>
      <c r="I332">
        <v>2</v>
      </c>
      <c r="J332">
        <v>3</v>
      </c>
      <c r="K332">
        <v>1</v>
      </c>
      <c r="L332">
        <v>1</v>
      </c>
      <c r="M332">
        <v>1</v>
      </c>
      <c r="N332" s="272">
        <v>4</v>
      </c>
    </row>
    <row r="333" spans="3:14" outlineLevel="1">
      <c r="C333" s="270" t="s">
        <v>25</v>
      </c>
      <c r="D333">
        <v>3</v>
      </c>
      <c r="E333">
        <v>2</v>
      </c>
      <c r="F333">
        <v>2</v>
      </c>
      <c r="G333">
        <v>2</v>
      </c>
      <c r="H333">
        <v>2</v>
      </c>
      <c r="I333">
        <v>2</v>
      </c>
      <c r="J333">
        <v>2</v>
      </c>
      <c r="K333">
        <v>1</v>
      </c>
      <c r="L333">
        <v>2</v>
      </c>
      <c r="M333">
        <v>2</v>
      </c>
      <c r="N333" s="272">
        <v>4</v>
      </c>
    </row>
    <row r="334" spans="3:14" outlineLevel="1">
      <c r="C334" s="270" t="s">
        <v>32</v>
      </c>
      <c r="D334">
        <v>2</v>
      </c>
      <c r="E334">
        <v>3</v>
      </c>
      <c r="F334">
        <v>2</v>
      </c>
      <c r="G334">
        <v>2</v>
      </c>
      <c r="H334">
        <v>2</v>
      </c>
      <c r="I334">
        <v>1</v>
      </c>
      <c r="J334">
        <v>2</v>
      </c>
      <c r="K334">
        <v>1</v>
      </c>
      <c r="L334">
        <v>1</v>
      </c>
      <c r="M334">
        <v>1</v>
      </c>
      <c r="N334" s="272">
        <v>4</v>
      </c>
    </row>
    <row r="335" spans="3:14" ht="15" outlineLevel="1" thickBot="1">
      <c r="C335" s="270" t="s">
        <v>34</v>
      </c>
      <c r="D335">
        <v>2</v>
      </c>
      <c r="E335">
        <v>2</v>
      </c>
      <c r="F335">
        <v>2</v>
      </c>
      <c r="G335">
        <v>2</v>
      </c>
      <c r="H335">
        <v>3</v>
      </c>
      <c r="I335">
        <v>2</v>
      </c>
      <c r="J335">
        <v>2</v>
      </c>
      <c r="K335">
        <v>1</v>
      </c>
      <c r="L335">
        <v>1</v>
      </c>
      <c r="M335">
        <v>2</v>
      </c>
      <c r="N335" s="272">
        <v>4</v>
      </c>
    </row>
    <row r="336" spans="3:14" ht="15" thickBot="1">
      <c r="C336" s="466" t="s">
        <v>550</v>
      </c>
      <c r="D336" s="468">
        <f>AVERAGE(D329:D335)</f>
        <v>2.7142857142857144</v>
      </c>
      <c r="E336" s="468">
        <f t="shared" ref="E336:M336" si="3">AVERAGE(E329:E335)</f>
        <v>2.2857142857142856</v>
      </c>
      <c r="F336" s="468">
        <f t="shared" si="3"/>
        <v>2</v>
      </c>
      <c r="G336" s="468">
        <f t="shared" si="3"/>
        <v>2.4285714285714284</v>
      </c>
      <c r="H336" s="468">
        <f t="shared" si="3"/>
        <v>2</v>
      </c>
      <c r="I336" s="468">
        <f t="shared" si="3"/>
        <v>2.1428571428571428</v>
      </c>
      <c r="J336" s="468">
        <f t="shared" si="3"/>
        <v>2</v>
      </c>
      <c r="K336" s="468">
        <f t="shared" si="3"/>
        <v>1</v>
      </c>
      <c r="L336" s="468">
        <f t="shared" si="3"/>
        <v>1.4285714285714286</v>
      </c>
      <c r="M336" s="468">
        <f t="shared" si="3"/>
        <v>1.5714285714285714</v>
      </c>
      <c r="N336" s="272"/>
    </row>
    <row r="337" spans="3:14" outlineLevel="1">
      <c r="C337" s="270" t="s">
        <v>48</v>
      </c>
      <c r="D337">
        <v>2</v>
      </c>
      <c r="E337">
        <v>2</v>
      </c>
      <c r="F337">
        <v>1</v>
      </c>
      <c r="G337">
        <v>1</v>
      </c>
      <c r="H337">
        <v>3</v>
      </c>
      <c r="I337">
        <v>2</v>
      </c>
      <c r="J337">
        <v>1</v>
      </c>
      <c r="K337">
        <v>2</v>
      </c>
      <c r="L337">
        <v>2</v>
      </c>
      <c r="M337">
        <v>2</v>
      </c>
      <c r="N337" s="272">
        <v>5</v>
      </c>
    </row>
    <row r="338" spans="3:14" outlineLevel="1">
      <c r="C338" s="270" t="s">
        <v>27</v>
      </c>
      <c r="D338">
        <v>2</v>
      </c>
      <c r="E338">
        <v>2</v>
      </c>
      <c r="F338">
        <v>1</v>
      </c>
      <c r="G338">
        <v>1</v>
      </c>
      <c r="H338">
        <v>2</v>
      </c>
      <c r="I338">
        <v>1</v>
      </c>
      <c r="J338">
        <v>3</v>
      </c>
      <c r="K338">
        <v>1</v>
      </c>
      <c r="L338">
        <v>1</v>
      </c>
      <c r="M338">
        <v>2</v>
      </c>
      <c r="N338" s="272">
        <v>5</v>
      </c>
    </row>
    <row r="339" spans="3:14" outlineLevel="1">
      <c r="C339" s="270" t="s">
        <v>46</v>
      </c>
      <c r="D339">
        <v>2</v>
      </c>
      <c r="E339">
        <v>1</v>
      </c>
      <c r="F339">
        <v>1</v>
      </c>
      <c r="G339">
        <v>1</v>
      </c>
      <c r="H339">
        <v>2</v>
      </c>
      <c r="I339">
        <v>1</v>
      </c>
      <c r="J339">
        <v>3</v>
      </c>
      <c r="K339">
        <v>3</v>
      </c>
      <c r="L339">
        <v>2</v>
      </c>
      <c r="M339">
        <v>2</v>
      </c>
      <c r="N339" s="272">
        <v>5</v>
      </c>
    </row>
    <row r="340" spans="3:14" outlineLevel="1">
      <c r="C340" s="270" t="s">
        <v>45</v>
      </c>
      <c r="D340">
        <v>2</v>
      </c>
      <c r="E340">
        <v>1</v>
      </c>
      <c r="F340">
        <v>1</v>
      </c>
      <c r="G340">
        <v>1</v>
      </c>
      <c r="H340">
        <v>2</v>
      </c>
      <c r="I340">
        <v>1</v>
      </c>
      <c r="J340">
        <v>3</v>
      </c>
      <c r="K340">
        <v>2</v>
      </c>
      <c r="L340">
        <v>2</v>
      </c>
      <c r="M340">
        <v>3</v>
      </c>
      <c r="N340" s="272">
        <v>5</v>
      </c>
    </row>
    <row r="341" spans="3:14" outlineLevel="1">
      <c r="C341" s="270" t="s">
        <v>52</v>
      </c>
      <c r="D341">
        <v>1</v>
      </c>
      <c r="E341">
        <v>1</v>
      </c>
      <c r="F341">
        <v>1</v>
      </c>
      <c r="G341">
        <v>1</v>
      </c>
      <c r="H341">
        <v>3</v>
      </c>
      <c r="I341">
        <v>1</v>
      </c>
      <c r="J341">
        <v>3</v>
      </c>
      <c r="K341">
        <v>2</v>
      </c>
      <c r="L341">
        <v>1</v>
      </c>
      <c r="M341">
        <v>3</v>
      </c>
      <c r="N341" s="272">
        <v>5</v>
      </c>
    </row>
    <row r="342" spans="3:14" ht="15" outlineLevel="1" thickBot="1">
      <c r="C342" s="270" t="s">
        <v>54</v>
      </c>
      <c r="D342">
        <v>1</v>
      </c>
      <c r="E342">
        <v>2</v>
      </c>
      <c r="F342">
        <v>1</v>
      </c>
      <c r="G342">
        <v>1</v>
      </c>
      <c r="H342">
        <v>1</v>
      </c>
      <c r="I342">
        <v>1</v>
      </c>
      <c r="J342">
        <v>3</v>
      </c>
      <c r="K342">
        <v>2</v>
      </c>
      <c r="L342">
        <v>1</v>
      </c>
      <c r="M342">
        <v>3</v>
      </c>
      <c r="N342" s="272">
        <v>5</v>
      </c>
    </row>
    <row r="343" spans="3:14" ht="15" thickBot="1">
      <c r="C343" s="466" t="s">
        <v>625</v>
      </c>
      <c r="D343" s="468">
        <f>AVERAGE(D337:D342)</f>
        <v>1.6666666666666667</v>
      </c>
      <c r="E343" s="468">
        <f t="shared" ref="E343:M343" si="4">AVERAGE(E337:E342)</f>
        <v>1.5</v>
      </c>
      <c r="F343" s="468">
        <f t="shared" si="4"/>
        <v>1</v>
      </c>
      <c r="G343" s="468">
        <f t="shared" si="4"/>
        <v>1</v>
      </c>
      <c r="H343" s="468">
        <f t="shared" si="4"/>
        <v>2.1666666666666665</v>
      </c>
      <c r="I343" s="468">
        <f t="shared" si="4"/>
        <v>1.1666666666666667</v>
      </c>
      <c r="J343" s="468">
        <f t="shared" si="4"/>
        <v>2.6666666666666665</v>
      </c>
      <c r="K343" s="468">
        <f t="shared" si="4"/>
        <v>2</v>
      </c>
      <c r="L343" s="468">
        <f t="shared" si="4"/>
        <v>1.5</v>
      </c>
      <c r="M343" s="468">
        <f t="shared" si="4"/>
        <v>2.5</v>
      </c>
      <c r="N343" s="272"/>
    </row>
    <row r="344" spans="3:14" outlineLevel="1">
      <c r="C344" s="270" t="s">
        <v>33</v>
      </c>
      <c r="D344">
        <v>2</v>
      </c>
      <c r="E344">
        <v>1</v>
      </c>
      <c r="F344">
        <v>1</v>
      </c>
      <c r="G344">
        <v>1</v>
      </c>
      <c r="H344">
        <v>1</v>
      </c>
      <c r="I344">
        <v>2</v>
      </c>
      <c r="J344">
        <v>3</v>
      </c>
      <c r="K344">
        <v>2</v>
      </c>
      <c r="L344">
        <v>1</v>
      </c>
      <c r="M344">
        <v>2</v>
      </c>
      <c r="N344" s="272">
        <v>6</v>
      </c>
    </row>
    <row r="345" spans="3:14" outlineLevel="1">
      <c r="C345" s="270" t="s">
        <v>30</v>
      </c>
      <c r="D345">
        <v>2</v>
      </c>
      <c r="E345">
        <v>2</v>
      </c>
      <c r="F345">
        <v>1</v>
      </c>
      <c r="G345">
        <v>1</v>
      </c>
      <c r="H345">
        <v>3</v>
      </c>
      <c r="I345">
        <v>1</v>
      </c>
      <c r="J345">
        <v>2</v>
      </c>
      <c r="K345">
        <v>1</v>
      </c>
      <c r="L345">
        <v>1</v>
      </c>
      <c r="M345">
        <v>1</v>
      </c>
      <c r="N345" s="272">
        <v>6</v>
      </c>
    </row>
    <row r="346" spans="3:14" outlineLevel="1">
      <c r="C346" s="270" t="s">
        <v>43</v>
      </c>
      <c r="D346">
        <v>2</v>
      </c>
      <c r="E346">
        <v>1</v>
      </c>
      <c r="F346">
        <v>1</v>
      </c>
      <c r="G346">
        <v>1</v>
      </c>
      <c r="H346">
        <v>1</v>
      </c>
      <c r="I346">
        <v>1</v>
      </c>
      <c r="J346">
        <v>3</v>
      </c>
      <c r="K346">
        <v>2</v>
      </c>
      <c r="L346">
        <v>1</v>
      </c>
      <c r="M346">
        <v>2</v>
      </c>
      <c r="N346" s="272">
        <v>6</v>
      </c>
    </row>
    <row r="347" spans="3:14" outlineLevel="1">
      <c r="C347" s="270" t="s">
        <v>50</v>
      </c>
      <c r="D347">
        <v>1</v>
      </c>
      <c r="E347">
        <v>3</v>
      </c>
      <c r="F347">
        <v>1</v>
      </c>
      <c r="G347">
        <v>1</v>
      </c>
      <c r="H347">
        <v>3</v>
      </c>
      <c r="I347">
        <v>1</v>
      </c>
      <c r="J347">
        <v>2</v>
      </c>
      <c r="K347">
        <v>2</v>
      </c>
      <c r="L347">
        <v>1</v>
      </c>
      <c r="M347">
        <v>2</v>
      </c>
      <c r="N347" s="272">
        <v>6</v>
      </c>
    </row>
    <row r="348" spans="3:14" outlineLevel="1">
      <c r="C348" s="270" t="s">
        <v>39</v>
      </c>
      <c r="D348">
        <v>1</v>
      </c>
      <c r="E348">
        <v>1</v>
      </c>
      <c r="F348">
        <v>2</v>
      </c>
      <c r="G348">
        <v>1</v>
      </c>
      <c r="H348">
        <v>1</v>
      </c>
      <c r="I348">
        <v>1</v>
      </c>
      <c r="J348">
        <v>2</v>
      </c>
      <c r="K348">
        <v>2</v>
      </c>
      <c r="L348">
        <v>1</v>
      </c>
      <c r="M348">
        <v>2</v>
      </c>
      <c r="N348" s="272">
        <v>6</v>
      </c>
    </row>
    <row r="349" spans="3:14" ht="15" outlineLevel="1" thickBot="1">
      <c r="C349" s="270" t="s">
        <v>44</v>
      </c>
      <c r="D349">
        <v>2</v>
      </c>
      <c r="E349">
        <v>1</v>
      </c>
      <c r="F349">
        <v>1</v>
      </c>
      <c r="G349">
        <v>1</v>
      </c>
      <c r="H349">
        <v>1</v>
      </c>
      <c r="I349">
        <v>1</v>
      </c>
      <c r="J349">
        <v>2</v>
      </c>
      <c r="K349">
        <v>1</v>
      </c>
      <c r="L349">
        <v>1</v>
      </c>
      <c r="M349">
        <v>2</v>
      </c>
      <c r="N349" s="272">
        <v>6</v>
      </c>
    </row>
    <row r="350" spans="3:14" ht="15" thickBot="1">
      <c r="C350" s="466" t="s">
        <v>708</v>
      </c>
      <c r="D350" s="468">
        <f>AVERAGE(D344:D349)</f>
        <v>1.6666666666666667</v>
      </c>
      <c r="E350" s="468">
        <f t="shared" ref="E350:M350" si="5">AVERAGE(E344:E349)</f>
        <v>1.5</v>
      </c>
      <c r="F350" s="468">
        <f t="shared" si="5"/>
        <v>1.1666666666666667</v>
      </c>
      <c r="G350" s="468">
        <f t="shared" si="5"/>
        <v>1</v>
      </c>
      <c r="H350" s="468">
        <f t="shared" si="5"/>
        <v>1.6666666666666667</v>
      </c>
      <c r="I350" s="468">
        <f t="shared" si="5"/>
        <v>1.1666666666666667</v>
      </c>
      <c r="J350" s="468">
        <f t="shared" si="5"/>
        <v>2.3333333333333335</v>
      </c>
      <c r="K350" s="468">
        <f t="shared" si="5"/>
        <v>1.6666666666666667</v>
      </c>
      <c r="L350" s="468">
        <f t="shared" si="5"/>
        <v>1</v>
      </c>
      <c r="M350" s="468">
        <f t="shared" si="5"/>
        <v>1.8333333333333333</v>
      </c>
      <c r="N350" s="272"/>
    </row>
    <row r="351" spans="3:14" outlineLevel="1">
      <c r="C351" s="270" t="s">
        <v>31</v>
      </c>
      <c r="D351">
        <v>2</v>
      </c>
      <c r="E351">
        <v>2</v>
      </c>
      <c r="F351">
        <v>2</v>
      </c>
      <c r="G351">
        <v>2</v>
      </c>
      <c r="H351">
        <v>2</v>
      </c>
      <c r="I351">
        <v>2</v>
      </c>
      <c r="J351">
        <v>1</v>
      </c>
      <c r="K351">
        <v>1</v>
      </c>
      <c r="L351">
        <v>3</v>
      </c>
      <c r="M351">
        <v>2</v>
      </c>
      <c r="N351" s="272">
        <v>7</v>
      </c>
    </row>
    <row r="352" spans="3:14" outlineLevel="1">
      <c r="C352" s="270" t="s">
        <v>37</v>
      </c>
      <c r="D352">
        <v>2</v>
      </c>
      <c r="E352">
        <v>2</v>
      </c>
      <c r="F352">
        <v>2</v>
      </c>
      <c r="G352">
        <v>2</v>
      </c>
      <c r="H352">
        <v>2</v>
      </c>
      <c r="I352">
        <v>2</v>
      </c>
      <c r="J352">
        <v>3</v>
      </c>
      <c r="K352">
        <v>2</v>
      </c>
      <c r="L352">
        <v>2</v>
      </c>
      <c r="M352">
        <v>3</v>
      </c>
      <c r="N352" s="272">
        <v>7</v>
      </c>
    </row>
    <row r="353" spans="3:14" outlineLevel="1">
      <c r="C353" s="270" t="s">
        <v>42</v>
      </c>
      <c r="D353">
        <v>3</v>
      </c>
      <c r="E353">
        <v>2</v>
      </c>
      <c r="F353">
        <v>2</v>
      </c>
      <c r="G353">
        <v>2</v>
      </c>
      <c r="H353">
        <v>2</v>
      </c>
      <c r="I353">
        <v>2</v>
      </c>
      <c r="J353">
        <v>3</v>
      </c>
      <c r="K353">
        <v>2</v>
      </c>
      <c r="L353">
        <v>2</v>
      </c>
      <c r="M353">
        <v>3</v>
      </c>
      <c r="N353" s="272">
        <v>7</v>
      </c>
    </row>
    <row r="354" spans="3:14" outlineLevel="1">
      <c r="C354" s="270" t="s">
        <v>38</v>
      </c>
      <c r="D354">
        <v>2</v>
      </c>
      <c r="E354">
        <v>2</v>
      </c>
      <c r="F354">
        <v>2</v>
      </c>
      <c r="G354">
        <v>2</v>
      </c>
      <c r="H354">
        <v>2</v>
      </c>
      <c r="I354">
        <v>2</v>
      </c>
      <c r="J354">
        <v>3</v>
      </c>
      <c r="K354">
        <v>3</v>
      </c>
      <c r="L354">
        <v>2</v>
      </c>
      <c r="M354">
        <v>2</v>
      </c>
      <c r="N354" s="272">
        <v>7</v>
      </c>
    </row>
    <row r="355" spans="3:14" outlineLevel="1">
      <c r="C355" s="270" t="s">
        <v>22</v>
      </c>
      <c r="D355">
        <v>3</v>
      </c>
      <c r="E355">
        <v>1</v>
      </c>
      <c r="F355">
        <v>2</v>
      </c>
      <c r="G355">
        <v>2</v>
      </c>
      <c r="H355">
        <v>2</v>
      </c>
      <c r="I355">
        <v>1</v>
      </c>
      <c r="J355">
        <v>3</v>
      </c>
      <c r="K355">
        <v>2</v>
      </c>
      <c r="L355">
        <v>2</v>
      </c>
      <c r="M355">
        <v>3</v>
      </c>
      <c r="N355" s="272">
        <v>7</v>
      </c>
    </row>
    <row r="356" spans="3:14" ht="15" outlineLevel="1" thickBot="1">
      <c r="C356" s="270" t="s">
        <v>40</v>
      </c>
      <c r="D356">
        <v>1</v>
      </c>
      <c r="E356">
        <v>2</v>
      </c>
      <c r="F356">
        <v>2</v>
      </c>
      <c r="G356">
        <v>2</v>
      </c>
      <c r="H356">
        <v>3</v>
      </c>
      <c r="I356">
        <v>2</v>
      </c>
      <c r="J356">
        <v>3</v>
      </c>
      <c r="K356">
        <v>1</v>
      </c>
      <c r="L356">
        <v>2</v>
      </c>
      <c r="M356">
        <v>3</v>
      </c>
      <c r="N356" s="272">
        <v>7</v>
      </c>
    </row>
    <row r="357" spans="3:14" ht="15" thickBot="1">
      <c r="C357" s="466" t="s">
        <v>709</v>
      </c>
      <c r="D357" s="468">
        <f>AVERAGE(D351:D356)</f>
        <v>2.1666666666666665</v>
      </c>
      <c r="E357" s="468">
        <f t="shared" ref="E357:M357" si="6">AVERAGE(E351:E356)</f>
        <v>1.8333333333333333</v>
      </c>
      <c r="F357" s="468">
        <f t="shared" si="6"/>
        <v>2</v>
      </c>
      <c r="G357" s="468">
        <f t="shared" si="6"/>
        <v>2</v>
      </c>
      <c r="H357" s="468">
        <f t="shared" si="6"/>
        <v>2.1666666666666665</v>
      </c>
      <c r="I357" s="468">
        <f t="shared" si="6"/>
        <v>1.8333333333333333</v>
      </c>
      <c r="J357" s="468">
        <f t="shared" si="6"/>
        <v>2.6666666666666665</v>
      </c>
      <c r="K357" s="468">
        <f t="shared" si="6"/>
        <v>1.8333333333333333</v>
      </c>
      <c r="L357" s="468">
        <f t="shared" si="6"/>
        <v>2.1666666666666665</v>
      </c>
      <c r="M357" s="468">
        <f t="shared" si="6"/>
        <v>2.6666666666666665</v>
      </c>
      <c r="N357" s="272"/>
    </row>
    <row r="358" spans="3:14" outlineLevel="1">
      <c r="C358" s="270" t="s">
        <v>36</v>
      </c>
      <c r="D358">
        <v>2</v>
      </c>
      <c r="E358">
        <v>1</v>
      </c>
      <c r="F358">
        <v>3</v>
      </c>
      <c r="G358">
        <v>3</v>
      </c>
      <c r="H358">
        <v>2</v>
      </c>
      <c r="I358">
        <v>2</v>
      </c>
      <c r="J358">
        <v>2</v>
      </c>
      <c r="K358">
        <v>3</v>
      </c>
      <c r="L358">
        <v>3</v>
      </c>
      <c r="M358">
        <v>3</v>
      </c>
      <c r="N358" s="272">
        <v>8</v>
      </c>
    </row>
    <row r="359" spans="3:14" outlineLevel="1">
      <c r="C359" s="270" t="s">
        <v>29</v>
      </c>
      <c r="D359">
        <v>2</v>
      </c>
      <c r="E359">
        <v>2</v>
      </c>
      <c r="F359">
        <v>3</v>
      </c>
      <c r="G359">
        <v>2</v>
      </c>
      <c r="H359">
        <v>1</v>
      </c>
      <c r="I359">
        <v>2</v>
      </c>
      <c r="J359">
        <v>2</v>
      </c>
      <c r="K359">
        <v>2</v>
      </c>
      <c r="L359">
        <v>2</v>
      </c>
      <c r="M359">
        <v>3</v>
      </c>
      <c r="N359" s="272">
        <v>8</v>
      </c>
    </row>
    <row r="360" spans="3:14" outlineLevel="1">
      <c r="C360" s="270" t="s">
        <v>47</v>
      </c>
      <c r="D360">
        <v>2</v>
      </c>
      <c r="E360">
        <v>2</v>
      </c>
      <c r="F360">
        <v>2</v>
      </c>
      <c r="G360">
        <v>2</v>
      </c>
      <c r="H360">
        <v>1</v>
      </c>
      <c r="I360">
        <v>2</v>
      </c>
      <c r="J360">
        <v>2</v>
      </c>
      <c r="K360">
        <v>2</v>
      </c>
      <c r="L360">
        <v>3</v>
      </c>
      <c r="M360">
        <v>3</v>
      </c>
      <c r="N360" s="272">
        <v>8</v>
      </c>
    </row>
    <row r="361" spans="3:14" outlineLevel="1">
      <c r="C361" s="270" t="s">
        <v>28</v>
      </c>
      <c r="D361">
        <v>2</v>
      </c>
      <c r="E361">
        <v>2</v>
      </c>
      <c r="F361">
        <v>2</v>
      </c>
      <c r="G361">
        <v>2</v>
      </c>
      <c r="H361">
        <v>2</v>
      </c>
      <c r="I361">
        <v>2</v>
      </c>
      <c r="J361">
        <v>2</v>
      </c>
      <c r="K361">
        <v>2</v>
      </c>
      <c r="L361">
        <v>2</v>
      </c>
      <c r="M361">
        <v>3</v>
      </c>
      <c r="N361" s="272">
        <v>8</v>
      </c>
    </row>
    <row r="362" spans="3:14" outlineLevel="1">
      <c r="C362" s="270" t="s">
        <v>20</v>
      </c>
      <c r="D362">
        <v>3</v>
      </c>
      <c r="E362">
        <v>2</v>
      </c>
      <c r="F362">
        <v>3</v>
      </c>
      <c r="G362">
        <v>2</v>
      </c>
      <c r="H362">
        <v>2</v>
      </c>
      <c r="I362">
        <v>2</v>
      </c>
      <c r="J362">
        <v>2</v>
      </c>
      <c r="K362">
        <v>2</v>
      </c>
      <c r="L362">
        <v>2</v>
      </c>
      <c r="M362">
        <v>2</v>
      </c>
      <c r="N362" s="272">
        <v>8</v>
      </c>
    </row>
    <row r="363" spans="3:14" outlineLevel="1">
      <c r="C363" s="270" t="s">
        <v>55</v>
      </c>
      <c r="D363">
        <v>1</v>
      </c>
      <c r="E363">
        <v>2</v>
      </c>
      <c r="F363">
        <v>2</v>
      </c>
      <c r="G363">
        <v>2</v>
      </c>
      <c r="H363">
        <v>2</v>
      </c>
      <c r="I363">
        <v>2</v>
      </c>
      <c r="J363">
        <v>2</v>
      </c>
      <c r="K363">
        <v>2</v>
      </c>
      <c r="L363">
        <v>2</v>
      </c>
      <c r="M363">
        <v>3</v>
      </c>
      <c r="N363" s="272">
        <v>8</v>
      </c>
    </row>
    <row r="364" spans="3:14" outlineLevel="1">
      <c r="C364" s="270" t="s">
        <v>53</v>
      </c>
      <c r="D364">
        <v>1</v>
      </c>
      <c r="E364">
        <v>1</v>
      </c>
      <c r="F364">
        <v>2</v>
      </c>
      <c r="G364">
        <v>2</v>
      </c>
      <c r="H364">
        <v>2</v>
      </c>
      <c r="I364">
        <v>2</v>
      </c>
      <c r="J364">
        <v>1</v>
      </c>
      <c r="K364">
        <v>2</v>
      </c>
      <c r="L364">
        <v>2</v>
      </c>
      <c r="M364">
        <v>2</v>
      </c>
      <c r="N364" s="272">
        <v>8</v>
      </c>
    </row>
    <row r="365" spans="3:14" ht="15" outlineLevel="1" thickBot="1">
      <c r="C365" s="270" t="s">
        <v>51</v>
      </c>
      <c r="D365">
        <v>1</v>
      </c>
      <c r="E365">
        <v>2</v>
      </c>
      <c r="F365">
        <v>2</v>
      </c>
      <c r="G365">
        <v>1</v>
      </c>
      <c r="H365">
        <v>3</v>
      </c>
      <c r="I365">
        <v>2</v>
      </c>
      <c r="J365">
        <v>2</v>
      </c>
      <c r="K365">
        <v>2</v>
      </c>
      <c r="L365">
        <v>3</v>
      </c>
      <c r="M365">
        <v>3</v>
      </c>
      <c r="N365" s="272">
        <v>8</v>
      </c>
    </row>
    <row r="366" spans="3:14" ht="15" thickBot="1">
      <c r="C366" s="466" t="s">
        <v>710</v>
      </c>
      <c r="D366" s="468">
        <f>AVERAGE(D358:D365)</f>
        <v>1.75</v>
      </c>
      <c r="E366" s="468">
        <f t="shared" ref="E366:M366" si="7">AVERAGE(E358:E365)</f>
        <v>1.75</v>
      </c>
      <c r="F366" s="468">
        <f t="shared" si="7"/>
        <v>2.375</v>
      </c>
      <c r="G366" s="468">
        <f t="shared" si="7"/>
        <v>2</v>
      </c>
      <c r="H366" s="468">
        <f t="shared" si="7"/>
        <v>1.875</v>
      </c>
      <c r="I366" s="468">
        <f t="shared" si="7"/>
        <v>2</v>
      </c>
      <c r="J366" s="468">
        <f t="shared" si="7"/>
        <v>1.875</v>
      </c>
      <c r="K366" s="468">
        <f t="shared" si="7"/>
        <v>2.125</v>
      </c>
      <c r="L366" s="468">
        <f t="shared" si="7"/>
        <v>2.375</v>
      </c>
      <c r="M366" s="468">
        <f t="shared" si="7"/>
        <v>2.75</v>
      </c>
      <c r="N366" s="208"/>
    </row>
  </sheetData>
  <mergeCells count="49">
    <mergeCell ref="C302:C306"/>
    <mergeCell ref="I192:L192"/>
    <mergeCell ref="I229:L229"/>
    <mergeCell ref="I266:L266"/>
    <mergeCell ref="I6:L6"/>
    <mergeCell ref="I44:L44"/>
    <mergeCell ref="I81:L81"/>
    <mergeCell ref="I118:L118"/>
    <mergeCell ref="I155:L155"/>
    <mergeCell ref="C7:F7"/>
    <mergeCell ref="C8:F8"/>
    <mergeCell ref="C42:F42"/>
    <mergeCell ref="C43:D43"/>
    <mergeCell ref="E43:F43"/>
    <mergeCell ref="C45:F45"/>
    <mergeCell ref="C46:F46"/>
    <mergeCell ref="C83:F83"/>
    <mergeCell ref="C116:F116"/>
    <mergeCell ref="C117:D117"/>
    <mergeCell ref="E117:F117"/>
    <mergeCell ref="C79:F79"/>
    <mergeCell ref="C80:D80"/>
    <mergeCell ref="E80:F80"/>
    <mergeCell ref="C82:F82"/>
    <mergeCell ref="C120:F120"/>
    <mergeCell ref="C157:F157"/>
    <mergeCell ref="C190:F190"/>
    <mergeCell ref="C191:D191"/>
    <mergeCell ref="E191:F191"/>
    <mergeCell ref="C153:F153"/>
    <mergeCell ref="C154:D154"/>
    <mergeCell ref="E154:F154"/>
    <mergeCell ref="C156:F156"/>
    <mergeCell ref="C4:F4"/>
    <mergeCell ref="C5:D5"/>
    <mergeCell ref="E5:F5"/>
    <mergeCell ref="C267:F267"/>
    <mergeCell ref="C268:F268"/>
    <mergeCell ref="C227:F227"/>
    <mergeCell ref="C228:D228"/>
    <mergeCell ref="E228:F228"/>
    <mergeCell ref="C230:F230"/>
    <mergeCell ref="C193:F193"/>
    <mergeCell ref="C194:F194"/>
    <mergeCell ref="C231:F231"/>
    <mergeCell ref="C264:F264"/>
    <mergeCell ref="C265:D265"/>
    <mergeCell ref="E265:F265"/>
    <mergeCell ref="C119:F119"/>
  </mergeCells>
  <hyperlinks>
    <hyperlink ref="A1" location="Sommaire!A1" display="Sommaire"/>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sheetPr codeName="Sheet6"/>
  <dimension ref="A1:D104"/>
  <sheetViews>
    <sheetView workbookViewId="0">
      <selection activeCell="B1" sqref="B1"/>
    </sheetView>
  </sheetViews>
  <sheetFormatPr baseColWidth="10" defaultColWidth="9.109375" defaultRowHeight="13.2"/>
  <cols>
    <col min="1" max="16384" width="9.109375" style="43"/>
  </cols>
  <sheetData>
    <row r="1" spans="1:4" ht="14.4">
      <c r="A1" s="155" t="s">
        <v>524</v>
      </c>
    </row>
    <row r="2" spans="1:4">
      <c r="A2" s="42" t="s">
        <v>770</v>
      </c>
    </row>
    <row r="3" spans="1:4">
      <c r="A3" s="42"/>
      <c r="B3" s="44" t="s">
        <v>238</v>
      </c>
      <c r="C3" s="45" t="s">
        <v>239</v>
      </c>
      <c r="D3" s="45" t="s">
        <v>240</v>
      </c>
    </row>
    <row r="4" spans="1:4">
      <c r="A4" s="45">
        <v>0</v>
      </c>
      <c r="B4" s="43">
        <f>(A4)*PI()/25</f>
        <v>0</v>
      </c>
      <c r="C4" s="43">
        <f>COS(B4)</f>
        <v>1</v>
      </c>
      <c r="D4" s="43">
        <f>SIN(B4)</f>
        <v>0</v>
      </c>
    </row>
    <row r="5" spans="1:4">
      <c r="A5" s="45">
        <f>A4+1</f>
        <v>1</v>
      </c>
      <c r="B5" s="43">
        <f>(A5)*PI()/50</f>
        <v>6.2831853071795868E-2</v>
      </c>
      <c r="C5" s="43">
        <f t="shared" ref="C5:C68" si="0">COS(B5)</f>
        <v>0.99802672842827156</v>
      </c>
      <c r="D5" s="43">
        <f t="shared" ref="D5:D68" si="1">SIN(B5)</f>
        <v>6.2790519529313374E-2</v>
      </c>
    </row>
    <row r="6" spans="1:4">
      <c r="A6" s="45">
        <f t="shared" ref="A6:A69" si="2">A5+1</f>
        <v>2</v>
      </c>
      <c r="B6" s="43">
        <f t="shared" ref="B6:B69" si="3">(A6)*PI()/50</f>
        <v>0.12566370614359174</v>
      </c>
      <c r="C6" s="43">
        <f t="shared" si="0"/>
        <v>0.99211470131447788</v>
      </c>
      <c r="D6" s="43">
        <f t="shared" si="1"/>
        <v>0.12533323356430426</v>
      </c>
    </row>
    <row r="7" spans="1:4">
      <c r="A7" s="45">
        <f t="shared" si="2"/>
        <v>3</v>
      </c>
      <c r="B7" s="43">
        <f t="shared" si="3"/>
        <v>0.18849555921538758</v>
      </c>
      <c r="C7" s="43">
        <f t="shared" si="0"/>
        <v>0.98228725072868872</v>
      </c>
      <c r="D7" s="43">
        <f t="shared" si="1"/>
        <v>0.1873813145857246</v>
      </c>
    </row>
    <row r="8" spans="1:4">
      <c r="A8" s="45">
        <f t="shared" si="2"/>
        <v>4</v>
      </c>
      <c r="B8" s="43">
        <f t="shared" si="3"/>
        <v>0.25132741228718347</v>
      </c>
      <c r="C8" s="43">
        <f t="shared" si="0"/>
        <v>0.96858316112863108</v>
      </c>
      <c r="D8" s="43">
        <f t="shared" si="1"/>
        <v>0.24868988716485479</v>
      </c>
    </row>
    <row r="9" spans="1:4">
      <c r="A9" s="45">
        <f t="shared" si="2"/>
        <v>5</v>
      </c>
      <c r="B9" s="43">
        <f t="shared" si="3"/>
        <v>0.31415926535897931</v>
      </c>
      <c r="C9" s="43">
        <f t="shared" si="0"/>
        <v>0.95105651629515353</v>
      </c>
      <c r="D9" s="43">
        <f t="shared" si="1"/>
        <v>0.3090169943749474</v>
      </c>
    </row>
    <row r="10" spans="1:4">
      <c r="A10" s="45">
        <f t="shared" si="2"/>
        <v>6</v>
      </c>
      <c r="B10" s="43">
        <f t="shared" si="3"/>
        <v>0.37699111843077515</v>
      </c>
      <c r="C10" s="43">
        <f t="shared" si="0"/>
        <v>0.92977648588825146</v>
      </c>
      <c r="D10" s="43">
        <f t="shared" si="1"/>
        <v>0.36812455268467792</v>
      </c>
    </row>
    <row r="11" spans="1:4">
      <c r="A11" s="45">
        <f t="shared" si="2"/>
        <v>7</v>
      </c>
      <c r="B11" s="43">
        <f t="shared" si="3"/>
        <v>0.43982297150257105</v>
      </c>
      <c r="C11" s="43">
        <f t="shared" si="0"/>
        <v>0.90482705246601958</v>
      </c>
      <c r="D11" s="43">
        <f t="shared" si="1"/>
        <v>0.42577929156507266</v>
      </c>
    </row>
    <row r="12" spans="1:4">
      <c r="A12" s="45">
        <f t="shared" si="2"/>
        <v>8</v>
      </c>
      <c r="B12" s="43">
        <f t="shared" si="3"/>
        <v>0.50265482457436694</v>
      </c>
      <c r="C12" s="43">
        <f t="shared" si="0"/>
        <v>0.87630668004386358</v>
      </c>
      <c r="D12" s="43">
        <f t="shared" si="1"/>
        <v>0.48175367410171532</v>
      </c>
    </row>
    <row r="13" spans="1:4">
      <c r="A13" s="45">
        <f t="shared" si="2"/>
        <v>9</v>
      </c>
      <c r="B13" s="43">
        <f t="shared" si="3"/>
        <v>0.56548667764616278</v>
      </c>
      <c r="C13" s="43">
        <f t="shared" si="0"/>
        <v>0.84432792550201508</v>
      </c>
      <c r="D13" s="43">
        <f t="shared" si="1"/>
        <v>0.53582679497899666</v>
      </c>
    </row>
    <row r="14" spans="1:4">
      <c r="A14" s="45">
        <f t="shared" si="2"/>
        <v>10</v>
      </c>
      <c r="B14" s="43">
        <f t="shared" si="3"/>
        <v>0.62831853071795862</v>
      </c>
      <c r="C14" s="43">
        <f t="shared" si="0"/>
        <v>0.80901699437494745</v>
      </c>
      <c r="D14" s="43">
        <f t="shared" si="1"/>
        <v>0.58778525229247314</v>
      </c>
    </row>
    <row r="15" spans="1:4">
      <c r="A15" s="45">
        <f t="shared" si="2"/>
        <v>11</v>
      </c>
      <c r="B15" s="43">
        <f t="shared" si="3"/>
        <v>0.69115038378975446</v>
      </c>
      <c r="C15" s="43">
        <f t="shared" si="0"/>
        <v>0.77051324277578925</v>
      </c>
      <c r="D15" s="43">
        <f t="shared" si="1"/>
        <v>0.63742398974868963</v>
      </c>
    </row>
    <row r="16" spans="1:4">
      <c r="A16" s="45">
        <f t="shared" si="2"/>
        <v>12</v>
      </c>
      <c r="B16" s="43">
        <f t="shared" si="3"/>
        <v>0.7539822368615503</v>
      </c>
      <c r="C16" s="43">
        <f t="shared" si="0"/>
        <v>0.72896862742141155</v>
      </c>
      <c r="D16" s="43">
        <f t="shared" si="1"/>
        <v>0.68454710592868862</v>
      </c>
    </row>
    <row r="17" spans="1:4">
      <c r="A17" s="45">
        <f t="shared" si="2"/>
        <v>13</v>
      </c>
      <c r="B17" s="43">
        <f t="shared" si="3"/>
        <v>0.81681408993334625</v>
      </c>
      <c r="C17" s="43">
        <f t="shared" si="0"/>
        <v>0.68454710592868862</v>
      </c>
      <c r="D17" s="43">
        <f t="shared" si="1"/>
        <v>0.72896862742141155</v>
      </c>
    </row>
    <row r="18" spans="1:4">
      <c r="A18" s="45">
        <f t="shared" si="2"/>
        <v>14</v>
      </c>
      <c r="B18" s="43">
        <f t="shared" si="3"/>
        <v>0.87964594300514209</v>
      </c>
      <c r="C18" s="43">
        <f t="shared" si="0"/>
        <v>0.63742398974868975</v>
      </c>
      <c r="D18" s="43">
        <f t="shared" si="1"/>
        <v>0.77051324277578925</v>
      </c>
    </row>
    <row r="19" spans="1:4">
      <c r="A19" s="45">
        <f t="shared" si="2"/>
        <v>15</v>
      </c>
      <c r="B19" s="43">
        <f t="shared" si="3"/>
        <v>0.94247779607693782</v>
      </c>
      <c r="C19" s="43">
        <f t="shared" si="0"/>
        <v>0.58778525229247325</v>
      </c>
      <c r="D19" s="43">
        <f t="shared" si="1"/>
        <v>0.80901699437494734</v>
      </c>
    </row>
    <row r="20" spans="1:4">
      <c r="A20" s="45">
        <f t="shared" si="2"/>
        <v>16</v>
      </c>
      <c r="B20" s="43">
        <f t="shared" si="3"/>
        <v>1.0053096491487339</v>
      </c>
      <c r="C20" s="43">
        <f t="shared" si="0"/>
        <v>0.53582679497899655</v>
      </c>
      <c r="D20" s="43">
        <f t="shared" si="1"/>
        <v>0.84432792550201508</v>
      </c>
    </row>
    <row r="21" spans="1:4">
      <c r="A21" s="45">
        <f t="shared" si="2"/>
        <v>17</v>
      </c>
      <c r="B21" s="43">
        <f t="shared" si="3"/>
        <v>1.0681415022205298</v>
      </c>
      <c r="C21" s="43">
        <f t="shared" si="0"/>
        <v>0.48175367410171516</v>
      </c>
      <c r="D21" s="43">
        <f t="shared" si="1"/>
        <v>0.87630668004386369</v>
      </c>
    </row>
    <row r="22" spans="1:4">
      <c r="A22" s="45">
        <f t="shared" si="2"/>
        <v>18</v>
      </c>
      <c r="B22" s="43">
        <f t="shared" si="3"/>
        <v>1.1309733552923256</v>
      </c>
      <c r="C22" s="43">
        <f t="shared" si="0"/>
        <v>0.42577929156507266</v>
      </c>
      <c r="D22" s="43">
        <f t="shared" si="1"/>
        <v>0.90482705246601958</v>
      </c>
    </row>
    <row r="23" spans="1:4">
      <c r="A23" s="45">
        <f t="shared" si="2"/>
        <v>19</v>
      </c>
      <c r="B23" s="43">
        <f t="shared" si="3"/>
        <v>1.1938052083641213</v>
      </c>
      <c r="C23" s="43">
        <f t="shared" si="0"/>
        <v>0.36812455268467809</v>
      </c>
      <c r="D23" s="43">
        <f t="shared" si="1"/>
        <v>0.92977648588825135</v>
      </c>
    </row>
    <row r="24" spans="1:4">
      <c r="A24" s="45">
        <f t="shared" si="2"/>
        <v>20</v>
      </c>
      <c r="B24" s="43">
        <f t="shared" si="3"/>
        <v>1.2566370614359172</v>
      </c>
      <c r="C24" s="43">
        <f t="shared" si="0"/>
        <v>0.30901699437494745</v>
      </c>
      <c r="D24" s="43">
        <f t="shared" si="1"/>
        <v>0.95105651629515353</v>
      </c>
    </row>
    <row r="25" spans="1:4">
      <c r="A25" s="45">
        <f t="shared" si="2"/>
        <v>21</v>
      </c>
      <c r="B25" s="43">
        <f t="shared" si="3"/>
        <v>1.3194689145077132</v>
      </c>
      <c r="C25" s="43">
        <f t="shared" si="0"/>
        <v>0.24868988716485474</v>
      </c>
      <c r="D25" s="43">
        <f t="shared" si="1"/>
        <v>0.96858316112863108</v>
      </c>
    </row>
    <row r="26" spans="1:4">
      <c r="A26" s="45">
        <f t="shared" si="2"/>
        <v>22</v>
      </c>
      <c r="B26" s="43">
        <f t="shared" si="3"/>
        <v>1.3823007675795089</v>
      </c>
      <c r="C26" s="43">
        <f t="shared" si="0"/>
        <v>0.18738131458572474</v>
      </c>
      <c r="D26" s="43">
        <f t="shared" si="1"/>
        <v>0.98228725072868861</v>
      </c>
    </row>
    <row r="27" spans="1:4">
      <c r="A27" s="45">
        <f t="shared" si="2"/>
        <v>23</v>
      </c>
      <c r="B27" s="43">
        <f t="shared" si="3"/>
        <v>1.4451326206513047</v>
      </c>
      <c r="C27" s="43">
        <f t="shared" si="0"/>
        <v>0.12533323356430448</v>
      </c>
      <c r="D27" s="43">
        <f t="shared" si="1"/>
        <v>0.99211470131447776</v>
      </c>
    </row>
    <row r="28" spans="1:4">
      <c r="A28" s="45">
        <f t="shared" si="2"/>
        <v>24</v>
      </c>
      <c r="B28" s="43">
        <f t="shared" si="3"/>
        <v>1.5079644737231006</v>
      </c>
      <c r="C28" s="43">
        <f t="shared" si="0"/>
        <v>6.2790519529313527E-2</v>
      </c>
      <c r="D28" s="43">
        <f t="shared" si="1"/>
        <v>0.99802672842827156</v>
      </c>
    </row>
    <row r="29" spans="1:4">
      <c r="A29" s="45">
        <f t="shared" si="2"/>
        <v>25</v>
      </c>
      <c r="B29" s="43">
        <f t="shared" si="3"/>
        <v>1.5707963267948966</v>
      </c>
      <c r="C29" s="43">
        <f t="shared" si="0"/>
        <v>6.1257422745431001E-17</v>
      </c>
      <c r="D29" s="43">
        <f t="shared" si="1"/>
        <v>1</v>
      </c>
    </row>
    <row r="30" spans="1:4">
      <c r="A30" s="45">
        <f t="shared" si="2"/>
        <v>26</v>
      </c>
      <c r="B30" s="43">
        <f t="shared" si="3"/>
        <v>1.6336281798666925</v>
      </c>
      <c r="C30" s="43">
        <f t="shared" si="0"/>
        <v>-6.2790519529313402E-2</v>
      </c>
      <c r="D30" s="43">
        <f t="shared" si="1"/>
        <v>0.99802672842827156</v>
      </c>
    </row>
    <row r="31" spans="1:4">
      <c r="A31" s="45">
        <f t="shared" si="2"/>
        <v>27</v>
      </c>
      <c r="B31" s="43">
        <f t="shared" si="3"/>
        <v>1.6964600329384882</v>
      </c>
      <c r="C31" s="43">
        <f t="shared" si="0"/>
        <v>-0.12533323356430415</v>
      </c>
      <c r="D31" s="43">
        <f t="shared" si="1"/>
        <v>0.99211470131447788</v>
      </c>
    </row>
    <row r="32" spans="1:4">
      <c r="A32" s="45">
        <f t="shared" si="2"/>
        <v>28</v>
      </c>
      <c r="B32" s="43">
        <f t="shared" si="3"/>
        <v>1.7592918860102842</v>
      </c>
      <c r="C32" s="43">
        <f t="shared" si="0"/>
        <v>-0.1873813145857246</v>
      </c>
      <c r="D32" s="43">
        <f t="shared" si="1"/>
        <v>0.98228725072868872</v>
      </c>
    </row>
    <row r="33" spans="1:4">
      <c r="A33" s="45">
        <f t="shared" si="2"/>
        <v>29</v>
      </c>
      <c r="B33" s="43">
        <f t="shared" si="3"/>
        <v>1.8221237390820801</v>
      </c>
      <c r="C33" s="43">
        <f t="shared" si="0"/>
        <v>-0.24868988716485485</v>
      </c>
      <c r="D33" s="43">
        <f t="shared" si="1"/>
        <v>0.96858316112863108</v>
      </c>
    </row>
    <row r="34" spans="1:4">
      <c r="A34" s="45">
        <f t="shared" si="2"/>
        <v>30</v>
      </c>
      <c r="B34" s="43">
        <f t="shared" si="3"/>
        <v>1.8849555921538756</v>
      </c>
      <c r="C34" s="43">
        <f t="shared" si="0"/>
        <v>-0.30901699437494712</v>
      </c>
      <c r="D34" s="43">
        <f t="shared" si="1"/>
        <v>0.95105651629515364</v>
      </c>
    </row>
    <row r="35" spans="1:4">
      <c r="A35" s="45">
        <f t="shared" si="2"/>
        <v>31</v>
      </c>
      <c r="B35" s="43">
        <f t="shared" si="3"/>
        <v>1.9477874452256716</v>
      </c>
      <c r="C35" s="43">
        <f t="shared" si="0"/>
        <v>-0.36812455268467775</v>
      </c>
      <c r="D35" s="43">
        <f t="shared" si="1"/>
        <v>0.92977648588825146</v>
      </c>
    </row>
    <row r="36" spans="1:4">
      <c r="A36" s="45">
        <f t="shared" si="2"/>
        <v>32</v>
      </c>
      <c r="B36" s="43">
        <f t="shared" si="3"/>
        <v>2.0106192982974678</v>
      </c>
      <c r="C36" s="43">
        <f t="shared" si="0"/>
        <v>-0.42577929156507272</v>
      </c>
      <c r="D36" s="43">
        <f t="shared" si="1"/>
        <v>0.90482705246601947</v>
      </c>
    </row>
    <row r="37" spans="1:4">
      <c r="A37" s="45">
        <f t="shared" si="2"/>
        <v>33</v>
      </c>
      <c r="B37" s="43">
        <f t="shared" si="3"/>
        <v>2.0734511513692637</v>
      </c>
      <c r="C37" s="43">
        <f t="shared" si="0"/>
        <v>-0.48175367410171543</v>
      </c>
      <c r="D37" s="43">
        <f t="shared" si="1"/>
        <v>0.87630668004386347</v>
      </c>
    </row>
    <row r="38" spans="1:4">
      <c r="A38" s="45">
        <f t="shared" si="2"/>
        <v>34</v>
      </c>
      <c r="B38" s="43">
        <f t="shared" si="3"/>
        <v>2.1362830044410597</v>
      </c>
      <c r="C38" s="43">
        <f t="shared" si="0"/>
        <v>-0.53582679497899688</v>
      </c>
      <c r="D38" s="43">
        <f t="shared" si="1"/>
        <v>0.84432792550201496</v>
      </c>
    </row>
    <row r="39" spans="1:4">
      <c r="A39" s="45">
        <f t="shared" si="2"/>
        <v>35</v>
      </c>
      <c r="B39" s="43">
        <f t="shared" si="3"/>
        <v>2.1991148575128552</v>
      </c>
      <c r="C39" s="43">
        <f t="shared" si="0"/>
        <v>-0.58778525229247303</v>
      </c>
      <c r="D39" s="43">
        <f t="shared" si="1"/>
        <v>0.80901699437494745</v>
      </c>
    </row>
    <row r="40" spans="1:4">
      <c r="A40" s="45">
        <f t="shared" si="2"/>
        <v>36</v>
      </c>
      <c r="B40" s="43">
        <f t="shared" si="3"/>
        <v>2.2619467105846511</v>
      </c>
      <c r="C40" s="43">
        <f t="shared" si="0"/>
        <v>-0.63742398974868975</v>
      </c>
      <c r="D40" s="43">
        <f t="shared" si="1"/>
        <v>0.77051324277578925</v>
      </c>
    </row>
    <row r="41" spans="1:4">
      <c r="A41" s="45">
        <f t="shared" si="2"/>
        <v>37</v>
      </c>
      <c r="B41" s="43">
        <f t="shared" si="3"/>
        <v>2.3247785636564471</v>
      </c>
      <c r="C41" s="43">
        <f t="shared" si="0"/>
        <v>-0.68454710592868873</v>
      </c>
      <c r="D41" s="43">
        <f t="shared" si="1"/>
        <v>0.72896862742141144</v>
      </c>
    </row>
    <row r="42" spans="1:4">
      <c r="A42" s="45">
        <f t="shared" si="2"/>
        <v>38</v>
      </c>
      <c r="B42" s="43">
        <f t="shared" si="3"/>
        <v>2.3876104167282426</v>
      </c>
      <c r="C42" s="43">
        <f t="shared" si="0"/>
        <v>-0.72896862742141133</v>
      </c>
      <c r="D42" s="43">
        <f t="shared" si="1"/>
        <v>0.68454710592868884</v>
      </c>
    </row>
    <row r="43" spans="1:4">
      <c r="A43" s="45">
        <f t="shared" si="2"/>
        <v>39</v>
      </c>
      <c r="B43" s="43">
        <f t="shared" si="3"/>
        <v>2.4504422698000385</v>
      </c>
      <c r="C43" s="43">
        <f t="shared" si="0"/>
        <v>-0.77051324277578914</v>
      </c>
      <c r="D43" s="43">
        <f t="shared" si="1"/>
        <v>0.63742398974868986</v>
      </c>
    </row>
    <row r="44" spans="1:4">
      <c r="A44" s="45">
        <f t="shared" si="2"/>
        <v>40</v>
      </c>
      <c r="B44" s="43">
        <f t="shared" si="3"/>
        <v>2.5132741228718345</v>
      </c>
      <c r="C44" s="43">
        <f t="shared" si="0"/>
        <v>-0.80901699437494734</v>
      </c>
      <c r="D44" s="43">
        <f t="shared" si="1"/>
        <v>0.58778525229247325</v>
      </c>
    </row>
    <row r="45" spans="1:4">
      <c r="A45" s="45">
        <f t="shared" si="2"/>
        <v>41</v>
      </c>
      <c r="B45" s="43">
        <f t="shared" si="3"/>
        <v>2.57610597594363</v>
      </c>
      <c r="C45" s="43">
        <f t="shared" si="0"/>
        <v>-0.84432792550201485</v>
      </c>
      <c r="D45" s="43">
        <f t="shared" si="1"/>
        <v>0.53582679497899699</v>
      </c>
    </row>
    <row r="46" spans="1:4">
      <c r="A46" s="45">
        <f t="shared" si="2"/>
        <v>42</v>
      </c>
      <c r="B46" s="43">
        <f t="shared" si="3"/>
        <v>2.6389378290154264</v>
      </c>
      <c r="C46" s="43">
        <f t="shared" si="0"/>
        <v>-0.87630668004386358</v>
      </c>
      <c r="D46" s="43">
        <f t="shared" si="1"/>
        <v>0.48175367410171521</v>
      </c>
    </row>
    <row r="47" spans="1:4">
      <c r="A47" s="45">
        <f t="shared" si="2"/>
        <v>43</v>
      </c>
      <c r="B47" s="43">
        <f t="shared" si="3"/>
        <v>2.7017696820872219</v>
      </c>
      <c r="C47" s="43">
        <f t="shared" si="0"/>
        <v>-0.90482705246601935</v>
      </c>
      <c r="D47" s="43">
        <f t="shared" si="1"/>
        <v>0.42577929156507288</v>
      </c>
    </row>
    <row r="48" spans="1:4">
      <c r="A48" s="45">
        <f t="shared" si="2"/>
        <v>44</v>
      </c>
      <c r="B48" s="43">
        <f t="shared" si="3"/>
        <v>2.7646015351590179</v>
      </c>
      <c r="C48" s="43">
        <f t="shared" si="0"/>
        <v>-0.92977648588825135</v>
      </c>
      <c r="D48" s="43">
        <f t="shared" si="1"/>
        <v>0.36812455268467814</v>
      </c>
    </row>
    <row r="49" spans="1:4">
      <c r="A49" s="45">
        <f t="shared" si="2"/>
        <v>45</v>
      </c>
      <c r="B49" s="43">
        <f t="shared" si="3"/>
        <v>2.8274333882308138</v>
      </c>
      <c r="C49" s="43">
        <f t="shared" si="0"/>
        <v>-0.95105651629515353</v>
      </c>
      <c r="D49" s="43">
        <f t="shared" si="1"/>
        <v>0.30901699437494751</v>
      </c>
    </row>
    <row r="50" spans="1:4">
      <c r="A50" s="45">
        <f t="shared" si="2"/>
        <v>46</v>
      </c>
      <c r="B50" s="43">
        <f t="shared" si="3"/>
        <v>2.8902652413026093</v>
      </c>
      <c r="C50" s="43">
        <f t="shared" si="0"/>
        <v>-0.96858316112863097</v>
      </c>
      <c r="D50" s="43">
        <f t="shared" si="1"/>
        <v>0.24868988716485524</v>
      </c>
    </row>
    <row r="51" spans="1:4">
      <c r="A51" s="45">
        <f t="shared" si="2"/>
        <v>47</v>
      </c>
      <c r="B51" s="43">
        <f t="shared" si="3"/>
        <v>2.9530970943744057</v>
      </c>
      <c r="C51" s="43">
        <f t="shared" si="0"/>
        <v>-0.98228725072868872</v>
      </c>
      <c r="D51" s="43">
        <f t="shared" si="1"/>
        <v>0.18738131458572457</v>
      </c>
    </row>
    <row r="52" spans="1:4">
      <c r="A52" s="45">
        <f t="shared" si="2"/>
        <v>48</v>
      </c>
      <c r="B52" s="43">
        <f t="shared" si="3"/>
        <v>3.0159289474462012</v>
      </c>
      <c r="C52" s="43">
        <f t="shared" si="0"/>
        <v>-0.99211470131447776</v>
      </c>
      <c r="D52" s="43">
        <f t="shared" si="1"/>
        <v>0.12533323356430454</v>
      </c>
    </row>
    <row r="53" spans="1:4">
      <c r="A53" s="45">
        <f t="shared" si="2"/>
        <v>49</v>
      </c>
      <c r="B53" s="43">
        <f t="shared" si="3"/>
        <v>3.0787608005179972</v>
      </c>
      <c r="C53" s="43">
        <f t="shared" si="0"/>
        <v>-0.99802672842827156</v>
      </c>
      <c r="D53" s="43">
        <f t="shared" si="1"/>
        <v>6.2790519529313582E-2</v>
      </c>
    </row>
    <row r="54" spans="1:4">
      <c r="A54" s="45">
        <f t="shared" si="2"/>
        <v>50</v>
      </c>
      <c r="B54" s="43">
        <f t="shared" si="3"/>
        <v>3.1415926535897931</v>
      </c>
      <c r="C54" s="43">
        <f t="shared" si="0"/>
        <v>-1</v>
      </c>
      <c r="D54" s="43">
        <f t="shared" si="1"/>
        <v>1.22514845490862E-16</v>
      </c>
    </row>
    <row r="55" spans="1:4">
      <c r="A55" s="45">
        <f t="shared" si="2"/>
        <v>51</v>
      </c>
      <c r="B55" s="43">
        <f t="shared" si="3"/>
        <v>3.2044245066615891</v>
      </c>
      <c r="C55" s="43">
        <f t="shared" si="0"/>
        <v>-0.99802672842827156</v>
      </c>
      <c r="D55" s="43">
        <f t="shared" si="1"/>
        <v>-6.2790519529313346E-2</v>
      </c>
    </row>
    <row r="56" spans="1:4">
      <c r="A56" s="45">
        <f t="shared" si="2"/>
        <v>52</v>
      </c>
      <c r="B56" s="43">
        <f t="shared" si="3"/>
        <v>3.267256359733385</v>
      </c>
      <c r="C56" s="43">
        <f t="shared" si="0"/>
        <v>-0.99211470131447788</v>
      </c>
      <c r="D56" s="43">
        <f t="shared" si="1"/>
        <v>-0.12533323356430429</v>
      </c>
    </row>
    <row r="57" spans="1:4">
      <c r="A57" s="45">
        <f t="shared" si="2"/>
        <v>53</v>
      </c>
      <c r="B57" s="43">
        <f t="shared" si="3"/>
        <v>3.330088212805181</v>
      </c>
      <c r="C57" s="43">
        <f t="shared" si="0"/>
        <v>-0.98228725072868861</v>
      </c>
      <c r="D57" s="43">
        <f t="shared" si="1"/>
        <v>-0.18738131458572477</v>
      </c>
    </row>
    <row r="58" spans="1:4">
      <c r="A58" s="45">
        <f t="shared" si="2"/>
        <v>54</v>
      </c>
      <c r="B58" s="43">
        <f t="shared" si="3"/>
        <v>3.3929200658769765</v>
      </c>
      <c r="C58" s="43">
        <f t="shared" si="0"/>
        <v>-0.96858316112863119</v>
      </c>
      <c r="D58" s="43">
        <f t="shared" si="1"/>
        <v>-0.24868988716485457</v>
      </c>
    </row>
    <row r="59" spans="1:4">
      <c r="A59" s="45">
        <f t="shared" si="2"/>
        <v>55</v>
      </c>
      <c r="B59" s="43">
        <f t="shared" si="3"/>
        <v>3.4557519189487724</v>
      </c>
      <c r="C59" s="43">
        <f t="shared" si="0"/>
        <v>-0.95105651629515364</v>
      </c>
      <c r="D59" s="43">
        <f t="shared" si="1"/>
        <v>-0.30901699437494728</v>
      </c>
    </row>
    <row r="60" spans="1:4">
      <c r="A60" s="45">
        <f t="shared" si="2"/>
        <v>56</v>
      </c>
      <c r="B60" s="43">
        <f t="shared" si="3"/>
        <v>3.5185837720205684</v>
      </c>
      <c r="C60" s="43">
        <f t="shared" si="0"/>
        <v>-0.92977648588825146</v>
      </c>
      <c r="D60" s="43">
        <f t="shared" si="1"/>
        <v>-0.36812455268467792</v>
      </c>
    </row>
    <row r="61" spans="1:4">
      <c r="A61" s="45">
        <f t="shared" si="2"/>
        <v>57</v>
      </c>
      <c r="B61" s="43">
        <f t="shared" si="3"/>
        <v>3.5814156250923639</v>
      </c>
      <c r="C61" s="43">
        <f t="shared" si="0"/>
        <v>-0.90482705246601969</v>
      </c>
      <c r="D61" s="43">
        <f t="shared" si="1"/>
        <v>-0.42577929156507227</v>
      </c>
    </row>
    <row r="62" spans="1:4">
      <c r="A62" s="45">
        <f t="shared" si="2"/>
        <v>58</v>
      </c>
      <c r="B62" s="43">
        <f t="shared" si="3"/>
        <v>3.6442474781641603</v>
      </c>
      <c r="C62" s="43">
        <f t="shared" si="0"/>
        <v>-0.87630668004386347</v>
      </c>
      <c r="D62" s="43">
        <f t="shared" si="1"/>
        <v>-0.48175367410171538</v>
      </c>
    </row>
    <row r="63" spans="1:4">
      <c r="A63" s="45">
        <f t="shared" si="2"/>
        <v>59</v>
      </c>
      <c r="B63" s="43">
        <f t="shared" si="3"/>
        <v>3.7070793312359558</v>
      </c>
      <c r="C63" s="43">
        <f t="shared" si="0"/>
        <v>-0.84432792550201519</v>
      </c>
      <c r="D63" s="43">
        <f t="shared" si="1"/>
        <v>-0.53582679497899643</v>
      </c>
    </row>
    <row r="64" spans="1:4">
      <c r="A64" s="45">
        <f t="shared" si="2"/>
        <v>60</v>
      </c>
      <c r="B64" s="43">
        <f t="shared" si="3"/>
        <v>3.7699111843077513</v>
      </c>
      <c r="C64" s="43">
        <f t="shared" si="0"/>
        <v>-0.80901699437494778</v>
      </c>
      <c r="D64" s="43">
        <f t="shared" si="1"/>
        <v>-0.58778525229247269</v>
      </c>
    </row>
    <row r="65" spans="1:4">
      <c r="A65" s="45">
        <f t="shared" si="2"/>
        <v>61</v>
      </c>
      <c r="B65" s="43">
        <f t="shared" si="3"/>
        <v>3.8327430373795477</v>
      </c>
      <c r="C65" s="43">
        <f t="shared" si="0"/>
        <v>-0.77051324277578925</v>
      </c>
      <c r="D65" s="43">
        <f t="shared" si="1"/>
        <v>-0.63742398974868963</v>
      </c>
    </row>
    <row r="66" spans="1:4">
      <c r="A66" s="45">
        <f t="shared" si="2"/>
        <v>62</v>
      </c>
      <c r="B66" s="43">
        <f t="shared" si="3"/>
        <v>3.8955748904513432</v>
      </c>
      <c r="C66" s="43">
        <f t="shared" si="0"/>
        <v>-0.72896862742141177</v>
      </c>
      <c r="D66" s="43">
        <f t="shared" si="1"/>
        <v>-0.68454710592868839</v>
      </c>
    </row>
    <row r="67" spans="1:4">
      <c r="A67" s="45">
        <f t="shared" si="2"/>
        <v>63</v>
      </c>
      <c r="B67" s="43">
        <f t="shared" si="3"/>
        <v>3.9584067435231396</v>
      </c>
      <c r="C67" s="43">
        <f t="shared" si="0"/>
        <v>-0.68454710592868862</v>
      </c>
      <c r="D67" s="43">
        <f t="shared" si="1"/>
        <v>-0.72896862742141155</v>
      </c>
    </row>
    <row r="68" spans="1:4">
      <c r="A68" s="45">
        <f t="shared" si="2"/>
        <v>64</v>
      </c>
      <c r="B68" s="43">
        <f t="shared" si="3"/>
        <v>4.0212385965949355</v>
      </c>
      <c r="C68" s="43">
        <f t="shared" si="0"/>
        <v>-0.63742398974868952</v>
      </c>
      <c r="D68" s="43">
        <f t="shared" si="1"/>
        <v>-0.77051324277578936</v>
      </c>
    </row>
    <row r="69" spans="1:4">
      <c r="A69" s="45">
        <f t="shared" si="2"/>
        <v>65</v>
      </c>
      <c r="B69" s="43">
        <f t="shared" si="3"/>
        <v>4.0840704496667311</v>
      </c>
      <c r="C69" s="43">
        <f t="shared" ref="C69:C104" si="4">COS(B69)</f>
        <v>-0.58778525229247325</v>
      </c>
      <c r="D69" s="43">
        <f t="shared" ref="D69:D104" si="5">SIN(B69)</f>
        <v>-0.80901699437494734</v>
      </c>
    </row>
    <row r="70" spans="1:4">
      <c r="A70" s="45">
        <f t="shared" ref="A70:A104" si="6">A69+1</f>
        <v>66</v>
      </c>
      <c r="B70" s="43">
        <f t="shared" ref="B70:B104" si="7">(A70)*PI()/50</f>
        <v>4.1469023027385274</v>
      </c>
      <c r="C70" s="43">
        <f t="shared" si="4"/>
        <v>-0.53582679497899632</v>
      </c>
      <c r="D70" s="43">
        <f t="shared" si="5"/>
        <v>-0.8443279255020153</v>
      </c>
    </row>
    <row r="71" spans="1:4">
      <c r="A71" s="45">
        <f t="shared" si="6"/>
        <v>67</v>
      </c>
      <c r="B71" s="43">
        <f t="shared" si="7"/>
        <v>4.209734155810323</v>
      </c>
      <c r="C71" s="43">
        <f t="shared" si="4"/>
        <v>-0.48175367410171527</v>
      </c>
      <c r="D71" s="43">
        <f t="shared" si="5"/>
        <v>-0.87630668004386358</v>
      </c>
    </row>
    <row r="72" spans="1:4">
      <c r="A72" s="45">
        <f t="shared" si="6"/>
        <v>68</v>
      </c>
      <c r="B72" s="43">
        <f t="shared" si="7"/>
        <v>4.2725660088821193</v>
      </c>
      <c r="C72" s="43">
        <f t="shared" si="4"/>
        <v>-0.42577929156507216</v>
      </c>
      <c r="D72" s="43">
        <f t="shared" si="5"/>
        <v>-0.9048270524660198</v>
      </c>
    </row>
    <row r="73" spans="1:4">
      <c r="A73" s="45">
        <f t="shared" si="6"/>
        <v>69</v>
      </c>
      <c r="B73" s="43">
        <f t="shared" si="7"/>
        <v>4.3353978619539149</v>
      </c>
      <c r="C73" s="43">
        <f t="shared" si="4"/>
        <v>-0.36812455268467781</v>
      </c>
      <c r="D73" s="43">
        <f t="shared" si="5"/>
        <v>-0.92977648588825146</v>
      </c>
    </row>
    <row r="74" spans="1:4">
      <c r="A74" s="45">
        <f t="shared" si="6"/>
        <v>70</v>
      </c>
      <c r="B74" s="43">
        <f t="shared" si="7"/>
        <v>4.3982297150257104</v>
      </c>
      <c r="C74" s="43">
        <f t="shared" si="4"/>
        <v>-0.30901699437494756</v>
      </c>
      <c r="D74" s="43">
        <f t="shared" si="5"/>
        <v>-0.95105651629515353</v>
      </c>
    </row>
    <row r="75" spans="1:4">
      <c r="A75" s="45">
        <f t="shared" si="6"/>
        <v>71</v>
      </c>
      <c r="B75" s="43">
        <f t="shared" si="7"/>
        <v>4.4610615680975068</v>
      </c>
      <c r="C75" s="43">
        <f t="shared" si="4"/>
        <v>-0.24868988716485443</v>
      </c>
      <c r="D75" s="43">
        <f t="shared" si="5"/>
        <v>-0.96858316112863119</v>
      </c>
    </row>
    <row r="76" spans="1:4">
      <c r="A76" s="45">
        <f t="shared" si="6"/>
        <v>72</v>
      </c>
      <c r="B76" s="43">
        <f t="shared" si="7"/>
        <v>4.5238934211693023</v>
      </c>
      <c r="C76" s="43">
        <f t="shared" si="4"/>
        <v>-0.18738131458572463</v>
      </c>
      <c r="D76" s="43">
        <f t="shared" si="5"/>
        <v>-0.98228725072868872</v>
      </c>
    </row>
    <row r="77" spans="1:4">
      <c r="A77" s="45">
        <f t="shared" si="6"/>
        <v>73</v>
      </c>
      <c r="B77" s="43">
        <f t="shared" si="7"/>
        <v>4.5867252742410978</v>
      </c>
      <c r="C77" s="43">
        <f t="shared" si="4"/>
        <v>-0.12533323356430459</v>
      </c>
      <c r="D77" s="43">
        <f t="shared" si="5"/>
        <v>-0.99211470131447776</v>
      </c>
    </row>
    <row r="78" spans="1:4">
      <c r="A78" s="45">
        <f t="shared" si="6"/>
        <v>74</v>
      </c>
      <c r="B78" s="43">
        <f t="shared" si="7"/>
        <v>4.6495571273128942</v>
      </c>
      <c r="C78" s="43">
        <f t="shared" si="4"/>
        <v>-6.2790519529313207E-2</v>
      </c>
      <c r="D78" s="43">
        <f t="shared" si="5"/>
        <v>-0.99802672842827156</v>
      </c>
    </row>
    <row r="79" spans="1:4">
      <c r="A79" s="45">
        <f t="shared" si="6"/>
        <v>75</v>
      </c>
      <c r="B79" s="43">
        <f t="shared" si="7"/>
        <v>4.7123889803846897</v>
      </c>
      <c r="C79" s="43">
        <f t="shared" si="4"/>
        <v>-1.83772268236293E-16</v>
      </c>
      <c r="D79" s="43">
        <f t="shared" si="5"/>
        <v>-1</v>
      </c>
    </row>
    <row r="80" spans="1:4">
      <c r="A80" s="45">
        <f t="shared" si="6"/>
        <v>76</v>
      </c>
      <c r="B80" s="43">
        <f t="shared" si="7"/>
        <v>4.7752208334564852</v>
      </c>
      <c r="C80" s="43">
        <f t="shared" si="4"/>
        <v>6.2790519529312833E-2</v>
      </c>
      <c r="D80" s="43">
        <f t="shared" si="5"/>
        <v>-0.99802672842827156</v>
      </c>
    </row>
    <row r="81" spans="1:4">
      <c r="A81" s="45">
        <f t="shared" si="6"/>
        <v>77</v>
      </c>
      <c r="B81" s="43">
        <f t="shared" si="7"/>
        <v>4.8380526865282816</v>
      </c>
      <c r="C81" s="43">
        <f t="shared" si="4"/>
        <v>0.12533323356430423</v>
      </c>
      <c r="D81" s="43">
        <f t="shared" si="5"/>
        <v>-0.99211470131447788</v>
      </c>
    </row>
    <row r="82" spans="1:4">
      <c r="A82" s="45">
        <f t="shared" si="6"/>
        <v>78</v>
      </c>
      <c r="B82" s="43">
        <f t="shared" si="7"/>
        <v>4.9008845396000771</v>
      </c>
      <c r="C82" s="43">
        <f t="shared" si="4"/>
        <v>0.18738131458572427</v>
      </c>
      <c r="D82" s="43">
        <f t="shared" si="5"/>
        <v>-0.98228725072868872</v>
      </c>
    </row>
    <row r="83" spans="1:4">
      <c r="A83" s="45">
        <f t="shared" si="6"/>
        <v>79</v>
      </c>
      <c r="B83" s="43">
        <f t="shared" si="7"/>
        <v>4.9637163926718735</v>
      </c>
      <c r="C83" s="43">
        <f t="shared" si="4"/>
        <v>0.24868988716485493</v>
      </c>
      <c r="D83" s="43">
        <f t="shared" si="5"/>
        <v>-0.96858316112863108</v>
      </c>
    </row>
    <row r="84" spans="1:4">
      <c r="A84" s="45">
        <f t="shared" si="6"/>
        <v>80</v>
      </c>
      <c r="B84" s="43">
        <f t="shared" si="7"/>
        <v>5.026548245743669</v>
      </c>
      <c r="C84" s="43">
        <f t="shared" si="4"/>
        <v>0.30901699437494723</v>
      </c>
      <c r="D84" s="43">
        <f t="shared" si="5"/>
        <v>-0.95105651629515364</v>
      </c>
    </row>
    <row r="85" spans="1:4">
      <c r="A85" s="45">
        <f t="shared" si="6"/>
        <v>81</v>
      </c>
      <c r="B85" s="43">
        <f t="shared" si="7"/>
        <v>5.0893800988154645</v>
      </c>
      <c r="C85" s="43">
        <f t="shared" si="4"/>
        <v>0.36812455268467742</v>
      </c>
      <c r="D85" s="43">
        <f t="shared" si="5"/>
        <v>-0.92977648588825157</v>
      </c>
    </row>
    <row r="86" spans="1:4">
      <c r="A86" s="45">
        <f t="shared" si="6"/>
        <v>82</v>
      </c>
      <c r="B86" s="43">
        <f t="shared" si="7"/>
        <v>5.15221195188726</v>
      </c>
      <c r="C86" s="43">
        <f t="shared" si="4"/>
        <v>0.42577929156507183</v>
      </c>
      <c r="D86" s="43">
        <f t="shared" si="5"/>
        <v>-0.90482705246601991</v>
      </c>
    </row>
    <row r="87" spans="1:4">
      <c r="A87" s="45">
        <f t="shared" si="6"/>
        <v>83</v>
      </c>
      <c r="B87" s="43">
        <f t="shared" si="7"/>
        <v>5.2150438049590573</v>
      </c>
      <c r="C87" s="43">
        <f t="shared" si="4"/>
        <v>0.48175367410171571</v>
      </c>
      <c r="D87" s="43">
        <f t="shared" si="5"/>
        <v>-0.87630668004386336</v>
      </c>
    </row>
    <row r="88" spans="1:4">
      <c r="A88" s="45">
        <f t="shared" si="6"/>
        <v>84</v>
      </c>
      <c r="B88" s="43">
        <f t="shared" si="7"/>
        <v>5.2778756580308528</v>
      </c>
      <c r="C88" s="43">
        <f t="shared" si="4"/>
        <v>0.53582679497899677</v>
      </c>
      <c r="D88" s="43">
        <f t="shared" si="5"/>
        <v>-0.84432792550201496</v>
      </c>
    </row>
    <row r="89" spans="1:4">
      <c r="A89" s="45">
        <f t="shared" si="6"/>
        <v>85</v>
      </c>
      <c r="B89" s="43">
        <f t="shared" si="7"/>
        <v>5.3407075111026483</v>
      </c>
      <c r="C89" s="43">
        <f t="shared" si="4"/>
        <v>0.58778525229247292</v>
      </c>
      <c r="D89" s="43">
        <f t="shared" si="5"/>
        <v>-0.80901699437494756</v>
      </c>
    </row>
    <row r="90" spans="1:4">
      <c r="A90" s="45">
        <f t="shared" si="6"/>
        <v>86</v>
      </c>
      <c r="B90" s="43">
        <f t="shared" si="7"/>
        <v>5.4035393641744438</v>
      </c>
      <c r="C90" s="43">
        <f t="shared" si="4"/>
        <v>0.6374239897486893</v>
      </c>
      <c r="D90" s="43">
        <f t="shared" si="5"/>
        <v>-0.77051324277578959</v>
      </c>
    </row>
    <row r="91" spans="1:4">
      <c r="A91" s="45">
        <f t="shared" si="6"/>
        <v>87</v>
      </c>
      <c r="B91" s="43">
        <f t="shared" si="7"/>
        <v>5.4663712172462393</v>
      </c>
      <c r="C91" s="43">
        <f t="shared" si="4"/>
        <v>0.68454710592868795</v>
      </c>
      <c r="D91" s="43">
        <f t="shared" si="5"/>
        <v>-0.72896862742141211</v>
      </c>
    </row>
    <row r="92" spans="1:4">
      <c r="A92" s="45">
        <f t="shared" si="6"/>
        <v>88</v>
      </c>
      <c r="B92" s="43">
        <f t="shared" si="7"/>
        <v>5.5292030703180357</v>
      </c>
      <c r="C92" s="43">
        <f t="shared" si="4"/>
        <v>0.72896862742141122</v>
      </c>
      <c r="D92" s="43">
        <f t="shared" si="5"/>
        <v>-0.68454710592868895</v>
      </c>
    </row>
    <row r="93" spans="1:4">
      <c r="A93" s="45">
        <f t="shared" si="6"/>
        <v>89</v>
      </c>
      <c r="B93" s="43">
        <f t="shared" si="7"/>
        <v>5.5920349233898321</v>
      </c>
      <c r="C93" s="43">
        <f t="shared" si="4"/>
        <v>0.77051324277578936</v>
      </c>
      <c r="D93" s="43">
        <f t="shared" si="5"/>
        <v>-0.63742398974868963</v>
      </c>
    </row>
    <row r="94" spans="1:4">
      <c r="A94" s="45">
        <f t="shared" si="6"/>
        <v>90</v>
      </c>
      <c r="B94" s="43">
        <f t="shared" si="7"/>
        <v>5.6548667764616276</v>
      </c>
      <c r="C94" s="43">
        <f t="shared" si="4"/>
        <v>0.80901699437494734</v>
      </c>
      <c r="D94" s="43">
        <f t="shared" si="5"/>
        <v>-0.58778525229247336</v>
      </c>
    </row>
    <row r="95" spans="1:4">
      <c r="A95" s="45">
        <f t="shared" si="6"/>
        <v>91</v>
      </c>
      <c r="B95" s="43">
        <f t="shared" si="7"/>
        <v>5.7176986295334231</v>
      </c>
      <c r="C95" s="43">
        <f t="shared" si="4"/>
        <v>0.84432792550201474</v>
      </c>
      <c r="D95" s="43">
        <f t="shared" si="5"/>
        <v>-0.5358267949789971</v>
      </c>
    </row>
    <row r="96" spans="1:4">
      <c r="A96" s="45">
        <f t="shared" si="6"/>
        <v>92</v>
      </c>
      <c r="B96" s="43">
        <f t="shared" si="7"/>
        <v>5.7805304826052186</v>
      </c>
      <c r="C96" s="43">
        <f t="shared" si="4"/>
        <v>0.87630668004386314</v>
      </c>
      <c r="D96" s="43">
        <f t="shared" si="5"/>
        <v>-0.4817536741017161</v>
      </c>
    </row>
    <row r="97" spans="1:4">
      <c r="A97" s="45">
        <f t="shared" si="6"/>
        <v>93</v>
      </c>
      <c r="B97" s="43">
        <f t="shared" si="7"/>
        <v>5.843362335677015</v>
      </c>
      <c r="C97" s="43">
        <f t="shared" si="4"/>
        <v>0.90482705246601935</v>
      </c>
      <c r="D97" s="43">
        <f t="shared" si="5"/>
        <v>-0.42577929156507299</v>
      </c>
    </row>
    <row r="98" spans="1:4">
      <c r="A98" s="45">
        <f t="shared" si="6"/>
        <v>94</v>
      </c>
      <c r="B98" s="43">
        <f t="shared" si="7"/>
        <v>5.9061941887488114</v>
      </c>
      <c r="C98" s="43">
        <f t="shared" si="4"/>
        <v>0.92977648588825146</v>
      </c>
      <c r="D98" s="43">
        <f t="shared" si="5"/>
        <v>-0.36812455268467786</v>
      </c>
    </row>
    <row r="99" spans="1:4">
      <c r="A99" s="45">
        <f t="shared" si="6"/>
        <v>95</v>
      </c>
      <c r="B99" s="43">
        <f t="shared" si="7"/>
        <v>5.9690260418206069</v>
      </c>
      <c r="C99" s="43">
        <f t="shared" si="4"/>
        <v>0.95105651629515353</v>
      </c>
      <c r="D99" s="43">
        <f t="shared" si="5"/>
        <v>-0.30901699437494762</v>
      </c>
    </row>
    <row r="100" spans="1:4">
      <c r="A100" s="45">
        <f t="shared" si="6"/>
        <v>96</v>
      </c>
      <c r="B100" s="43">
        <f t="shared" si="7"/>
        <v>6.0318578948924024</v>
      </c>
      <c r="C100" s="43">
        <f t="shared" si="4"/>
        <v>0.96858316112863097</v>
      </c>
      <c r="D100" s="43">
        <f t="shared" si="5"/>
        <v>-0.24868988716485535</v>
      </c>
    </row>
    <row r="101" spans="1:4">
      <c r="A101" s="45">
        <f t="shared" si="6"/>
        <v>97</v>
      </c>
      <c r="B101" s="43">
        <f t="shared" si="7"/>
        <v>6.0946897479641988</v>
      </c>
      <c r="C101" s="43">
        <f t="shared" si="4"/>
        <v>0.98228725072868872</v>
      </c>
      <c r="D101" s="43">
        <f t="shared" si="5"/>
        <v>-0.18738131458572468</v>
      </c>
    </row>
    <row r="102" spans="1:4">
      <c r="A102" s="45">
        <f t="shared" si="6"/>
        <v>98</v>
      </c>
      <c r="B102" s="43">
        <f t="shared" si="7"/>
        <v>6.1575216010359943</v>
      </c>
      <c r="C102" s="43">
        <f t="shared" si="4"/>
        <v>0.99211470131447776</v>
      </c>
      <c r="D102" s="43">
        <f t="shared" si="5"/>
        <v>-0.12533323356430465</v>
      </c>
    </row>
    <row r="103" spans="1:4">
      <c r="A103" s="45">
        <f t="shared" si="6"/>
        <v>99</v>
      </c>
      <c r="B103" s="43">
        <f t="shared" si="7"/>
        <v>6.2203534541077907</v>
      </c>
      <c r="C103" s="43">
        <f t="shared" si="4"/>
        <v>0.99802672842827156</v>
      </c>
      <c r="D103" s="43">
        <f t="shared" si="5"/>
        <v>-6.2790519529313263E-2</v>
      </c>
    </row>
    <row r="104" spans="1:4">
      <c r="A104" s="45">
        <f t="shared" si="6"/>
        <v>100</v>
      </c>
      <c r="B104" s="43">
        <f t="shared" si="7"/>
        <v>6.2831853071795862</v>
      </c>
      <c r="C104" s="43">
        <f t="shared" si="4"/>
        <v>1</v>
      </c>
      <c r="D104" s="43">
        <f t="shared" si="5"/>
        <v>-2.45029690981724E-16</v>
      </c>
    </row>
  </sheetData>
  <hyperlinks>
    <hyperlink ref="A1" location="Sommaire!A1" display="Sommaire"/>
  </hyperlinks>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28">
    <tabColor theme="5" tint="0.79998168889431442"/>
    <outlinePr summaryBelow="0"/>
  </sheetPr>
  <dimension ref="A1:M100"/>
  <sheetViews>
    <sheetView showGridLines="0" zoomScale="80" zoomScaleNormal="80" workbookViewId="0">
      <pane ySplit="1" topLeftCell="A2" activePane="bottomLeft" state="frozen"/>
      <selection activeCell="A2" sqref="A2"/>
      <selection pane="bottomLeft"/>
    </sheetView>
  </sheetViews>
  <sheetFormatPr baseColWidth="10" defaultColWidth="11.44140625" defaultRowHeight="14.4" outlineLevelRow="1"/>
  <cols>
    <col min="1" max="2" width="4.88671875" customWidth="1"/>
    <col min="3" max="3" width="14.88671875" customWidth="1"/>
    <col min="13" max="13" width="5.109375" customWidth="1"/>
  </cols>
  <sheetData>
    <row r="1" spans="1:13">
      <c r="A1" s="155" t="s">
        <v>524</v>
      </c>
      <c r="B1" s="155"/>
    </row>
    <row r="5" spans="1:13" ht="21">
      <c r="B5" s="525"/>
      <c r="C5" s="526" t="s">
        <v>1115</v>
      </c>
      <c r="D5" s="520"/>
      <c r="E5" s="520"/>
      <c r="F5" s="520"/>
      <c r="G5" s="520"/>
      <c r="H5" s="520"/>
      <c r="I5" s="520"/>
      <c r="J5" s="520"/>
      <c r="K5" s="520"/>
      <c r="L5" s="520"/>
      <c r="M5" s="527"/>
    </row>
    <row r="6" spans="1:13" ht="15" outlineLevel="1" thickBot="1">
      <c r="B6" s="333"/>
      <c r="C6" s="334"/>
      <c r="D6" s="334"/>
      <c r="E6" s="334"/>
      <c r="F6" s="334"/>
      <c r="G6" s="334"/>
      <c r="H6" s="334"/>
      <c r="I6" s="334"/>
      <c r="J6" s="334"/>
      <c r="K6" s="334"/>
      <c r="L6" s="334"/>
      <c r="M6" s="335"/>
    </row>
    <row r="7" spans="1:13" ht="15" outlineLevel="1" thickBot="1">
      <c r="B7" s="163"/>
      <c r="C7" s="521" t="s">
        <v>549</v>
      </c>
      <c r="D7" s="56"/>
      <c r="E7" s="56"/>
      <c r="F7" s="56"/>
      <c r="G7" s="56"/>
      <c r="H7" s="56"/>
      <c r="I7" s="56"/>
      <c r="J7" s="56"/>
      <c r="K7" s="56"/>
      <c r="L7" s="56"/>
      <c r="M7" s="164"/>
    </row>
    <row r="8" spans="1:13" outlineLevel="1">
      <c r="B8" s="163"/>
      <c r="C8" s="522" t="s">
        <v>8</v>
      </c>
      <c r="D8" s="56"/>
      <c r="E8" s="56"/>
      <c r="F8" s="56"/>
      <c r="G8" s="56"/>
      <c r="H8" s="56"/>
      <c r="I8" s="56"/>
      <c r="J8" s="56"/>
      <c r="K8" s="56"/>
      <c r="L8" s="56"/>
      <c r="M8" s="164"/>
    </row>
    <row r="9" spans="1:13" outlineLevel="1">
      <c r="B9" s="163"/>
      <c r="C9" s="523" t="s">
        <v>9</v>
      </c>
      <c r="D9" s="56"/>
      <c r="E9" s="56"/>
      <c r="F9" s="56"/>
      <c r="G9" s="56"/>
      <c r="H9" s="56"/>
      <c r="I9" s="56"/>
      <c r="J9" s="56"/>
      <c r="K9" s="56"/>
      <c r="L9" s="56"/>
      <c r="M9" s="164"/>
    </row>
    <row r="10" spans="1:13" outlineLevel="1">
      <c r="B10" s="163"/>
      <c r="C10" s="523" t="s">
        <v>10</v>
      </c>
      <c r="D10" s="56"/>
      <c r="E10" s="56"/>
      <c r="F10" s="56"/>
      <c r="G10" s="56"/>
      <c r="H10" s="56"/>
      <c r="I10" s="56"/>
      <c r="J10" s="56"/>
      <c r="K10" s="56"/>
      <c r="L10" s="56"/>
      <c r="M10" s="164"/>
    </row>
    <row r="11" spans="1:13" outlineLevel="1">
      <c r="B11" s="163"/>
      <c r="C11" s="523" t="s">
        <v>7</v>
      </c>
      <c r="D11" s="56"/>
      <c r="E11" s="56"/>
      <c r="F11" s="56"/>
      <c r="G11" s="56"/>
      <c r="H11" s="56"/>
      <c r="I11" s="56"/>
      <c r="J11" s="56"/>
      <c r="K11" s="56"/>
      <c r="L11" s="56"/>
      <c r="M11" s="164"/>
    </row>
    <row r="12" spans="1:13" ht="15" outlineLevel="1" thickBot="1">
      <c r="B12" s="163"/>
      <c r="C12" s="524" t="s">
        <v>32</v>
      </c>
      <c r="D12" s="56"/>
      <c r="E12" s="56"/>
      <c r="F12" s="56"/>
      <c r="G12" s="56"/>
      <c r="H12" s="56"/>
      <c r="I12" s="56"/>
      <c r="J12" s="56"/>
      <c r="K12" s="56"/>
      <c r="L12" s="56"/>
      <c r="M12" s="164"/>
    </row>
    <row r="13" spans="1:13" ht="15" outlineLevel="1" thickBot="1">
      <c r="B13" s="163"/>
      <c r="C13" s="85"/>
      <c r="D13" s="56"/>
      <c r="E13" s="56"/>
      <c r="F13" s="56"/>
      <c r="G13" s="56"/>
      <c r="H13" s="56"/>
      <c r="I13" s="56"/>
      <c r="J13" s="56"/>
      <c r="K13" s="56"/>
      <c r="L13" s="56"/>
      <c r="M13" s="164"/>
    </row>
    <row r="14" spans="1:13" ht="15" outlineLevel="1" thickBot="1">
      <c r="B14" s="163"/>
      <c r="C14" s="521" t="s">
        <v>708</v>
      </c>
      <c r="D14" s="56"/>
      <c r="E14" s="56"/>
      <c r="F14" s="56"/>
      <c r="G14" s="56"/>
      <c r="H14" s="56"/>
      <c r="I14" s="56"/>
      <c r="J14" s="56"/>
      <c r="K14" s="56"/>
      <c r="L14" s="56"/>
      <c r="M14" s="164"/>
    </row>
    <row r="15" spans="1:13" outlineLevel="1">
      <c r="B15" s="163"/>
      <c r="C15" s="522" t="s">
        <v>13</v>
      </c>
      <c r="D15" s="56"/>
      <c r="E15" s="56"/>
      <c r="F15" s="56"/>
      <c r="G15" s="56"/>
      <c r="H15" s="56"/>
      <c r="I15" s="56"/>
      <c r="J15" s="56"/>
      <c r="K15" s="56"/>
      <c r="L15" s="56"/>
      <c r="M15" s="164"/>
    </row>
    <row r="16" spans="1:13" outlineLevel="1">
      <c r="B16" s="163"/>
      <c r="C16" s="523" t="s">
        <v>18</v>
      </c>
      <c r="D16" s="56"/>
      <c r="E16" s="56"/>
      <c r="F16" s="56"/>
      <c r="G16" s="56"/>
      <c r="H16" s="56"/>
      <c r="I16" s="56"/>
      <c r="J16" s="56"/>
      <c r="K16" s="56"/>
      <c r="L16" s="56"/>
      <c r="M16" s="164"/>
    </row>
    <row r="17" spans="2:13" outlineLevel="1">
      <c r="B17" s="163"/>
      <c r="C17" s="469" t="s">
        <v>15</v>
      </c>
      <c r="D17" s="56"/>
      <c r="E17" s="56"/>
      <c r="F17" s="56"/>
      <c r="G17" s="56"/>
      <c r="H17" s="56"/>
      <c r="I17" s="56"/>
      <c r="J17" s="56"/>
      <c r="K17" s="56"/>
      <c r="L17" s="56"/>
      <c r="M17" s="164"/>
    </row>
    <row r="18" spans="2:13" outlineLevel="1">
      <c r="B18" s="163"/>
      <c r="C18" s="469" t="s">
        <v>16</v>
      </c>
      <c r="D18" s="56"/>
      <c r="E18" s="56"/>
      <c r="F18" s="56"/>
      <c r="G18" s="56"/>
      <c r="H18" s="56"/>
      <c r="I18" s="56"/>
      <c r="J18" s="56"/>
      <c r="K18" s="56"/>
      <c r="L18" s="56"/>
      <c r="M18" s="164"/>
    </row>
    <row r="19" spans="2:13" outlineLevel="1">
      <c r="B19" s="163"/>
      <c r="C19" s="469" t="s">
        <v>17</v>
      </c>
      <c r="D19" s="56"/>
      <c r="E19" s="56"/>
      <c r="F19" s="56"/>
      <c r="G19" s="56"/>
      <c r="H19" s="56"/>
      <c r="I19" s="56"/>
      <c r="J19" s="56"/>
      <c r="K19" s="56"/>
      <c r="L19" s="56"/>
      <c r="M19" s="164"/>
    </row>
    <row r="20" spans="2:13" outlineLevel="1">
      <c r="B20" s="163"/>
      <c r="C20" s="469" t="s">
        <v>14</v>
      </c>
      <c r="D20" s="56"/>
      <c r="E20" s="56"/>
      <c r="F20" s="56"/>
      <c r="G20" s="56"/>
      <c r="H20" s="56"/>
      <c r="I20" s="56"/>
      <c r="J20" s="56"/>
      <c r="K20" s="56"/>
      <c r="L20" s="56"/>
      <c r="M20" s="164"/>
    </row>
    <row r="21" spans="2:13" ht="15" outlineLevel="1" thickBot="1">
      <c r="B21" s="163"/>
      <c r="C21" s="479" t="s">
        <v>19</v>
      </c>
      <c r="D21" s="56"/>
      <c r="E21" s="56"/>
      <c r="F21" s="56"/>
      <c r="G21" s="56"/>
      <c r="H21" s="56"/>
      <c r="I21" s="56"/>
      <c r="J21" s="56"/>
      <c r="K21" s="56"/>
      <c r="L21" s="56"/>
      <c r="M21" s="164"/>
    </row>
    <row r="22" spans="2:13" outlineLevel="1">
      <c r="B22" s="165"/>
      <c r="C22" s="166"/>
      <c r="D22" s="166"/>
      <c r="E22" s="166"/>
      <c r="F22" s="166"/>
      <c r="G22" s="166"/>
      <c r="H22" s="166"/>
      <c r="I22" s="166"/>
      <c r="J22" s="166"/>
      <c r="K22" s="166"/>
      <c r="L22" s="166"/>
      <c r="M22" s="167"/>
    </row>
    <row r="24" spans="2:13" ht="21">
      <c r="B24" s="525"/>
      <c r="C24" s="526" t="s">
        <v>1116</v>
      </c>
      <c r="D24" s="520"/>
      <c r="E24" s="520"/>
      <c r="F24" s="520"/>
      <c r="G24" s="520"/>
      <c r="H24" s="520"/>
      <c r="I24" s="520"/>
      <c r="J24" s="520"/>
      <c r="K24" s="520"/>
      <c r="L24" s="520"/>
      <c r="M24" s="527"/>
    </row>
    <row r="25" spans="2:13" ht="15" outlineLevel="1" thickBot="1">
      <c r="B25" s="333"/>
      <c r="C25" s="334"/>
      <c r="D25" s="334"/>
      <c r="E25" s="334"/>
      <c r="F25" s="334"/>
      <c r="G25" s="334"/>
      <c r="H25" s="334"/>
      <c r="I25" s="334"/>
      <c r="J25" s="334"/>
      <c r="K25" s="334"/>
      <c r="L25" s="334"/>
      <c r="M25" s="335"/>
    </row>
    <row r="26" spans="2:13" ht="15" outlineLevel="1" thickBot="1">
      <c r="B26" s="163"/>
      <c r="C26" s="470" t="s">
        <v>547</v>
      </c>
      <c r="D26" s="56"/>
      <c r="E26" s="56"/>
      <c r="F26" s="56"/>
      <c r="G26" s="56"/>
      <c r="H26" s="56"/>
      <c r="I26" s="56"/>
      <c r="J26" s="56"/>
      <c r="K26" s="56"/>
      <c r="L26" s="56"/>
      <c r="M26" s="164"/>
    </row>
    <row r="27" spans="2:13" outlineLevel="1">
      <c r="B27" s="163"/>
      <c r="C27" s="471" t="s">
        <v>8</v>
      </c>
      <c r="D27" s="56"/>
      <c r="E27" s="56"/>
      <c r="F27" s="56"/>
      <c r="G27" s="56"/>
      <c r="H27" s="56"/>
      <c r="I27" s="56"/>
      <c r="J27" s="56"/>
      <c r="K27" s="56"/>
      <c r="L27" s="56"/>
      <c r="M27" s="164"/>
    </row>
    <row r="28" spans="2:13" outlineLevel="1">
      <c r="B28" s="163"/>
      <c r="C28" s="469" t="s">
        <v>13</v>
      </c>
      <c r="D28" s="56"/>
      <c r="E28" s="56"/>
      <c r="F28" s="56"/>
      <c r="G28" s="56"/>
      <c r="H28" s="56"/>
      <c r="I28" s="56"/>
      <c r="J28" s="56"/>
      <c r="K28" s="56"/>
      <c r="L28" s="56"/>
      <c r="M28" s="164"/>
    </row>
    <row r="29" spans="2:13" outlineLevel="1">
      <c r="B29" s="163"/>
      <c r="C29" s="469" t="s">
        <v>18</v>
      </c>
      <c r="D29" s="56"/>
      <c r="E29" s="56"/>
      <c r="F29" s="56"/>
      <c r="G29" s="56"/>
      <c r="H29" s="56"/>
      <c r="I29" s="56"/>
      <c r="J29" s="56"/>
      <c r="K29" s="56"/>
      <c r="L29" s="56"/>
      <c r="M29" s="164"/>
    </row>
    <row r="30" spans="2:13" outlineLevel="1">
      <c r="B30" s="163"/>
      <c r="C30" s="469" t="s">
        <v>15</v>
      </c>
      <c r="D30" s="56"/>
      <c r="E30" s="56"/>
      <c r="F30" s="56"/>
      <c r="G30" s="56"/>
      <c r="H30" s="56"/>
      <c r="I30" s="56"/>
      <c r="J30" s="56"/>
      <c r="K30" s="56"/>
      <c r="L30" s="56"/>
      <c r="M30" s="164"/>
    </row>
    <row r="31" spans="2:13" outlineLevel="1">
      <c r="B31" s="163"/>
      <c r="C31" s="469" t="s">
        <v>11</v>
      </c>
      <c r="D31" s="56"/>
      <c r="E31" s="56"/>
      <c r="F31" s="56"/>
      <c r="G31" s="56"/>
      <c r="H31" s="56"/>
      <c r="I31" s="56"/>
      <c r="J31" s="56"/>
      <c r="K31" s="56"/>
      <c r="L31" s="56"/>
      <c r="M31" s="164"/>
    </row>
    <row r="32" spans="2:13" outlineLevel="1">
      <c r="B32" s="163"/>
      <c r="C32" s="469" t="s">
        <v>16</v>
      </c>
      <c r="D32" s="56"/>
      <c r="E32" s="56"/>
      <c r="F32" s="56"/>
      <c r="G32" s="56"/>
      <c r="H32" s="56"/>
      <c r="I32" s="56"/>
      <c r="J32" s="56"/>
      <c r="K32" s="56"/>
      <c r="L32" s="56"/>
      <c r="M32" s="164"/>
    </row>
    <row r="33" spans="2:13" outlineLevel="1">
      <c r="B33" s="163"/>
      <c r="C33" s="469" t="s">
        <v>12</v>
      </c>
      <c r="D33" s="56"/>
      <c r="E33" s="56"/>
      <c r="F33" s="56"/>
      <c r="G33" s="56"/>
      <c r="H33" s="56"/>
      <c r="I33" s="56"/>
      <c r="J33" s="56"/>
      <c r="K33" s="56"/>
      <c r="L33" s="56"/>
      <c r="M33" s="164"/>
    </row>
    <row r="34" spans="2:13" outlineLevel="1">
      <c r="B34" s="163"/>
      <c r="C34" s="469" t="s">
        <v>10</v>
      </c>
      <c r="D34" s="56"/>
      <c r="E34" s="56"/>
      <c r="F34" s="56"/>
      <c r="G34" s="56"/>
      <c r="H34" s="56"/>
      <c r="I34" s="56"/>
      <c r="J34" s="56"/>
      <c r="K34" s="56"/>
      <c r="L34" s="56"/>
      <c r="M34" s="164"/>
    </row>
    <row r="35" spans="2:13" outlineLevel="1">
      <c r="B35" s="163"/>
      <c r="C35" s="469" t="s">
        <v>17</v>
      </c>
      <c r="D35" s="56"/>
      <c r="E35" s="56"/>
      <c r="F35" s="56"/>
      <c r="G35" s="56"/>
      <c r="H35" s="56"/>
      <c r="I35" s="56"/>
      <c r="J35" s="56"/>
      <c r="K35" s="56"/>
      <c r="L35" s="56"/>
      <c r="M35" s="164"/>
    </row>
    <row r="36" spans="2:13" ht="15" outlineLevel="1" thickBot="1">
      <c r="B36" s="163"/>
      <c r="C36" s="479" t="s">
        <v>14</v>
      </c>
      <c r="D36" s="56"/>
      <c r="E36" s="56"/>
      <c r="F36" s="56"/>
      <c r="G36" s="56"/>
      <c r="H36" s="56"/>
      <c r="I36" s="56"/>
      <c r="J36" s="56"/>
      <c r="K36" s="56"/>
      <c r="L36" s="56"/>
      <c r="M36" s="164"/>
    </row>
    <row r="37" spans="2:13" outlineLevel="1">
      <c r="B37" s="163"/>
      <c r="C37" s="56"/>
      <c r="D37" s="56"/>
      <c r="E37" s="56"/>
      <c r="F37" s="56"/>
      <c r="G37" s="56"/>
      <c r="H37" s="56"/>
      <c r="I37" s="56"/>
      <c r="J37" s="56"/>
      <c r="K37" s="56"/>
      <c r="L37" s="56"/>
      <c r="M37" s="164"/>
    </row>
    <row r="38" spans="2:13" outlineLevel="1">
      <c r="B38" s="163"/>
      <c r="C38" s="56"/>
      <c r="D38" s="56"/>
      <c r="E38" s="56"/>
      <c r="F38" s="56"/>
      <c r="G38" s="56"/>
      <c r="H38" s="56"/>
      <c r="I38" s="56"/>
      <c r="J38" s="56"/>
      <c r="K38" s="56"/>
      <c r="L38" s="56"/>
      <c r="M38" s="164"/>
    </row>
    <row r="39" spans="2:13" outlineLevel="1">
      <c r="B39" s="163"/>
      <c r="C39" s="56"/>
      <c r="D39" s="56"/>
      <c r="E39" s="56"/>
      <c r="F39" s="56"/>
      <c r="G39" s="56"/>
      <c r="H39" s="56"/>
      <c r="I39" s="56"/>
      <c r="J39" s="56"/>
      <c r="K39" s="56"/>
      <c r="L39" s="56"/>
      <c r="M39" s="164"/>
    </row>
    <row r="40" spans="2:13" outlineLevel="1">
      <c r="B40" s="163"/>
      <c r="C40" s="56"/>
      <c r="D40" s="56"/>
      <c r="E40" s="56"/>
      <c r="F40" s="56"/>
      <c r="G40" s="56"/>
      <c r="H40" s="56"/>
      <c r="I40" s="56"/>
      <c r="J40" s="56"/>
      <c r="K40" s="56"/>
      <c r="L40" s="56"/>
      <c r="M40" s="164"/>
    </row>
    <row r="41" spans="2:13" outlineLevel="1">
      <c r="B41" s="163"/>
      <c r="C41" s="56"/>
      <c r="D41" s="56"/>
      <c r="E41" s="56"/>
      <c r="F41" s="56"/>
      <c r="G41" s="56"/>
      <c r="H41" s="56"/>
      <c r="I41" s="56"/>
      <c r="J41" s="56"/>
      <c r="K41" s="56"/>
      <c r="L41" s="56"/>
      <c r="M41" s="164"/>
    </row>
    <row r="42" spans="2:13" outlineLevel="1">
      <c r="B42" s="165"/>
      <c r="C42" s="166"/>
      <c r="D42" s="166"/>
      <c r="E42" s="166"/>
      <c r="F42" s="166"/>
      <c r="G42" s="166"/>
      <c r="H42" s="166"/>
      <c r="I42" s="166"/>
      <c r="J42" s="166"/>
      <c r="K42" s="166"/>
      <c r="L42" s="166"/>
      <c r="M42" s="167"/>
    </row>
    <row r="44" spans="2:13" ht="21">
      <c r="B44" s="525"/>
      <c r="C44" s="526" t="s">
        <v>1117</v>
      </c>
      <c r="D44" s="520"/>
      <c r="E44" s="520"/>
      <c r="F44" s="520"/>
      <c r="G44" s="520"/>
      <c r="H44" s="520"/>
      <c r="I44" s="520"/>
      <c r="J44" s="520"/>
      <c r="K44" s="520"/>
      <c r="L44" s="520"/>
      <c r="M44" s="527"/>
    </row>
    <row r="45" spans="2:13" ht="15" outlineLevel="1" thickBot="1">
      <c r="B45" s="333"/>
      <c r="C45" s="334"/>
      <c r="D45" s="334"/>
      <c r="E45" s="334"/>
      <c r="F45" s="334"/>
      <c r="G45" s="334"/>
      <c r="H45" s="334"/>
      <c r="I45" s="334"/>
      <c r="J45" s="334"/>
      <c r="K45" s="334"/>
      <c r="L45" s="334"/>
      <c r="M45" s="335"/>
    </row>
    <row r="46" spans="2:13" ht="15" outlineLevel="1" thickBot="1">
      <c r="B46" s="163"/>
      <c r="C46" s="480" t="s">
        <v>709</v>
      </c>
      <c r="D46" s="56"/>
      <c r="E46" s="56"/>
      <c r="F46" s="56"/>
      <c r="G46" s="56"/>
      <c r="H46" s="56"/>
      <c r="I46" s="56"/>
      <c r="J46" s="56"/>
      <c r="K46" s="56"/>
      <c r="L46" s="56"/>
      <c r="M46" s="164"/>
    </row>
    <row r="47" spans="2:13" outlineLevel="1">
      <c r="B47" s="163"/>
      <c r="C47" s="471" t="s">
        <v>13</v>
      </c>
      <c r="D47" s="56"/>
      <c r="E47" s="56"/>
      <c r="F47" s="56"/>
      <c r="G47" s="56"/>
      <c r="H47" s="56"/>
      <c r="I47" s="56"/>
      <c r="J47" s="56"/>
      <c r="K47" s="56"/>
      <c r="L47" s="56"/>
      <c r="M47" s="164"/>
    </row>
    <row r="48" spans="2:13" outlineLevel="1">
      <c r="B48" s="163"/>
      <c r="C48" s="469" t="s">
        <v>16</v>
      </c>
      <c r="D48" s="56"/>
      <c r="E48" s="56"/>
      <c r="F48" s="56"/>
      <c r="G48" s="56"/>
      <c r="H48" s="56"/>
      <c r="I48" s="56"/>
      <c r="J48" s="56"/>
      <c r="K48" s="56"/>
      <c r="L48" s="56"/>
      <c r="M48" s="164"/>
    </row>
    <row r="49" spans="2:13" ht="15" outlineLevel="1" thickBot="1">
      <c r="B49" s="163"/>
      <c r="C49" s="479" t="s">
        <v>17</v>
      </c>
      <c r="D49" s="56"/>
      <c r="E49" s="56"/>
      <c r="F49" s="56"/>
      <c r="G49" s="56"/>
      <c r="H49" s="56"/>
      <c r="I49" s="56"/>
      <c r="J49" s="56"/>
      <c r="K49" s="56"/>
      <c r="L49" s="56"/>
      <c r="M49" s="164"/>
    </row>
    <row r="50" spans="2:13" ht="15" outlineLevel="1" thickBot="1">
      <c r="B50" s="163"/>
      <c r="C50" s="56"/>
      <c r="D50" s="56"/>
      <c r="E50" s="56"/>
      <c r="F50" s="56"/>
      <c r="G50" s="56"/>
      <c r="H50" s="56"/>
      <c r="I50" s="56"/>
      <c r="J50" s="56"/>
      <c r="K50" s="56"/>
      <c r="L50" s="56"/>
      <c r="M50" s="164"/>
    </row>
    <row r="51" spans="2:13" ht="15" outlineLevel="1" thickBot="1">
      <c r="B51" s="163"/>
      <c r="C51" s="480" t="s">
        <v>710</v>
      </c>
      <c r="D51" s="56"/>
      <c r="E51" s="56"/>
      <c r="F51" s="56"/>
      <c r="G51" s="56"/>
      <c r="H51" s="56"/>
      <c r="I51" s="56"/>
      <c r="J51" s="56"/>
      <c r="K51" s="56"/>
      <c r="L51" s="56"/>
      <c r="M51" s="164"/>
    </row>
    <row r="52" spans="2:13" outlineLevel="1">
      <c r="B52" s="163"/>
      <c r="C52" s="471" t="s">
        <v>8</v>
      </c>
      <c r="D52" s="56"/>
      <c r="E52" s="56"/>
      <c r="F52" s="56"/>
      <c r="G52" s="56"/>
      <c r="H52" s="56"/>
      <c r="I52" s="56"/>
      <c r="J52" s="56"/>
      <c r="K52" s="56"/>
      <c r="L52" s="56"/>
      <c r="M52" s="164"/>
    </row>
    <row r="53" spans="2:13" outlineLevel="1">
      <c r="B53" s="163"/>
      <c r="C53" s="469" t="s">
        <v>10</v>
      </c>
      <c r="D53" s="56"/>
      <c r="E53" s="56"/>
      <c r="F53" s="56"/>
      <c r="G53" s="56"/>
      <c r="H53" s="56"/>
      <c r="I53" s="56"/>
      <c r="J53" s="56"/>
      <c r="K53" s="56"/>
      <c r="L53" s="56"/>
      <c r="M53" s="164"/>
    </row>
    <row r="54" spans="2:13" outlineLevel="1">
      <c r="B54" s="163"/>
      <c r="C54" s="469" t="s">
        <v>11</v>
      </c>
      <c r="D54" s="56"/>
      <c r="E54" s="56"/>
      <c r="F54" s="56"/>
      <c r="G54" s="56"/>
      <c r="H54" s="56"/>
      <c r="I54" s="56"/>
      <c r="J54" s="56"/>
      <c r="K54" s="56"/>
      <c r="L54" s="56"/>
      <c r="M54" s="164"/>
    </row>
    <row r="55" spans="2:13" outlineLevel="1">
      <c r="B55" s="163"/>
      <c r="C55" s="469" t="s">
        <v>14</v>
      </c>
      <c r="D55" s="56"/>
      <c r="E55" s="56"/>
      <c r="F55" s="56"/>
      <c r="G55" s="56"/>
      <c r="H55" s="56"/>
      <c r="I55" s="56"/>
      <c r="J55" s="56"/>
      <c r="K55" s="56"/>
      <c r="L55" s="56"/>
      <c r="M55" s="164"/>
    </row>
    <row r="56" spans="2:13" outlineLevel="1">
      <c r="B56" s="163"/>
      <c r="C56" s="469" t="s">
        <v>15</v>
      </c>
      <c r="D56" s="56"/>
      <c r="E56" s="56"/>
      <c r="F56" s="56"/>
      <c r="G56" s="56"/>
      <c r="H56" s="56"/>
      <c r="I56" s="56"/>
      <c r="J56" s="56"/>
      <c r="K56" s="56"/>
      <c r="L56" s="56"/>
      <c r="M56" s="164"/>
    </row>
    <row r="57" spans="2:13" ht="15" outlineLevel="1" thickBot="1">
      <c r="B57" s="163"/>
      <c r="C57" s="479" t="s">
        <v>18</v>
      </c>
      <c r="D57" s="56"/>
      <c r="E57" s="56"/>
      <c r="F57" s="56"/>
      <c r="G57" s="56"/>
      <c r="H57" s="56"/>
      <c r="I57" s="56"/>
      <c r="J57" s="56"/>
      <c r="K57" s="56"/>
      <c r="L57" s="56"/>
      <c r="M57" s="164"/>
    </row>
    <row r="58" spans="2:13" outlineLevel="1">
      <c r="B58" s="163"/>
      <c r="C58" s="56"/>
      <c r="D58" s="56"/>
      <c r="E58" s="56"/>
      <c r="F58" s="56"/>
      <c r="G58" s="56"/>
      <c r="H58" s="56"/>
      <c r="I58" s="56"/>
      <c r="J58" s="56"/>
      <c r="K58" s="56"/>
      <c r="L58" s="56"/>
      <c r="M58" s="164"/>
    </row>
    <row r="59" spans="2:13" outlineLevel="1">
      <c r="B59" s="163"/>
      <c r="C59" s="56"/>
      <c r="D59" s="56"/>
      <c r="E59" s="56"/>
      <c r="F59" s="56"/>
      <c r="G59" s="56"/>
      <c r="H59" s="56"/>
      <c r="I59" s="56"/>
      <c r="J59" s="56"/>
      <c r="K59" s="56"/>
      <c r="L59" s="56"/>
      <c r="M59" s="164"/>
    </row>
    <row r="60" spans="2:13" outlineLevel="1">
      <c r="B60" s="163"/>
      <c r="C60" s="56"/>
      <c r="D60" s="56"/>
      <c r="E60" s="56"/>
      <c r="F60" s="56"/>
      <c r="G60" s="56"/>
      <c r="H60" s="56"/>
      <c r="I60" s="56"/>
      <c r="J60" s="56"/>
      <c r="K60" s="56"/>
      <c r="L60" s="56"/>
      <c r="M60" s="164"/>
    </row>
    <row r="61" spans="2:13" outlineLevel="1">
      <c r="B61" s="163"/>
      <c r="C61" s="56"/>
      <c r="D61" s="56"/>
      <c r="E61" s="56"/>
      <c r="F61" s="56"/>
      <c r="G61" s="56"/>
      <c r="H61" s="56"/>
      <c r="I61" s="56"/>
      <c r="J61" s="56"/>
      <c r="K61" s="56"/>
      <c r="L61" s="56"/>
      <c r="M61" s="164"/>
    </row>
    <row r="62" spans="2:13" outlineLevel="1">
      <c r="B62" s="165"/>
      <c r="C62" s="166"/>
      <c r="D62" s="166"/>
      <c r="E62" s="166"/>
      <c r="F62" s="166"/>
      <c r="G62" s="166"/>
      <c r="H62" s="166"/>
      <c r="I62" s="166"/>
      <c r="J62" s="166"/>
      <c r="K62" s="166"/>
      <c r="L62" s="166"/>
      <c r="M62" s="167"/>
    </row>
    <row r="64" spans="2:13" ht="21">
      <c r="B64" s="525"/>
      <c r="C64" s="526" t="s">
        <v>1118</v>
      </c>
      <c r="D64" s="520"/>
      <c r="E64" s="520"/>
      <c r="F64" s="520"/>
      <c r="G64" s="520"/>
      <c r="H64" s="520"/>
      <c r="I64" s="520"/>
      <c r="J64" s="520"/>
      <c r="K64" s="520"/>
      <c r="L64" s="520"/>
      <c r="M64" s="527"/>
    </row>
    <row r="65" spans="2:13" ht="15" outlineLevel="1" thickBot="1">
      <c r="B65" s="333"/>
      <c r="C65" s="334"/>
      <c r="D65" s="334"/>
      <c r="E65" s="334"/>
      <c r="F65" s="334"/>
      <c r="G65" s="334"/>
      <c r="H65" s="334"/>
      <c r="I65" s="334"/>
      <c r="J65" s="334"/>
      <c r="K65" s="334"/>
      <c r="L65" s="334"/>
      <c r="M65" s="335"/>
    </row>
    <row r="66" spans="2:13" ht="15" outlineLevel="1" thickBot="1">
      <c r="B66" s="163"/>
      <c r="C66" s="480" t="s">
        <v>547</v>
      </c>
      <c r="D66" s="56"/>
      <c r="E66" s="56"/>
      <c r="F66" s="56"/>
      <c r="G66" s="56"/>
      <c r="H66" s="56"/>
      <c r="I66" s="56"/>
      <c r="J66" s="56"/>
      <c r="K66" s="56"/>
      <c r="L66" s="56"/>
      <c r="M66" s="164"/>
    </row>
    <row r="67" spans="2:13" outlineLevel="1">
      <c r="B67" s="163"/>
      <c r="C67" s="471" t="s">
        <v>8</v>
      </c>
      <c r="D67" s="56"/>
      <c r="E67" s="56"/>
      <c r="F67" s="56"/>
      <c r="G67" s="56"/>
      <c r="H67" s="56"/>
      <c r="I67" s="56"/>
      <c r="J67" s="56"/>
      <c r="K67" s="56"/>
      <c r="L67" s="56"/>
      <c r="M67" s="164"/>
    </row>
    <row r="68" spans="2:13" outlineLevel="1">
      <c r="B68" s="163"/>
      <c r="C68" s="469" t="s">
        <v>10</v>
      </c>
      <c r="D68" s="56"/>
      <c r="E68" s="56"/>
      <c r="F68" s="56"/>
      <c r="G68" s="56"/>
      <c r="H68" s="56"/>
      <c r="I68" s="56"/>
      <c r="J68" s="56"/>
      <c r="K68" s="56"/>
      <c r="L68" s="56"/>
      <c r="M68" s="164"/>
    </row>
    <row r="69" spans="2:13" outlineLevel="1">
      <c r="B69" s="163"/>
      <c r="C69" s="469" t="s">
        <v>11</v>
      </c>
      <c r="D69" s="56"/>
      <c r="E69" s="56"/>
      <c r="F69" s="56"/>
      <c r="G69" s="56"/>
      <c r="H69" s="56"/>
      <c r="I69" s="56"/>
      <c r="J69" s="56"/>
      <c r="K69" s="56"/>
      <c r="L69" s="56"/>
      <c r="M69" s="164"/>
    </row>
    <row r="70" spans="2:13" outlineLevel="1">
      <c r="B70" s="163"/>
      <c r="C70" s="469" t="s">
        <v>13</v>
      </c>
      <c r="D70" s="56"/>
      <c r="E70" s="56"/>
      <c r="F70" s="56"/>
      <c r="G70" s="56"/>
      <c r="H70" s="56"/>
      <c r="I70" s="56"/>
      <c r="J70" s="56"/>
      <c r="K70" s="56"/>
      <c r="L70" s="56"/>
      <c r="M70" s="164"/>
    </row>
    <row r="71" spans="2:13" outlineLevel="1">
      <c r="B71" s="163"/>
      <c r="C71" s="469" t="s">
        <v>14</v>
      </c>
      <c r="D71" s="56"/>
      <c r="E71" s="56"/>
      <c r="F71" s="56"/>
      <c r="G71" s="56"/>
      <c r="H71" s="56"/>
      <c r="I71" s="56"/>
      <c r="J71" s="56"/>
      <c r="K71" s="56"/>
      <c r="L71" s="56"/>
      <c r="M71" s="164"/>
    </row>
    <row r="72" spans="2:13" outlineLevel="1">
      <c r="B72" s="163"/>
      <c r="C72" s="469" t="s">
        <v>15</v>
      </c>
      <c r="D72" s="56"/>
      <c r="E72" s="56"/>
      <c r="F72" s="56"/>
      <c r="G72" s="56"/>
      <c r="H72" s="56"/>
      <c r="I72" s="56"/>
      <c r="J72" s="56"/>
      <c r="K72" s="56"/>
      <c r="L72" s="56"/>
      <c r="M72" s="164"/>
    </row>
    <row r="73" spans="2:13" outlineLevel="1">
      <c r="B73" s="163"/>
      <c r="C73" s="469" t="s">
        <v>16</v>
      </c>
      <c r="D73" s="56"/>
      <c r="E73" s="56"/>
      <c r="F73" s="56"/>
      <c r="G73" s="56"/>
      <c r="H73" s="56"/>
      <c r="I73" s="56"/>
      <c r="J73" s="56"/>
      <c r="K73" s="56"/>
      <c r="L73" s="56"/>
      <c r="M73" s="164"/>
    </row>
    <row r="74" spans="2:13" outlineLevel="1">
      <c r="B74" s="163"/>
      <c r="C74" s="469" t="s">
        <v>17</v>
      </c>
      <c r="D74" s="56"/>
      <c r="E74" s="56"/>
      <c r="F74" s="56"/>
      <c r="G74" s="56"/>
      <c r="H74" s="56"/>
      <c r="I74" s="56"/>
      <c r="J74" s="56"/>
      <c r="K74" s="56"/>
      <c r="L74" s="56"/>
      <c r="M74" s="164"/>
    </row>
    <row r="75" spans="2:13" ht="15" outlineLevel="1" thickBot="1">
      <c r="B75" s="163"/>
      <c r="C75" s="479" t="s">
        <v>18</v>
      </c>
      <c r="D75" s="56"/>
      <c r="E75" s="56"/>
      <c r="F75" s="56"/>
      <c r="G75" s="56"/>
      <c r="H75" s="56"/>
      <c r="I75" s="56"/>
      <c r="J75" s="56"/>
      <c r="K75" s="56"/>
      <c r="L75" s="56"/>
      <c r="M75" s="164"/>
    </row>
    <row r="76" spans="2:13" outlineLevel="1">
      <c r="B76" s="163"/>
      <c r="C76" s="56"/>
      <c r="D76" s="56"/>
      <c r="E76" s="56"/>
      <c r="F76" s="56"/>
      <c r="G76" s="56"/>
      <c r="H76" s="56"/>
      <c r="I76" s="56"/>
      <c r="J76" s="56"/>
      <c r="K76" s="56"/>
      <c r="L76" s="56"/>
      <c r="M76" s="164"/>
    </row>
    <row r="77" spans="2:13" outlineLevel="1">
      <c r="B77" s="163"/>
      <c r="C77" s="56"/>
      <c r="D77" s="56"/>
      <c r="E77" s="56"/>
      <c r="F77" s="56"/>
      <c r="G77" s="56"/>
      <c r="H77" s="56"/>
      <c r="I77" s="56"/>
      <c r="J77" s="56"/>
      <c r="K77" s="56"/>
      <c r="L77" s="56"/>
      <c r="M77" s="164"/>
    </row>
    <row r="78" spans="2:13" outlineLevel="1">
      <c r="B78" s="163"/>
      <c r="C78" s="56"/>
      <c r="D78" s="56"/>
      <c r="E78" s="56"/>
      <c r="F78" s="56"/>
      <c r="G78" s="56"/>
      <c r="H78" s="56"/>
      <c r="I78" s="56"/>
      <c r="J78" s="56"/>
      <c r="K78" s="56"/>
      <c r="L78" s="56"/>
      <c r="M78" s="164"/>
    </row>
    <row r="79" spans="2:13" outlineLevel="1">
      <c r="B79" s="163"/>
      <c r="C79" s="56"/>
      <c r="D79" s="56"/>
      <c r="E79" s="56"/>
      <c r="F79" s="56"/>
      <c r="G79" s="56"/>
      <c r="H79" s="56"/>
      <c r="I79" s="56"/>
      <c r="J79" s="56"/>
      <c r="K79" s="56"/>
      <c r="L79" s="56"/>
      <c r="M79" s="164"/>
    </row>
    <row r="80" spans="2:13" outlineLevel="1">
      <c r="B80" s="163"/>
      <c r="C80" s="56"/>
      <c r="D80" s="56"/>
      <c r="E80" s="56"/>
      <c r="F80" s="56"/>
      <c r="G80" s="56"/>
      <c r="H80" s="56"/>
      <c r="I80" s="56"/>
      <c r="J80" s="56"/>
      <c r="K80" s="56"/>
      <c r="L80" s="56"/>
      <c r="M80" s="164"/>
    </row>
    <row r="81" spans="2:13" outlineLevel="1">
      <c r="B81" s="165"/>
      <c r="C81" s="166"/>
      <c r="D81" s="166"/>
      <c r="E81" s="166"/>
      <c r="F81" s="166"/>
      <c r="G81" s="166"/>
      <c r="H81" s="166"/>
      <c r="I81" s="166"/>
      <c r="J81" s="166"/>
      <c r="K81" s="166"/>
      <c r="L81" s="166"/>
      <c r="M81" s="167"/>
    </row>
    <row r="83" spans="2:13" ht="21">
      <c r="B83" s="525"/>
      <c r="C83" s="526" t="s">
        <v>1119</v>
      </c>
      <c r="D83" s="520"/>
      <c r="E83" s="520"/>
      <c r="F83" s="520"/>
      <c r="G83" s="520"/>
      <c r="H83" s="520"/>
      <c r="I83" s="520"/>
      <c r="J83" s="520"/>
      <c r="K83" s="520"/>
      <c r="L83" s="520"/>
      <c r="M83" s="527"/>
    </row>
    <row r="84" spans="2:13" ht="15" outlineLevel="1" thickBot="1">
      <c r="B84" s="333"/>
      <c r="C84" s="334"/>
      <c r="D84" s="334"/>
      <c r="E84" s="334"/>
      <c r="F84" s="334"/>
      <c r="G84" s="334"/>
      <c r="H84" s="334"/>
      <c r="I84" s="334"/>
      <c r="J84" s="334"/>
      <c r="K84" s="334"/>
      <c r="L84" s="334"/>
      <c r="M84" s="335"/>
    </row>
    <row r="85" spans="2:13" ht="15" outlineLevel="1" thickBot="1">
      <c r="B85" s="163"/>
      <c r="C85" s="480" t="s">
        <v>547</v>
      </c>
      <c r="D85" s="56"/>
      <c r="E85" s="56"/>
      <c r="F85" s="56"/>
      <c r="G85" s="56"/>
      <c r="H85" s="56"/>
      <c r="I85" s="56"/>
      <c r="J85" s="56"/>
      <c r="K85" s="56"/>
      <c r="L85" s="56"/>
      <c r="M85" s="164"/>
    </row>
    <row r="86" spans="2:13" outlineLevel="1">
      <c r="B86" s="163"/>
      <c r="C86" s="481" t="s">
        <v>8</v>
      </c>
      <c r="D86" s="56"/>
      <c r="E86" s="56"/>
      <c r="F86" s="56"/>
      <c r="G86" s="56"/>
      <c r="H86" s="56"/>
      <c r="I86" s="56"/>
      <c r="J86" s="56"/>
      <c r="K86" s="56"/>
      <c r="L86" s="56"/>
      <c r="M86" s="164"/>
    </row>
    <row r="87" spans="2:13" outlineLevel="1">
      <c r="B87" s="163"/>
      <c r="C87" s="472" t="s">
        <v>10</v>
      </c>
      <c r="D87" s="56"/>
      <c r="E87" s="56"/>
      <c r="F87" s="56"/>
      <c r="G87" s="56"/>
      <c r="H87" s="56"/>
      <c r="I87" s="56"/>
      <c r="J87" s="56"/>
      <c r="K87" s="56"/>
      <c r="L87" s="56"/>
      <c r="M87" s="164"/>
    </row>
    <row r="88" spans="2:13" outlineLevel="1">
      <c r="B88" s="163"/>
      <c r="C88" s="472" t="s">
        <v>11</v>
      </c>
      <c r="D88" s="56"/>
      <c r="E88" s="56"/>
      <c r="F88" s="56"/>
      <c r="G88" s="56"/>
      <c r="H88" s="56"/>
      <c r="I88" s="56"/>
      <c r="J88" s="56"/>
      <c r="K88" s="56"/>
      <c r="L88" s="56"/>
      <c r="M88" s="164"/>
    </row>
    <row r="89" spans="2:13" outlineLevel="1">
      <c r="B89" s="163"/>
      <c r="C89" s="472" t="s">
        <v>13</v>
      </c>
      <c r="D89" s="56"/>
      <c r="E89" s="56"/>
      <c r="F89" s="56"/>
      <c r="G89" s="56"/>
      <c r="H89" s="56"/>
      <c r="I89" s="56"/>
      <c r="J89" s="56"/>
      <c r="K89" s="56"/>
      <c r="L89" s="56"/>
      <c r="M89" s="164"/>
    </row>
    <row r="90" spans="2:13" outlineLevel="1">
      <c r="B90" s="163"/>
      <c r="C90" s="472" t="s">
        <v>14</v>
      </c>
      <c r="D90" s="56"/>
      <c r="E90" s="56"/>
      <c r="F90" s="56"/>
      <c r="G90" s="56"/>
      <c r="H90" s="56"/>
      <c r="I90" s="56"/>
      <c r="J90" s="56"/>
      <c r="K90" s="56"/>
      <c r="L90" s="56"/>
      <c r="M90" s="164"/>
    </row>
    <row r="91" spans="2:13" outlineLevel="1">
      <c r="B91" s="163"/>
      <c r="C91" s="472" t="s">
        <v>15</v>
      </c>
      <c r="D91" s="56"/>
      <c r="E91" s="56"/>
      <c r="F91" s="56"/>
      <c r="G91" s="56"/>
      <c r="H91" s="56"/>
      <c r="I91" s="56"/>
      <c r="J91" s="56"/>
      <c r="K91" s="56"/>
      <c r="L91" s="56"/>
      <c r="M91" s="164"/>
    </row>
    <row r="92" spans="2:13" outlineLevel="1">
      <c r="B92" s="163"/>
      <c r="C92" s="472" t="s">
        <v>16</v>
      </c>
      <c r="D92" s="56"/>
      <c r="E92" s="56"/>
      <c r="F92" s="56"/>
      <c r="G92" s="56"/>
      <c r="H92" s="56"/>
      <c r="I92" s="56"/>
      <c r="J92" s="56"/>
      <c r="K92" s="56"/>
      <c r="L92" s="56"/>
      <c r="M92" s="164"/>
    </row>
    <row r="93" spans="2:13" outlineLevel="1">
      <c r="B93" s="163"/>
      <c r="C93" s="472" t="s">
        <v>17</v>
      </c>
      <c r="D93" s="56"/>
      <c r="E93" s="56"/>
      <c r="F93" s="56"/>
      <c r="G93" s="56"/>
      <c r="H93" s="56"/>
      <c r="I93" s="56"/>
      <c r="J93" s="56"/>
      <c r="K93" s="56"/>
      <c r="L93" s="56"/>
      <c r="M93" s="164"/>
    </row>
    <row r="94" spans="2:13" ht="15" outlineLevel="1" thickBot="1">
      <c r="B94" s="163"/>
      <c r="C94" s="482" t="s">
        <v>18</v>
      </c>
      <c r="D94" s="56"/>
      <c r="E94" s="56"/>
      <c r="F94" s="56"/>
      <c r="G94" s="56"/>
      <c r="H94" s="56"/>
      <c r="I94" s="56"/>
      <c r="J94" s="56"/>
      <c r="K94" s="56"/>
      <c r="L94" s="56"/>
      <c r="M94" s="164"/>
    </row>
    <row r="95" spans="2:13" outlineLevel="1">
      <c r="B95" s="163"/>
      <c r="C95" s="56"/>
      <c r="D95" s="56"/>
      <c r="E95" s="56"/>
      <c r="F95" s="56"/>
      <c r="G95" s="56"/>
      <c r="H95" s="56"/>
      <c r="I95" s="56"/>
      <c r="J95" s="56"/>
      <c r="K95" s="56"/>
      <c r="L95" s="56"/>
      <c r="M95" s="164"/>
    </row>
    <row r="96" spans="2:13" outlineLevel="1">
      <c r="B96" s="163"/>
      <c r="C96" s="56"/>
      <c r="D96" s="56"/>
      <c r="E96" s="56"/>
      <c r="F96" s="56"/>
      <c r="G96" s="56"/>
      <c r="H96" s="56"/>
      <c r="I96" s="56"/>
      <c r="J96" s="56"/>
      <c r="K96" s="56"/>
      <c r="L96" s="56"/>
      <c r="M96" s="164"/>
    </row>
    <row r="97" spans="2:13" outlineLevel="1">
      <c r="B97" s="163"/>
      <c r="C97" s="56"/>
      <c r="D97" s="56"/>
      <c r="E97" s="56"/>
      <c r="F97" s="56"/>
      <c r="G97" s="56"/>
      <c r="H97" s="56"/>
      <c r="I97" s="56"/>
      <c r="J97" s="56"/>
      <c r="K97" s="56"/>
      <c r="L97" s="56"/>
      <c r="M97" s="164"/>
    </row>
    <row r="98" spans="2:13" outlineLevel="1">
      <c r="B98" s="163"/>
      <c r="C98" s="56"/>
      <c r="D98" s="56"/>
      <c r="E98" s="56"/>
      <c r="F98" s="56"/>
      <c r="G98" s="56"/>
      <c r="H98" s="56"/>
      <c r="I98" s="56"/>
      <c r="J98" s="56"/>
      <c r="K98" s="56"/>
      <c r="L98" s="56"/>
      <c r="M98" s="164"/>
    </row>
    <row r="99" spans="2:13" outlineLevel="1">
      <c r="B99" s="165"/>
      <c r="C99" s="166"/>
      <c r="D99" s="166"/>
      <c r="E99" s="166"/>
      <c r="F99" s="166"/>
      <c r="G99" s="166"/>
      <c r="H99" s="166"/>
      <c r="I99" s="166"/>
      <c r="J99" s="166"/>
      <c r="K99" s="166"/>
      <c r="L99" s="166"/>
      <c r="M99" s="167"/>
    </row>
    <row r="100" spans="2:13">
      <c r="B100" s="56"/>
      <c r="C100" s="56"/>
      <c r="D100" s="56"/>
      <c r="E100" s="56"/>
      <c r="F100" s="56"/>
      <c r="G100" s="56"/>
      <c r="H100" s="56"/>
      <c r="I100" s="56"/>
      <c r="J100" s="56"/>
      <c r="K100" s="56"/>
      <c r="L100" s="56"/>
      <c r="M100" s="56"/>
    </row>
  </sheetData>
  <hyperlinks>
    <hyperlink ref="A1" location="Sommaire!A1" display="Sommaire"/>
  </hyperlinks>
  <pageMargins left="0.7" right="0.7" top="0.75" bottom="0.75" header="0.3" footer="0.3"/>
  <pageSetup paperSize="9"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sheetPr codeName="Feuil1">
    <tabColor theme="0" tint="-0.34998626667073579"/>
  </sheetPr>
  <dimension ref="A1:G152"/>
  <sheetViews>
    <sheetView workbookViewId="0">
      <pane ySplit="1" topLeftCell="A2" activePane="bottomLeft" state="frozen"/>
      <selection activeCell="F27" sqref="F27"/>
      <selection pane="bottomLeft"/>
    </sheetView>
  </sheetViews>
  <sheetFormatPr baseColWidth="10" defaultColWidth="9.109375" defaultRowHeight="14.4"/>
  <cols>
    <col min="1" max="1" width="13.5546875" customWidth="1"/>
    <col min="2" max="2" width="25.33203125" customWidth="1"/>
    <col min="3" max="3" width="16.109375" customWidth="1"/>
    <col min="4" max="4" width="19.44140625" bestFit="1" customWidth="1"/>
    <col min="5" max="5" width="7" bestFit="1" customWidth="1"/>
    <col min="6" max="6" width="13.109375" customWidth="1"/>
  </cols>
  <sheetData>
    <row r="1" spans="1:6">
      <c r="A1" s="155" t="s">
        <v>524</v>
      </c>
    </row>
    <row r="2" spans="1:6">
      <c r="A2" s="78" t="s">
        <v>309</v>
      </c>
    </row>
    <row r="3" spans="1:6">
      <c r="A3" s="9" t="s">
        <v>73</v>
      </c>
    </row>
    <row r="5" spans="1:6">
      <c r="A5" s="10" t="s">
        <v>310</v>
      </c>
    </row>
    <row r="6" spans="1:6">
      <c r="A6" s="10" t="s">
        <v>311</v>
      </c>
    </row>
    <row r="9" spans="1:6">
      <c r="A9" s="11"/>
    </row>
    <row r="10" spans="1:6">
      <c r="A10" s="9" t="s">
        <v>80</v>
      </c>
    </row>
    <row r="11" spans="1:6">
      <c r="A11" s="67"/>
    </row>
    <row r="12" spans="1:6" ht="26.4">
      <c r="A12" s="25" t="s">
        <v>109</v>
      </c>
      <c r="B12" s="25" t="s">
        <v>312</v>
      </c>
      <c r="C12" s="25" t="s">
        <v>313</v>
      </c>
      <c r="D12" s="25" t="s">
        <v>83</v>
      </c>
      <c r="E12" s="25" t="s">
        <v>171</v>
      </c>
      <c r="F12" s="25" t="s">
        <v>314</v>
      </c>
    </row>
    <row r="13" spans="1:6">
      <c r="A13" s="76" t="s">
        <v>57</v>
      </c>
      <c r="B13" s="17">
        <v>4.9000000000000004</v>
      </c>
      <c r="C13" s="17">
        <v>18.3</v>
      </c>
      <c r="D13" s="17">
        <v>10.728</v>
      </c>
      <c r="E13" s="17">
        <v>3.4198</v>
      </c>
      <c r="F13" s="17">
        <v>0.31879999999999997</v>
      </c>
    </row>
    <row r="14" spans="1:6" ht="26.4">
      <c r="A14" s="76" t="s">
        <v>58</v>
      </c>
      <c r="B14" s="17">
        <v>4.9000000000000004</v>
      </c>
      <c r="C14" s="17">
        <v>17.3</v>
      </c>
      <c r="D14" s="17">
        <v>10.874000000000001</v>
      </c>
      <c r="E14" s="17">
        <v>3.129</v>
      </c>
      <c r="F14" s="17">
        <v>0.2878</v>
      </c>
    </row>
    <row r="15" spans="1:6">
      <c r="A15" s="76" t="s">
        <v>0</v>
      </c>
      <c r="B15" s="17">
        <v>2.4</v>
      </c>
      <c r="C15" s="17">
        <v>18.5</v>
      </c>
      <c r="D15" s="17">
        <v>10.28</v>
      </c>
      <c r="E15" s="17">
        <v>4.4550999999999998</v>
      </c>
      <c r="F15" s="17">
        <v>0.43340000000000001</v>
      </c>
    </row>
    <row r="16" spans="1:6">
      <c r="A16" s="76" t="s">
        <v>1</v>
      </c>
      <c r="B16" s="17">
        <v>2.2000000000000002</v>
      </c>
      <c r="C16" s="17">
        <v>20</v>
      </c>
      <c r="D16" s="17">
        <v>10.795999999999999</v>
      </c>
      <c r="E16" s="17">
        <v>5.0698999999999996</v>
      </c>
      <c r="F16" s="17">
        <v>0.46960000000000002</v>
      </c>
    </row>
    <row r="17" spans="1:6">
      <c r="A17" s="76" t="s">
        <v>2</v>
      </c>
      <c r="B17" s="17">
        <v>3.1</v>
      </c>
      <c r="C17" s="17">
        <v>19.5</v>
      </c>
      <c r="D17" s="17">
        <v>10.465999999999999</v>
      </c>
      <c r="E17" s="17">
        <v>4.0843999999999996</v>
      </c>
      <c r="F17" s="17">
        <v>0.39029999999999998</v>
      </c>
    </row>
    <row r="18" spans="1:6">
      <c r="A18" s="76" t="s">
        <v>3</v>
      </c>
      <c r="B18" s="17">
        <v>1.5</v>
      </c>
      <c r="C18" s="17">
        <v>19.8</v>
      </c>
      <c r="D18" s="17">
        <v>10.651999999999999</v>
      </c>
      <c r="E18" s="17">
        <v>5.1252000000000004</v>
      </c>
      <c r="F18" s="17">
        <v>0.48120000000000002</v>
      </c>
    </row>
    <row r="19" spans="1:6">
      <c r="A19" s="76" t="s">
        <v>4</v>
      </c>
      <c r="B19" s="17">
        <v>0.4</v>
      </c>
      <c r="C19" s="17">
        <v>19.5</v>
      </c>
      <c r="D19" s="17">
        <v>10.278</v>
      </c>
      <c r="E19" s="17">
        <v>5.6174999999999997</v>
      </c>
      <c r="F19" s="17">
        <v>0.54659999999999997</v>
      </c>
    </row>
    <row r="20" spans="1:6">
      <c r="A20" s="76" t="s">
        <v>59</v>
      </c>
      <c r="B20" s="17">
        <v>0.4</v>
      </c>
      <c r="C20" s="17">
        <v>20</v>
      </c>
      <c r="D20" s="17">
        <v>10.356</v>
      </c>
      <c r="E20" s="17">
        <v>5.242</v>
      </c>
      <c r="F20" s="17">
        <v>0.50619999999999998</v>
      </c>
    </row>
    <row r="21" spans="1:6">
      <c r="A21" s="76" t="s">
        <v>5</v>
      </c>
      <c r="B21" s="17">
        <v>2</v>
      </c>
      <c r="C21" s="17">
        <v>20</v>
      </c>
      <c r="D21" s="17">
        <v>11.226000000000001</v>
      </c>
      <c r="E21" s="17">
        <v>5.1965000000000003</v>
      </c>
      <c r="F21" s="17">
        <v>0.46289999999999998</v>
      </c>
    </row>
    <row r="22" spans="1:6">
      <c r="A22" s="76" t="s">
        <v>60</v>
      </c>
      <c r="B22" s="17">
        <v>0.4</v>
      </c>
      <c r="C22" s="17">
        <v>19.5</v>
      </c>
      <c r="D22" s="17">
        <v>10.38</v>
      </c>
      <c r="E22" s="17">
        <v>5.3516000000000004</v>
      </c>
      <c r="F22" s="17">
        <v>0.51559999999999995</v>
      </c>
    </row>
    <row r="25" spans="1:6">
      <c r="A25" s="11" t="s">
        <v>175</v>
      </c>
    </row>
    <row r="26" spans="1:6">
      <c r="A26" s="11" t="s">
        <v>315</v>
      </c>
    </row>
    <row r="28" spans="1:6">
      <c r="A28" s="78" t="s">
        <v>316</v>
      </c>
    </row>
    <row r="29" spans="1:6">
      <c r="A29" s="9" t="s">
        <v>73</v>
      </c>
    </row>
    <row r="31" spans="1:6">
      <c r="A31" s="10" t="s">
        <v>310</v>
      </c>
    </row>
    <row r="32" spans="1:6">
      <c r="A32" s="10" t="s">
        <v>311</v>
      </c>
    </row>
    <row r="35" spans="1:7">
      <c r="A35" s="11"/>
    </row>
    <row r="36" spans="1:7">
      <c r="A36" s="9" t="s">
        <v>80</v>
      </c>
    </row>
    <row r="37" spans="1:7">
      <c r="A37" s="67"/>
    </row>
    <row r="38" spans="1:7" ht="15" customHeight="1">
      <c r="A38" s="25" t="s">
        <v>109</v>
      </c>
      <c r="B38" s="930" t="s">
        <v>317</v>
      </c>
      <c r="C38" s="930"/>
      <c r="D38" s="930" t="s">
        <v>88</v>
      </c>
      <c r="E38" s="930"/>
      <c r="F38" s="930"/>
      <c r="G38" s="930"/>
    </row>
    <row r="39" spans="1:7">
      <c r="A39" s="938" t="s">
        <v>57</v>
      </c>
      <c r="B39" s="940" t="s">
        <v>318</v>
      </c>
      <c r="C39" s="940"/>
      <c r="D39" s="77" t="s">
        <v>332</v>
      </c>
      <c r="E39" s="77" t="s">
        <v>333</v>
      </c>
      <c r="F39" s="77" t="s">
        <v>334</v>
      </c>
    </row>
    <row r="40" spans="1:7">
      <c r="A40" s="938"/>
      <c r="B40" s="40" t="s">
        <v>83</v>
      </c>
      <c r="C40" s="21">
        <v>10.728</v>
      </c>
      <c r="D40" s="69" t="s">
        <v>335</v>
      </c>
      <c r="E40" s="70">
        <v>6</v>
      </c>
      <c r="F40" s="68">
        <v>0.12</v>
      </c>
    </row>
    <row r="41" spans="1:7">
      <c r="A41" s="938"/>
      <c r="B41" s="40" t="s">
        <v>319</v>
      </c>
      <c r="C41" s="21">
        <v>10.3</v>
      </c>
      <c r="D41" s="69" t="s">
        <v>336</v>
      </c>
      <c r="E41" s="70">
        <v>4</v>
      </c>
      <c r="F41" s="68">
        <v>0.08</v>
      </c>
    </row>
    <row r="42" spans="1:7">
      <c r="A42" s="938"/>
      <c r="B42" s="76" t="s">
        <v>320</v>
      </c>
      <c r="C42" s="17" t="s">
        <v>321</v>
      </c>
      <c r="D42" s="69" t="s">
        <v>337</v>
      </c>
      <c r="E42" s="70">
        <v>6</v>
      </c>
      <c r="F42" s="68">
        <v>0.12</v>
      </c>
    </row>
    <row r="43" spans="1:7">
      <c r="A43" s="938"/>
      <c r="B43" s="76" t="s">
        <v>322</v>
      </c>
      <c r="C43" s="17" t="s">
        <v>323</v>
      </c>
      <c r="D43" s="69" t="s">
        <v>338</v>
      </c>
      <c r="E43" s="70">
        <v>8</v>
      </c>
      <c r="F43" s="68">
        <v>0.16</v>
      </c>
    </row>
    <row r="44" spans="1:7" ht="26.4">
      <c r="A44" s="938"/>
      <c r="B44" s="76" t="s">
        <v>324</v>
      </c>
      <c r="C44" s="17" t="s">
        <v>325</v>
      </c>
      <c r="D44" s="69" t="s">
        <v>339</v>
      </c>
      <c r="E44" s="70">
        <v>4</v>
      </c>
      <c r="F44" s="68">
        <v>0.08</v>
      </c>
    </row>
    <row r="45" spans="1:7" ht="26.4">
      <c r="A45" s="938"/>
      <c r="B45" s="76" t="s">
        <v>326</v>
      </c>
      <c r="C45" s="17" t="s">
        <v>327</v>
      </c>
      <c r="D45" s="69" t="s">
        <v>340</v>
      </c>
      <c r="E45" s="70">
        <v>6</v>
      </c>
      <c r="F45" s="68">
        <v>0.12</v>
      </c>
    </row>
    <row r="46" spans="1:7" ht="26.4">
      <c r="A46" s="938"/>
      <c r="B46" s="40" t="s">
        <v>328</v>
      </c>
      <c r="C46" s="21" t="s">
        <v>329</v>
      </c>
      <c r="D46" s="69" t="s">
        <v>341</v>
      </c>
      <c r="E46" s="70">
        <v>6</v>
      </c>
      <c r="F46" s="68">
        <v>0.12</v>
      </c>
    </row>
    <row r="47" spans="1:7" ht="26.4">
      <c r="A47" s="938"/>
      <c r="B47" s="40" t="s">
        <v>330</v>
      </c>
      <c r="C47" s="21" t="s">
        <v>331</v>
      </c>
      <c r="D47" s="69" t="s">
        <v>342</v>
      </c>
      <c r="E47" s="70">
        <v>7</v>
      </c>
      <c r="F47" s="68">
        <v>0.14000000000000001</v>
      </c>
    </row>
    <row r="48" spans="1:7" ht="26.4">
      <c r="A48" s="938"/>
      <c r="B48" s="939"/>
      <c r="C48" s="939"/>
      <c r="D48" s="69" t="s">
        <v>343</v>
      </c>
      <c r="E48" s="70">
        <v>2</v>
      </c>
      <c r="F48" s="68">
        <v>0.04</v>
      </c>
    </row>
    <row r="49" spans="1:6">
      <c r="A49" s="938"/>
      <c r="B49" s="939"/>
      <c r="C49" s="939"/>
      <c r="D49" s="69" t="s">
        <v>344</v>
      </c>
      <c r="E49" s="70">
        <v>1</v>
      </c>
      <c r="F49" s="68">
        <v>0.02</v>
      </c>
    </row>
    <row r="50" spans="1:6">
      <c r="A50" s="938" t="s">
        <v>58</v>
      </c>
      <c r="B50" s="940" t="s">
        <v>318</v>
      </c>
      <c r="C50" s="940"/>
      <c r="D50" s="77" t="s">
        <v>332</v>
      </c>
      <c r="E50" s="77" t="s">
        <v>333</v>
      </c>
      <c r="F50" s="77" t="s">
        <v>334</v>
      </c>
    </row>
    <row r="51" spans="1:6">
      <c r="A51" s="938"/>
      <c r="B51" s="40" t="s">
        <v>83</v>
      </c>
      <c r="C51" s="21">
        <v>10.874000000000001</v>
      </c>
      <c r="D51" s="69" t="s">
        <v>351</v>
      </c>
      <c r="E51" s="70">
        <v>4</v>
      </c>
      <c r="F51" s="68">
        <v>0.08</v>
      </c>
    </row>
    <row r="52" spans="1:6">
      <c r="A52" s="938"/>
      <c r="B52" s="40" t="s">
        <v>319</v>
      </c>
      <c r="C52" s="21">
        <v>10.55</v>
      </c>
      <c r="D52" s="69" t="s">
        <v>352</v>
      </c>
      <c r="E52" s="70">
        <v>4</v>
      </c>
      <c r="F52" s="68">
        <v>0.08</v>
      </c>
    </row>
    <row r="53" spans="1:6">
      <c r="A53" s="938"/>
      <c r="B53" s="76" t="s">
        <v>320</v>
      </c>
      <c r="C53" s="17" t="s">
        <v>345</v>
      </c>
      <c r="D53" s="69" t="s">
        <v>353</v>
      </c>
      <c r="E53" s="70">
        <v>4</v>
      </c>
      <c r="F53" s="68">
        <v>0.08</v>
      </c>
    </row>
    <row r="54" spans="1:6">
      <c r="A54" s="938"/>
      <c r="B54" s="76" t="s">
        <v>322</v>
      </c>
      <c r="C54" s="17" t="s">
        <v>346</v>
      </c>
      <c r="D54" s="69" t="s">
        <v>354</v>
      </c>
      <c r="E54" s="70">
        <v>7</v>
      </c>
      <c r="F54" s="68">
        <v>0.14000000000000001</v>
      </c>
    </row>
    <row r="55" spans="1:6" ht="26.4">
      <c r="A55" s="938"/>
      <c r="B55" s="76" t="s">
        <v>324</v>
      </c>
      <c r="C55" s="17" t="s">
        <v>347</v>
      </c>
      <c r="D55" s="69" t="s">
        <v>355</v>
      </c>
      <c r="E55" s="70">
        <v>9</v>
      </c>
      <c r="F55" s="68">
        <v>0.18</v>
      </c>
    </row>
    <row r="56" spans="1:6" ht="26.4">
      <c r="A56" s="938"/>
      <c r="B56" s="76" t="s">
        <v>326</v>
      </c>
      <c r="C56" s="17" t="s">
        <v>348</v>
      </c>
      <c r="D56" s="69" t="s">
        <v>356</v>
      </c>
      <c r="E56" s="70">
        <v>5</v>
      </c>
      <c r="F56" s="68">
        <v>0.1</v>
      </c>
    </row>
    <row r="57" spans="1:6" ht="26.4">
      <c r="A57" s="938"/>
      <c r="B57" s="40" t="s">
        <v>328</v>
      </c>
      <c r="C57" s="21" t="s">
        <v>349</v>
      </c>
      <c r="D57" s="69" t="s">
        <v>357</v>
      </c>
      <c r="E57" s="70">
        <v>5</v>
      </c>
      <c r="F57" s="68">
        <v>0.1</v>
      </c>
    </row>
    <row r="58" spans="1:6" ht="26.4">
      <c r="A58" s="938"/>
      <c r="B58" s="40" t="s">
        <v>330</v>
      </c>
      <c r="C58" s="21" t="s">
        <v>350</v>
      </c>
      <c r="D58" s="69" t="s">
        <v>358</v>
      </c>
      <c r="E58" s="70">
        <v>7</v>
      </c>
      <c r="F58" s="68">
        <v>0.14000000000000001</v>
      </c>
    </row>
    <row r="59" spans="1:6" ht="26.4">
      <c r="A59" s="938"/>
      <c r="B59" s="939"/>
      <c r="C59" s="939"/>
      <c r="D59" s="69" t="s">
        <v>359</v>
      </c>
      <c r="E59" s="70">
        <v>2</v>
      </c>
      <c r="F59" s="68">
        <v>0.04</v>
      </c>
    </row>
    <row r="60" spans="1:6">
      <c r="A60" s="938"/>
      <c r="B60" s="939"/>
      <c r="C60" s="939"/>
      <c r="D60" s="69" t="s">
        <v>360</v>
      </c>
      <c r="E60" s="70">
        <v>3</v>
      </c>
      <c r="F60" s="68">
        <v>0.06</v>
      </c>
    </row>
    <row r="61" spans="1:6">
      <c r="A61" s="938" t="s">
        <v>0</v>
      </c>
      <c r="B61" s="940" t="s">
        <v>318</v>
      </c>
      <c r="C61" s="940"/>
      <c r="D61" s="77" t="s">
        <v>332</v>
      </c>
      <c r="E61" s="77" t="s">
        <v>333</v>
      </c>
      <c r="F61" s="77" t="s">
        <v>334</v>
      </c>
    </row>
    <row r="62" spans="1:6">
      <c r="A62" s="938"/>
      <c r="B62" s="40" t="s">
        <v>83</v>
      </c>
      <c r="C62" s="21">
        <v>10.28</v>
      </c>
      <c r="D62" s="69" t="s">
        <v>367</v>
      </c>
      <c r="E62" s="70">
        <v>5</v>
      </c>
      <c r="F62" s="68">
        <v>0.1</v>
      </c>
    </row>
    <row r="63" spans="1:6">
      <c r="A63" s="938"/>
      <c r="B63" s="40" t="s">
        <v>319</v>
      </c>
      <c r="C63" s="21">
        <v>10.7</v>
      </c>
      <c r="D63" s="69" t="s">
        <v>368</v>
      </c>
      <c r="E63" s="70">
        <v>5</v>
      </c>
      <c r="F63" s="68">
        <v>0.1</v>
      </c>
    </row>
    <row r="64" spans="1:6">
      <c r="A64" s="938"/>
      <c r="B64" s="76" t="s">
        <v>320</v>
      </c>
      <c r="C64" s="17" t="s">
        <v>361</v>
      </c>
      <c r="D64" s="69" t="s">
        <v>369</v>
      </c>
      <c r="E64" s="70">
        <v>5</v>
      </c>
      <c r="F64" s="68">
        <v>0.1</v>
      </c>
    </row>
    <row r="65" spans="1:6">
      <c r="A65" s="938"/>
      <c r="B65" s="76" t="s">
        <v>322</v>
      </c>
      <c r="C65" s="17" t="s">
        <v>362</v>
      </c>
      <c r="D65" s="69" t="s">
        <v>370</v>
      </c>
      <c r="E65" s="70">
        <v>5</v>
      </c>
      <c r="F65" s="68">
        <v>0.1</v>
      </c>
    </row>
    <row r="66" spans="1:6" ht="26.4">
      <c r="A66" s="938"/>
      <c r="B66" s="76" t="s">
        <v>324</v>
      </c>
      <c r="C66" s="17" t="s">
        <v>363</v>
      </c>
      <c r="D66" s="69" t="s">
        <v>371</v>
      </c>
      <c r="E66" s="70">
        <v>4</v>
      </c>
      <c r="F66" s="68">
        <v>0.08</v>
      </c>
    </row>
    <row r="67" spans="1:6" ht="26.4">
      <c r="A67" s="938"/>
      <c r="B67" s="76" t="s">
        <v>326</v>
      </c>
      <c r="C67" s="17" t="s">
        <v>364</v>
      </c>
      <c r="D67" s="69" t="s">
        <v>372</v>
      </c>
      <c r="E67" s="70">
        <v>7</v>
      </c>
      <c r="F67" s="68">
        <v>0.14000000000000001</v>
      </c>
    </row>
    <row r="68" spans="1:6" ht="26.4">
      <c r="A68" s="938"/>
      <c r="B68" s="40" t="s">
        <v>328</v>
      </c>
      <c r="C68" s="21" t="s">
        <v>365</v>
      </c>
      <c r="D68" s="69" t="s">
        <v>373</v>
      </c>
      <c r="E68" s="70">
        <v>5</v>
      </c>
      <c r="F68" s="68">
        <v>0.1</v>
      </c>
    </row>
    <row r="69" spans="1:6" ht="26.4">
      <c r="A69" s="938"/>
      <c r="B69" s="40" t="s">
        <v>330</v>
      </c>
      <c r="C69" s="21" t="s">
        <v>366</v>
      </c>
      <c r="D69" s="69" t="s">
        <v>374</v>
      </c>
      <c r="E69" s="70">
        <v>6</v>
      </c>
      <c r="F69" s="68">
        <v>0.12</v>
      </c>
    </row>
    <row r="70" spans="1:6" ht="26.4">
      <c r="A70" s="938"/>
      <c r="B70" s="939"/>
      <c r="C70" s="939"/>
      <c r="D70" s="69" t="s">
        <v>375</v>
      </c>
      <c r="E70" s="70">
        <v>4</v>
      </c>
      <c r="F70" s="68">
        <v>0.08</v>
      </c>
    </row>
    <row r="71" spans="1:6">
      <c r="A71" s="938"/>
      <c r="B71" s="939"/>
      <c r="C71" s="939"/>
      <c r="D71" s="69" t="s">
        <v>376</v>
      </c>
      <c r="E71" s="70">
        <v>4</v>
      </c>
      <c r="F71" s="68">
        <v>0.08</v>
      </c>
    </row>
    <row r="72" spans="1:6">
      <c r="A72" s="938" t="s">
        <v>1</v>
      </c>
      <c r="B72" s="940" t="s">
        <v>318</v>
      </c>
      <c r="C72" s="940"/>
      <c r="D72" s="77" t="s">
        <v>332</v>
      </c>
      <c r="E72" s="77" t="s">
        <v>333</v>
      </c>
      <c r="F72" s="77" t="s">
        <v>334</v>
      </c>
    </row>
    <row r="73" spans="1:6">
      <c r="A73" s="938"/>
      <c r="B73" s="40" t="s">
        <v>83</v>
      </c>
      <c r="C73" s="21">
        <v>10.795999999999999</v>
      </c>
      <c r="D73" s="69" t="s">
        <v>383</v>
      </c>
      <c r="E73" s="70">
        <v>5</v>
      </c>
      <c r="F73" s="68">
        <v>0.1</v>
      </c>
    </row>
    <row r="74" spans="1:6">
      <c r="A74" s="938"/>
      <c r="B74" s="40" t="s">
        <v>319</v>
      </c>
      <c r="C74" s="21">
        <v>11.4</v>
      </c>
      <c r="D74" s="69" t="s">
        <v>384</v>
      </c>
      <c r="E74" s="70">
        <v>6</v>
      </c>
      <c r="F74" s="68">
        <v>0.12</v>
      </c>
    </row>
    <row r="75" spans="1:6">
      <c r="A75" s="938"/>
      <c r="B75" s="76" t="s">
        <v>320</v>
      </c>
      <c r="C75" s="17" t="s">
        <v>377</v>
      </c>
      <c r="D75" s="69" t="s">
        <v>385</v>
      </c>
      <c r="E75" s="70">
        <v>5</v>
      </c>
      <c r="F75" s="68">
        <v>0.1</v>
      </c>
    </row>
    <row r="76" spans="1:6">
      <c r="A76" s="938"/>
      <c r="B76" s="76" t="s">
        <v>322</v>
      </c>
      <c r="C76" s="17" t="s">
        <v>378</v>
      </c>
      <c r="D76" s="69" t="s">
        <v>386</v>
      </c>
      <c r="E76" s="70">
        <v>5</v>
      </c>
      <c r="F76" s="68">
        <v>0.1</v>
      </c>
    </row>
    <row r="77" spans="1:6" ht="26.4">
      <c r="A77" s="938"/>
      <c r="B77" s="76" t="s">
        <v>324</v>
      </c>
      <c r="C77" s="17" t="s">
        <v>379</v>
      </c>
      <c r="D77" s="69" t="s">
        <v>387</v>
      </c>
      <c r="E77" s="70">
        <v>3</v>
      </c>
      <c r="F77" s="68">
        <v>0.06</v>
      </c>
    </row>
    <row r="78" spans="1:6" ht="26.4">
      <c r="A78" s="938"/>
      <c r="B78" s="76" t="s">
        <v>326</v>
      </c>
      <c r="C78" s="17" t="s">
        <v>380</v>
      </c>
      <c r="D78" s="69" t="s">
        <v>388</v>
      </c>
      <c r="E78" s="70">
        <v>9</v>
      </c>
      <c r="F78" s="68">
        <v>0.18</v>
      </c>
    </row>
    <row r="79" spans="1:6" ht="26.4">
      <c r="A79" s="938"/>
      <c r="B79" s="40" t="s">
        <v>328</v>
      </c>
      <c r="C79" s="21" t="s">
        <v>381</v>
      </c>
      <c r="D79" s="69" t="s">
        <v>389</v>
      </c>
      <c r="E79" s="70">
        <v>3</v>
      </c>
      <c r="F79" s="68">
        <v>0.06</v>
      </c>
    </row>
    <row r="80" spans="1:6" ht="26.4">
      <c r="A80" s="938"/>
      <c r="B80" s="40" t="s">
        <v>330</v>
      </c>
      <c r="C80" s="21" t="s">
        <v>382</v>
      </c>
      <c r="D80" s="69" t="s">
        <v>390</v>
      </c>
      <c r="E80" s="70">
        <v>8</v>
      </c>
      <c r="F80" s="68">
        <v>0.16</v>
      </c>
    </row>
    <row r="81" spans="1:6" ht="26.4">
      <c r="A81" s="938"/>
      <c r="B81" s="939"/>
      <c r="C81" s="939"/>
      <c r="D81" s="69" t="s">
        <v>391</v>
      </c>
      <c r="E81" s="70">
        <v>2</v>
      </c>
      <c r="F81" s="68">
        <v>0.04</v>
      </c>
    </row>
    <row r="82" spans="1:6">
      <c r="A82" s="938"/>
      <c r="B82" s="939"/>
      <c r="C82" s="939"/>
      <c r="D82" s="69" t="s">
        <v>392</v>
      </c>
      <c r="E82" s="70">
        <v>4</v>
      </c>
      <c r="F82" s="68">
        <v>0.08</v>
      </c>
    </row>
    <row r="83" spans="1:6">
      <c r="A83" s="938" t="s">
        <v>2</v>
      </c>
      <c r="B83" s="940" t="s">
        <v>318</v>
      </c>
      <c r="C83" s="940"/>
      <c r="D83" s="77" t="s">
        <v>332</v>
      </c>
      <c r="E83" s="77" t="s">
        <v>333</v>
      </c>
      <c r="F83" s="77" t="s">
        <v>334</v>
      </c>
    </row>
    <row r="84" spans="1:6">
      <c r="A84" s="938"/>
      <c r="B84" s="40" t="s">
        <v>83</v>
      </c>
      <c r="C84" s="21">
        <v>10.465999999999999</v>
      </c>
      <c r="D84" s="69" t="s">
        <v>399</v>
      </c>
      <c r="E84" s="70">
        <v>1</v>
      </c>
      <c r="F84" s="68">
        <v>0.02</v>
      </c>
    </row>
    <row r="85" spans="1:6">
      <c r="A85" s="938"/>
      <c r="B85" s="40" t="s">
        <v>319</v>
      </c>
      <c r="C85" s="21">
        <v>10</v>
      </c>
      <c r="D85" s="69" t="s">
        <v>400</v>
      </c>
      <c r="E85" s="70">
        <v>9</v>
      </c>
      <c r="F85" s="68">
        <v>0.18</v>
      </c>
    </row>
    <row r="86" spans="1:6">
      <c r="A86" s="938"/>
      <c r="B86" s="76" t="s">
        <v>320</v>
      </c>
      <c r="C86" s="17" t="s">
        <v>393</v>
      </c>
      <c r="D86" s="69" t="s">
        <v>401</v>
      </c>
      <c r="E86" s="70">
        <v>5</v>
      </c>
      <c r="F86" s="68">
        <v>0.1</v>
      </c>
    </row>
    <row r="87" spans="1:6">
      <c r="A87" s="938"/>
      <c r="B87" s="76" t="s">
        <v>322</v>
      </c>
      <c r="C87" s="17" t="s">
        <v>394</v>
      </c>
      <c r="D87" s="69" t="s">
        <v>402</v>
      </c>
      <c r="E87" s="70">
        <v>8</v>
      </c>
      <c r="F87" s="68">
        <v>0.16</v>
      </c>
    </row>
    <row r="88" spans="1:6" ht="26.4">
      <c r="A88" s="938"/>
      <c r="B88" s="76" t="s">
        <v>324</v>
      </c>
      <c r="C88" s="17" t="s">
        <v>395</v>
      </c>
      <c r="D88" s="69" t="s">
        <v>403</v>
      </c>
      <c r="E88" s="70">
        <v>11</v>
      </c>
      <c r="F88" s="68">
        <v>0.22</v>
      </c>
    </row>
    <row r="89" spans="1:6" ht="26.4">
      <c r="A89" s="938"/>
      <c r="B89" s="76" t="s">
        <v>326</v>
      </c>
      <c r="C89" s="17" t="s">
        <v>396</v>
      </c>
      <c r="D89" s="69" t="s">
        <v>404</v>
      </c>
      <c r="E89" s="70">
        <v>3</v>
      </c>
      <c r="F89" s="68">
        <v>0.06</v>
      </c>
    </row>
    <row r="90" spans="1:6" ht="26.4">
      <c r="A90" s="938"/>
      <c r="B90" s="40" t="s">
        <v>328</v>
      </c>
      <c r="C90" s="21" t="s">
        <v>397</v>
      </c>
      <c r="D90" s="69" t="s">
        <v>405</v>
      </c>
      <c r="E90" s="70">
        <v>3</v>
      </c>
      <c r="F90" s="68">
        <v>0.06</v>
      </c>
    </row>
    <row r="91" spans="1:6" ht="26.4">
      <c r="A91" s="938"/>
      <c r="B91" s="40" t="s">
        <v>330</v>
      </c>
      <c r="C91" s="21" t="s">
        <v>398</v>
      </c>
      <c r="D91" s="69" t="s">
        <v>406</v>
      </c>
      <c r="E91" s="70">
        <v>6</v>
      </c>
      <c r="F91" s="68">
        <v>0.12</v>
      </c>
    </row>
    <row r="92" spans="1:6" ht="26.4">
      <c r="A92" s="938"/>
      <c r="B92" s="939"/>
      <c r="C92" s="939"/>
      <c r="D92" s="69" t="s">
        <v>407</v>
      </c>
      <c r="E92" s="70">
        <v>0</v>
      </c>
      <c r="F92" s="68">
        <v>0</v>
      </c>
    </row>
    <row r="93" spans="1:6">
      <c r="A93" s="938"/>
      <c r="B93" s="939"/>
      <c r="C93" s="939"/>
      <c r="D93" s="69" t="s">
        <v>408</v>
      </c>
      <c r="E93" s="70">
        <v>4</v>
      </c>
      <c r="F93" s="68">
        <v>0.08</v>
      </c>
    </row>
    <row r="94" spans="1:6">
      <c r="A94" s="938" t="s">
        <v>3</v>
      </c>
      <c r="B94" s="940" t="s">
        <v>318</v>
      </c>
      <c r="C94" s="940"/>
      <c r="D94" s="77" t="s">
        <v>332</v>
      </c>
      <c r="E94" s="77" t="s">
        <v>333</v>
      </c>
      <c r="F94" s="77" t="s">
        <v>334</v>
      </c>
    </row>
    <row r="95" spans="1:6">
      <c r="A95" s="938"/>
      <c r="B95" s="40" t="s">
        <v>83</v>
      </c>
      <c r="C95" s="21">
        <v>10.651999999999999</v>
      </c>
      <c r="D95" s="69" t="s">
        <v>415</v>
      </c>
      <c r="E95" s="70">
        <v>3</v>
      </c>
      <c r="F95" s="68">
        <v>0.06</v>
      </c>
    </row>
    <row r="96" spans="1:6">
      <c r="A96" s="938"/>
      <c r="B96" s="40" t="s">
        <v>319</v>
      </c>
      <c r="C96" s="21">
        <v>10.4</v>
      </c>
      <c r="D96" s="69" t="s">
        <v>416</v>
      </c>
      <c r="E96" s="70">
        <v>6</v>
      </c>
      <c r="F96" s="68">
        <v>0.12</v>
      </c>
    </row>
    <row r="97" spans="1:6">
      <c r="A97" s="938"/>
      <c r="B97" s="76" t="s">
        <v>320</v>
      </c>
      <c r="C97" s="17" t="s">
        <v>409</v>
      </c>
      <c r="D97" s="69" t="s">
        <v>417</v>
      </c>
      <c r="E97" s="70">
        <v>4</v>
      </c>
      <c r="F97" s="68">
        <v>0.08</v>
      </c>
    </row>
    <row r="98" spans="1:6">
      <c r="A98" s="938"/>
      <c r="B98" s="76" t="s">
        <v>322</v>
      </c>
      <c r="C98" s="17" t="s">
        <v>410</v>
      </c>
      <c r="D98" s="69" t="s">
        <v>418</v>
      </c>
      <c r="E98" s="70">
        <v>7</v>
      </c>
      <c r="F98" s="68">
        <v>0.14000000000000001</v>
      </c>
    </row>
    <row r="99" spans="1:6" ht="26.4">
      <c r="A99" s="938"/>
      <c r="B99" s="76" t="s">
        <v>324</v>
      </c>
      <c r="C99" s="17" t="s">
        <v>411</v>
      </c>
      <c r="D99" s="69" t="s">
        <v>419</v>
      </c>
      <c r="E99" s="70">
        <v>6</v>
      </c>
      <c r="F99" s="68">
        <v>0.12</v>
      </c>
    </row>
    <row r="100" spans="1:6" ht="26.4">
      <c r="A100" s="938"/>
      <c r="B100" s="76" t="s">
        <v>326</v>
      </c>
      <c r="C100" s="17" t="s">
        <v>412</v>
      </c>
      <c r="D100" s="69" t="s">
        <v>420</v>
      </c>
      <c r="E100" s="70">
        <v>7</v>
      </c>
      <c r="F100" s="68">
        <v>0.14000000000000001</v>
      </c>
    </row>
    <row r="101" spans="1:6" ht="26.4">
      <c r="A101" s="938"/>
      <c r="B101" s="40" t="s">
        <v>328</v>
      </c>
      <c r="C101" s="21" t="s">
        <v>413</v>
      </c>
      <c r="D101" s="69" t="s">
        <v>421</v>
      </c>
      <c r="E101" s="70">
        <v>4</v>
      </c>
      <c r="F101" s="68">
        <v>0.08</v>
      </c>
    </row>
    <row r="102" spans="1:6" ht="26.4">
      <c r="A102" s="938"/>
      <c r="B102" s="40" t="s">
        <v>330</v>
      </c>
      <c r="C102" s="21" t="s">
        <v>414</v>
      </c>
      <c r="D102" s="69" t="s">
        <v>422</v>
      </c>
      <c r="E102" s="70">
        <v>2</v>
      </c>
      <c r="F102" s="68">
        <v>0.04</v>
      </c>
    </row>
    <row r="103" spans="1:6" ht="26.4">
      <c r="A103" s="938"/>
      <c r="B103" s="939"/>
      <c r="C103" s="939"/>
      <c r="D103" s="69" t="s">
        <v>423</v>
      </c>
      <c r="E103" s="70">
        <v>7</v>
      </c>
      <c r="F103" s="68">
        <v>0.14000000000000001</v>
      </c>
    </row>
    <row r="104" spans="1:6">
      <c r="A104" s="938"/>
      <c r="B104" s="939"/>
      <c r="C104" s="939"/>
      <c r="D104" s="69" t="s">
        <v>424</v>
      </c>
      <c r="E104" s="70">
        <v>4</v>
      </c>
      <c r="F104" s="68">
        <v>0.08</v>
      </c>
    </row>
    <row r="105" spans="1:6">
      <c r="A105" s="938" t="s">
        <v>4</v>
      </c>
      <c r="B105" s="940" t="s">
        <v>318</v>
      </c>
      <c r="C105" s="940"/>
      <c r="D105" s="77" t="s">
        <v>332</v>
      </c>
      <c r="E105" s="77" t="s">
        <v>333</v>
      </c>
      <c r="F105" s="77" t="s">
        <v>334</v>
      </c>
    </row>
    <row r="106" spans="1:6">
      <c r="A106" s="938"/>
      <c r="B106" s="40" t="s">
        <v>83</v>
      </c>
      <c r="C106" s="21">
        <v>10.278</v>
      </c>
      <c r="D106" s="69" t="s">
        <v>431</v>
      </c>
      <c r="E106" s="70">
        <v>4</v>
      </c>
      <c r="F106" s="68">
        <v>0.08</v>
      </c>
    </row>
    <row r="107" spans="1:6">
      <c r="A107" s="938"/>
      <c r="B107" s="40" t="s">
        <v>319</v>
      </c>
      <c r="C107" s="21">
        <v>9.9</v>
      </c>
      <c r="D107" s="69" t="s">
        <v>432</v>
      </c>
      <c r="E107" s="70">
        <v>4</v>
      </c>
      <c r="F107" s="68">
        <v>0.08</v>
      </c>
    </row>
    <row r="108" spans="1:6">
      <c r="A108" s="938"/>
      <c r="B108" s="76" t="s">
        <v>320</v>
      </c>
      <c r="C108" s="17" t="s">
        <v>425</v>
      </c>
      <c r="D108" s="69" t="s">
        <v>433</v>
      </c>
      <c r="E108" s="70">
        <v>9</v>
      </c>
      <c r="F108" s="68">
        <v>0.18</v>
      </c>
    </row>
    <row r="109" spans="1:6">
      <c r="A109" s="938"/>
      <c r="B109" s="76" t="s">
        <v>322</v>
      </c>
      <c r="C109" s="17" t="s">
        <v>426</v>
      </c>
      <c r="D109" s="69" t="s">
        <v>434</v>
      </c>
      <c r="E109" s="70">
        <v>2</v>
      </c>
      <c r="F109" s="68">
        <v>0.04</v>
      </c>
    </row>
    <row r="110" spans="1:6" ht="26.4">
      <c r="A110" s="938"/>
      <c r="B110" s="76" t="s">
        <v>324</v>
      </c>
      <c r="C110" s="17" t="s">
        <v>427</v>
      </c>
      <c r="D110" s="69" t="s">
        <v>435</v>
      </c>
      <c r="E110" s="70">
        <v>6</v>
      </c>
      <c r="F110" s="68">
        <v>0.12</v>
      </c>
    </row>
    <row r="111" spans="1:6">
      <c r="A111" s="938"/>
      <c r="B111" s="76" t="s">
        <v>326</v>
      </c>
      <c r="C111" s="17" t="s">
        <v>428</v>
      </c>
      <c r="D111" s="69" t="s">
        <v>436</v>
      </c>
      <c r="E111" s="70">
        <v>5</v>
      </c>
      <c r="F111" s="68">
        <v>0.1</v>
      </c>
    </row>
    <row r="112" spans="1:6" ht="26.4">
      <c r="A112" s="938"/>
      <c r="B112" s="40" t="s">
        <v>328</v>
      </c>
      <c r="C112" s="21" t="s">
        <v>429</v>
      </c>
      <c r="D112" s="69" t="s">
        <v>437</v>
      </c>
      <c r="E112" s="70">
        <v>4</v>
      </c>
      <c r="F112" s="68">
        <v>0.08</v>
      </c>
    </row>
    <row r="113" spans="1:6" ht="26.4">
      <c r="A113" s="938"/>
      <c r="B113" s="40" t="s">
        <v>330</v>
      </c>
      <c r="C113" s="21" t="s">
        <v>430</v>
      </c>
      <c r="D113" s="69" t="s">
        <v>438</v>
      </c>
      <c r="E113" s="70">
        <v>6</v>
      </c>
      <c r="F113" s="68">
        <v>0.12</v>
      </c>
    </row>
    <row r="114" spans="1:6" ht="26.4">
      <c r="A114" s="938"/>
      <c r="B114" s="939"/>
      <c r="C114" s="939"/>
      <c r="D114" s="69" t="s">
        <v>439</v>
      </c>
      <c r="E114" s="70">
        <v>1</v>
      </c>
      <c r="F114" s="68">
        <v>0.02</v>
      </c>
    </row>
    <row r="115" spans="1:6">
      <c r="A115" s="938"/>
      <c r="B115" s="939"/>
      <c r="C115" s="939"/>
      <c r="D115" s="69" t="s">
        <v>440</v>
      </c>
      <c r="E115" s="70">
        <v>9</v>
      </c>
      <c r="F115" s="68">
        <v>0.18</v>
      </c>
    </row>
    <row r="116" spans="1:6">
      <c r="A116" s="938" t="s">
        <v>59</v>
      </c>
      <c r="B116" s="940" t="s">
        <v>318</v>
      </c>
      <c r="C116" s="940"/>
      <c r="D116" s="77" t="s">
        <v>332</v>
      </c>
      <c r="E116" s="77" t="s">
        <v>333</v>
      </c>
      <c r="F116" s="77" t="s">
        <v>334</v>
      </c>
    </row>
    <row r="117" spans="1:6">
      <c r="A117" s="938"/>
      <c r="B117" s="40" t="s">
        <v>83</v>
      </c>
      <c r="C117" s="21">
        <v>10.356</v>
      </c>
      <c r="D117" s="69" t="s">
        <v>447</v>
      </c>
      <c r="E117" s="70">
        <v>3</v>
      </c>
      <c r="F117" s="68">
        <v>0.06</v>
      </c>
    </row>
    <row r="118" spans="1:6">
      <c r="A118" s="938"/>
      <c r="B118" s="40" t="s">
        <v>319</v>
      </c>
      <c r="C118" s="21">
        <v>9.6</v>
      </c>
      <c r="D118" s="69" t="s">
        <v>448</v>
      </c>
      <c r="E118" s="70">
        <v>2</v>
      </c>
      <c r="F118" s="68">
        <v>0.04</v>
      </c>
    </row>
    <row r="119" spans="1:6">
      <c r="A119" s="938"/>
      <c r="B119" s="76" t="s">
        <v>320</v>
      </c>
      <c r="C119" s="17" t="s">
        <v>441</v>
      </c>
      <c r="D119" s="69" t="s">
        <v>449</v>
      </c>
      <c r="E119" s="70">
        <v>7</v>
      </c>
      <c r="F119" s="68">
        <v>0.14000000000000001</v>
      </c>
    </row>
    <row r="120" spans="1:6">
      <c r="A120" s="938"/>
      <c r="B120" s="76" t="s">
        <v>322</v>
      </c>
      <c r="C120" s="17" t="s">
        <v>442</v>
      </c>
      <c r="D120" s="69" t="s">
        <v>450</v>
      </c>
      <c r="E120" s="70">
        <v>5</v>
      </c>
      <c r="F120" s="68">
        <v>0.1</v>
      </c>
    </row>
    <row r="121" spans="1:6" ht="26.4">
      <c r="A121" s="938"/>
      <c r="B121" s="76" t="s">
        <v>324</v>
      </c>
      <c r="C121" s="17" t="s">
        <v>443</v>
      </c>
      <c r="D121" s="69" t="s">
        <v>451</v>
      </c>
      <c r="E121" s="70">
        <v>9</v>
      </c>
      <c r="F121" s="68">
        <v>0.18</v>
      </c>
    </row>
    <row r="122" spans="1:6" ht="26.4">
      <c r="A122" s="938"/>
      <c r="B122" s="76" t="s">
        <v>326</v>
      </c>
      <c r="C122" s="17" t="s">
        <v>444</v>
      </c>
      <c r="D122" s="69" t="s">
        <v>452</v>
      </c>
      <c r="E122" s="70">
        <v>8</v>
      </c>
      <c r="F122" s="68">
        <v>0.16</v>
      </c>
    </row>
    <row r="123" spans="1:6" ht="26.4">
      <c r="A123" s="938"/>
      <c r="B123" s="40" t="s">
        <v>328</v>
      </c>
      <c r="C123" s="21" t="s">
        <v>445</v>
      </c>
      <c r="D123" s="69" t="s">
        <v>453</v>
      </c>
      <c r="E123" s="70">
        <v>2</v>
      </c>
      <c r="F123" s="68">
        <v>0.04</v>
      </c>
    </row>
    <row r="124" spans="1:6" ht="26.4">
      <c r="A124" s="938"/>
      <c r="B124" s="40" t="s">
        <v>330</v>
      </c>
      <c r="C124" s="21" t="s">
        <v>446</v>
      </c>
      <c r="D124" s="69" t="s">
        <v>454</v>
      </c>
      <c r="E124" s="70">
        <v>6</v>
      </c>
      <c r="F124" s="68">
        <v>0.12</v>
      </c>
    </row>
    <row r="125" spans="1:6" ht="26.4">
      <c r="A125" s="938"/>
      <c r="B125" s="939"/>
      <c r="C125" s="939"/>
      <c r="D125" s="69" t="s">
        <v>455</v>
      </c>
      <c r="E125" s="70">
        <v>2</v>
      </c>
      <c r="F125" s="68">
        <v>0.04</v>
      </c>
    </row>
    <row r="126" spans="1:6">
      <c r="A126" s="938"/>
      <c r="B126" s="939"/>
      <c r="C126" s="939"/>
      <c r="D126" s="69" t="s">
        <v>456</v>
      </c>
      <c r="E126" s="70">
        <v>6</v>
      </c>
      <c r="F126" s="68">
        <v>0.12</v>
      </c>
    </row>
    <row r="127" spans="1:6">
      <c r="A127" s="938" t="s">
        <v>5</v>
      </c>
      <c r="B127" s="940" t="s">
        <v>318</v>
      </c>
      <c r="C127" s="940"/>
      <c r="D127" s="77" t="s">
        <v>332</v>
      </c>
      <c r="E127" s="77" t="s">
        <v>333</v>
      </c>
      <c r="F127" s="77" t="s">
        <v>334</v>
      </c>
    </row>
    <row r="128" spans="1:6">
      <c r="A128" s="938"/>
      <c r="B128" s="40" t="s">
        <v>83</v>
      </c>
      <c r="C128" s="21">
        <v>11.226000000000001</v>
      </c>
      <c r="D128" s="69" t="s">
        <v>463</v>
      </c>
      <c r="E128" s="70">
        <v>6</v>
      </c>
      <c r="F128" s="68">
        <v>0.12</v>
      </c>
    </row>
    <row r="129" spans="1:6">
      <c r="A129" s="938"/>
      <c r="B129" s="40" t="s">
        <v>319</v>
      </c>
      <c r="C129" s="21">
        <v>11.15</v>
      </c>
      <c r="D129" s="69" t="s">
        <v>464</v>
      </c>
      <c r="E129" s="70">
        <v>2</v>
      </c>
      <c r="F129" s="68">
        <v>0.04</v>
      </c>
    </row>
    <row r="130" spans="1:6">
      <c r="A130" s="938"/>
      <c r="B130" s="76" t="s">
        <v>320</v>
      </c>
      <c r="C130" s="17" t="s">
        <v>457</v>
      </c>
      <c r="D130" s="69" t="s">
        <v>465</v>
      </c>
      <c r="E130" s="70">
        <v>5</v>
      </c>
      <c r="F130" s="68">
        <v>0.1</v>
      </c>
    </row>
    <row r="131" spans="1:6">
      <c r="A131" s="938"/>
      <c r="B131" s="76" t="s">
        <v>322</v>
      </c>
      <c r="C131" s="17" t="s">
        <v>458</v>
      </c>
      <c r="D131" s="69" t="s">
        <v>466</v>
      </c>
      <c r="E131" s="70">
        <v>5</v>
      </c>
      <c r="F131" s="68">
        <v>0.1</v>
      </c>
    </row>
    <row r="132" spans="1:6" ht="26.4">
      <c r="A132" s="938"/>
      <c r="B132" s="76" t="s">
        <v>324</v>
      </c>
      <c r="C132" s="17" t="s">
        <v>459</v>
      </c>
      <c r="D132" s="69" t="s">
        <v>467</v>
      </c>
      <c r="E132" s="70">
        <v>6</v>
      </c>
      <c r="F132" s="68">
        <v>0.12</v>
      </c>
    </row>
    <row r="133" spans="1:6" ht="26.4">
      <c r="A133" s="938"/>
      <c r="B133" s="76" t="s">
        <v>326</v>
      </c>
      <c r="C133" s="17" t="s">
        <v>460</v>
      </c>
      <c r="D133" s="69" t="s">
        <v>468</v>
      </c>
      <c r="E133" s="70">
        <v>5</v>
      </c>
      <c r="F133" s="68">
        <v>0.1</v>
      </c>
    </row>
    <row r="134" spans="1:6" ht="26.4">
      <c r="A134" s="938"/>
      <c r="B134" s="40" t="s">
        <v>328</v>
      </c>
      <c r="C134" s="21" t="s">
        <v>461</v>
      </c>
      <c r="D134" s="69" t="s">
        <v>469</v>
      </c>
      <c r="E134" s="70">
        <v>5</v>
      </c>
      <c r="F134" s="68">
        <v>0.1</v>
      </c>
    </row>
    <row r="135" spans="1:6" ht="26.4">
      <c r="A135" s="938"/>
      <c r="B135" s="40" t="s">
        <v>330</v>
      </c>
      <c r="C135" s="21" t="s">
        <v>462</v>
      </c>
      <c r="D135" s="69" t="s">
        <v>470</v>
      </c>
      <c r="E135" s="70">
        <v>6</v>
      </c>
      <c r="F135" s="68">
        <v>0.12</v>
      </c>
    </row>
    <row r="136" spans="1:6" ht="26.4">
      <c r="A136" s="938"/>
      <c r="B136" s="939"/>
      <c r="C136" s="939"/>
      <c r="D136" s="69" t="s">
        <v>471</v>
      </c>
      <c r="E136" s="70">
        <v>6</v>
      </c>
      <c r="F136" s="68">
        <v>0.12</v>
      </c>
    </row>
    <row r="137" spans="1:6">
      <c r="A137" s="938"/>
      <c r="B137" s="939"/>
      <c r="C137" s="939"/>
      <c r="D137" s="69" t="s">
        <v>472</v>
      </c>
      <c r="E137" s="70">
        <v>4</v>
      </c>
      <c r="F137" s="68">
        <v>0.08</v>
      </c>
    </row>
    <row r="138" spans="1:6">
      <c r="A138" s="938" t="s">
        <v>60</v>
      </c>
      <c r="B138" s="940" t="s">
        <v>318</v>
      </c>
      <c r="C138" s="940"/>
      <c r="D138" s="77" t="s">
        <v>332</v>
      </c>
      <c r="E138" s="77" t="s">
        <v>333</v>
      </c>
      <c r="F138" s="77" t="s">
        <v>334</v>
      </c>
    </row>
    <row r="139" spans="1:6">
      <c r="A139" s="938"/>
      <c r="B139" s="40" t="s">
        <v>83</v>
      </c>
      <c r="C139" s="21">
        <v>10.38</v>
      </c>
      <c r="D139" s="69" t="s">
        <v>431</v>
      </c>
      <c r="E139" s="70">
        <v>2</v>
      </c>
      <c r="F139" s="68">
        <v>0.04</v>
      </c>
    </row>
    <row r="140" spans="1:6">
      <c r="A140" s="938"/>
      <c r="B140" s="40" t="s">
        <v>319</v>
      </c>
      <c r="C140" s="21">
        <v>10</v>
      </c>
      <c r="D140" s="69" t="s">
        <v>432</v>
      </c>
      <c r="E140" s="70">
        <v>6</v>
      </c>
      <c r="F140" s="68">
        <v>0.12</v>
      </c>
    </row>
    <row r="141" spans="1:6">
      <c r="A141" s="938"/>
      <c r="B141" s="76" t="s">
        <v>320</v>
      </c>
      <c r="C141" s="17" t="s">
        <v>473</v>
      </c>
      <c r="D141" s="69" t="s">
        <v>433</v>
      </c>
      <c r="E141" s="70">
        <v>7</v>
      </c>
      <c r="F141" s="68">
        <v>0.14000000000000001</v>
      </c>
    </row>
    <row r="142" spans="1:6">
      <c r="A142" s="938"/>
      <c r="B142" s="76" t="s">
        <v>322</v>
      </c>
      <c r="C142" s="17" t="s">
        <v>474</v>
      </c>
      <c r="D142" s="69" t="s">
        <v>434</v>
      </c>
      <c r="E142" s="70">
        <v>2</v>
      </c>
      <c r="F142" s="68">
        <v>0.04</v>
      </c>
    </row>
    <row r="143" spans="1:6" ht="26.4">
      <c r="A143" s="938"/>
      <c r="B143" s="76" t="s">
        <v>324</v>
      </c>
      <c r="C143" s="17" t="s">
        <v>427</v>
      </c>
      <c r="D143" s="69" t="s">
        <v>435</v>
      </c>
      <c r="E143" s="70">
        <v>8</v>
      </c>
      <c r="F143" s="68">
        <v>0.16</v>
      </c>
    </row>
    <row r="144" spans="1:6">
      <c r="A144" s="938"/>
      <c r="B144" s="76" t="s">
        <v>326</v>
      </c>
      <c r="C144" s="17" t="s">
        <v>475</v>
      </c>
      <c r="D144" s="69" t="s">
        <v>436</v>
      </c>
      <c r="E144" s="70">
        <v>2</v>
      </c>
      <c r="F144" s="68">
        <v>0.04</v>
      </c>
    </row>
    <row r="145" spans="1:6" ht="26.4">
      <c r="A145" s="938"/>
      <c r="B145" s="40" t="s">
        <v>328</v>
      </c>
      <c r="C145" s="21" t="s">
        <v>476</v>
      </c>
      <c r="D145" s="69" t="s">
        <v>437</v>
      </c>
      <c r="E145" s="70">
        <v>6</v>
      </c>
      <c r="F145" s="68">
        <v>0.12</v>
      </c>
    </row>
    <row r="146" spans="1:6" ht="26.4">
      <c r="A146" s="938"/>
      <c r="B146" s="40" t="s">
        <v>330</v>
      </c>
      <c r="C146" s="21" t="s">
        <v>477</v>
      </c>
      <c r="D146" s="69" t="s">
        <v>438</v>
      </c>
      <c r="E146" s="70">
        <v>7</v>
      </c>
      <c r="F146" s="68">
        <v>0.14000000000000001</v>
      </c>
    </row>
    <row r="147" spans="1:6" ht="26.4">
      <c r="A147" s="938"/>
      <c r="B147" s="939"/>
      <c r="C147" s="939"/>
      <c r="D147" s="69" t="s">
        <v>439</v>
      </c>
      <c r="E147" s="70">
        <v>5</v>
      </c>
      <c r="F147" s="68">
        <v>0.1</v>
      </c>
    </row>
    <row r="148" spans="1:6">
      <c r="A148" s="938"/>
      <c r="B148" s="939"/>
      <c r="C148" s="939"/>
      <c r="D148" s="69" t="s">
        <v>440</v>
      </c>
      <c r="E148" s="70">
        <v>5</v>
      </c>
      <c r="F148" s="68">
        <v>0.1</v>
      </c>
    </row>
    <row r="151" spans="1:6">
      <c r="A151" s="11" t="s">
        <v>175</v>
      </c>
    </row>
    <row r="152" spans="1:6">
      <c r="A152" s="11" t="s">
        <v>478</v>
      </c>
    </row>
  </sheetData>
  <mergeCells count="42">
    <mergeCell ref="B38:C38"/>
    <mergeCell ref="D38:G38"/>
    <mergeCell ref="B39:C39"/>
    <mergeCell ref="B50:C50"/>
    <mergeCell ref="B61:C61"/>
    <mergeCell ref="A39:A49"/>
    <mergeCell ref="B48:C48"/>
    <mergeCell ref="B49:C49"/>
    <mergeCell ref="A50:A60"/>
    <mergeCell ref="B59:C59"/>
    <mergeCell ref="B60:C60"/>
    <mergeCell ref="A61:A71"/>
    <mergeCell ref="B70:C70"/>
    <mergeCell ref="B71:C71"/>
    <mergeCell ref="A72:A82"/>
    <mergeCell ref="B81:C81"/>
    <mergeCell ref="B82:C82"/>
    <mergeCell ref="B72:C72"/>
    <mergeCell ref="A83:A93"/>
    <mergeCell ref="B92:C92"/>
    <mergeCell ref="B93:C93"/>
    <mergeCell ref="A94:A104"/>
    <mergeCell ref="B103:C103"/>
    <mergeCell ref="B104:C104"/>
    <mergeCell ref="B83:C83"/>
    <mergeCell ref="B94:C94"/>
    <mergeCell ref="A105:A115"/>
    <mergeCell ref="B114:C114"/>
    <mergeCell ref="B115:C115"/>
    <mergeCell ref="A116:A126"/>
    <mergeCell ref="B125:C125"/>
    <mergeCell ref="B126:C126"/>
    <mergeCell ref="B105:C105"/>
    <mergeCell ref="B116:C116"/>
    <mergeCell ref="A127:A137"/>
    <mergeCell ref="B136:C136"/>
    <mergeCell ref="B137:C137"/>
    <mergeCell ref="A138:A148"/>
    <mergeCell ref="B147:C147"/>
    <mergeCell ref="B148:C148"/>
    <mergeCell ref="B127:C127"/>
    <mergeCell ref="B138:C138"/>
  </mergeCells>
  <hyperlinks>
    <hyperlink ref="A1" location="Sommaire!A1" display="Sommaire"/>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3">
    <tabColor theme="0" tint="-0.34998626667073579"/>
    <outlinePr summaryRight="0"/>
  </sheetPr>
  <dimension ref="A1:AT135"/>
  <sheetViews>
    <sheetView zoomScale="90" zoomScaleNormal="90" workbookViewId="0">
      <pane ySplit="1" topLeftCell="A2" activePane="bottomLeft" state="frozen"/>
      <selection activeCell="F27" sqref="F27"/>
      <selection pane="bottomLeft" activeCell="F27" sqref="F27"/>
    </sheetView>
  </sheetViews>
  <sheetFormatPr baseColWidth="10" defaultColWidth="9.109375" defaultRowHeight="14.4" outlineLevelCol="1"/>
  <cols>
    <col min="1" max="1" width="22.33203125" customWidth="1"/>
    <col min="2" max="4" width="14.44140625" customWidth="1"/>
    <col min="5" max="5" width="14.44140625" customWidth="1" outlineLevel="1"/>
    <col min="6" max="6" width="14.44140625" customWidth="1"/>
    <col min="7" max="7" width="14.44140625" customWidth="1" outlineLevel="1"/>
    <col min="8" max="8" width="14.44140625" customWidth="1"/>
    <col min="9" max="9" width="14.44140625" customWidth="1" outlineLevel="1"/>
    <col min="10" max="10" width="14.44140625" customWidth="1"/>
    <col min="11" max="11" width="10.44140625" customWidth="1" outlineLevel="1"/>
    <col min="12" max="12" width="9.109375" collapsed="1"/>
    <col min="13" max="13" width="10.88671875" hidden="1" customWidth="1" outlineLevel="1"/>
    <col min="14" max="14" width="9.109375" collapsed="1"/>
    <col min="15" max="15" width="11.33203125" hidden="1" customWidth="1" outlineLevel="1"/>
    <col min="16" max="16" width="9.109375" collapsed="1"/>
    <col min="17" max="17" width="11.5546875" hidden="1" customWidth="1" outlineLevel="1"/>
    <col min="18" max="18" width="9.109375" collapsed="1"/>
    <col min="19" max="19" width="10.6640625" hidden="1" customWidth="1" outlineLevel="1"/>
    <col min="20" max="20" width="9.109375" collapsed="1"/>
    <col min="21" max="21" width="10.5546875" hidden="1" customWidth="1" outlineLevel="1"/>
    <col min="22" max="22" width="3.6640625" customWidth="1"/>
    <col min="29" max="29" width="6.44140625" customWidth="1"/>
    <col min="40" max="40" width="8" style="2" customWidth="1"/>
  </cols>
  <sheetData>
    <row r="1" spans="1:1">
      <c r="A1" s="155" t="s">
        <v>524</v>
      </c>
    </row>
    <row r="2" spans="1:1">
      <c r="A2" s="78" t="s">
        <v>72</v>
      </c>
    </row>
    <row r="3" spans="1:1">
      <c r="A3" s="9" t="s">
        <v>73</v>
      </c>
    </row>
    <row r="5" spans="1:1">
      <c r="A5" s="10" t="s">
        <v>202</v>
      </c>
    </row>
    <row r="6" spans="1:1">
      <c r="A6" s="10" t="s">
        <v>74</v>
      </c>
    </row>
    <row r="7" spans="1:1">
      <c r="A7" s="10" t="s">
        <v>75</v>
      </c>
    </row>
    <row r="8" spans="1:1">
      <c r="A8" s="10" t="s">
        <v>76</v>
      </c>
    </row>
    <row r="9" spans="1:1">
      <c r="A9" s="10" t="s">
        <v>77</v>
      </c>
    </row>
    <row r="10" spans="1:1">
      <c r="A10" s="10" t="s">
        <v>78</v>
      </c>
    </row>
    <row r="11" spans="1:1">
      <c r="A11" s="10" t="s">
        <v>79</v>
      </c>
    </row>
    <row r="14" spans="1:1">
      <c r="A14" s="11"/>
    </row>
    <row r="15" spans="1:1">
      <c r="A15" s="9" t="s">
        <v>80</v>
      </c>
    </row>
    <row r="17" spans="1:6" ht="18">
      <c r="A17" s="12" t="s">
        <v>81</v>
      </c>
    </row>
    <row r="19" spans="1:6">
      <c r="A19" s="13" t="s">
        <v>82</v>
      </c>
      <c r="B19" s="14">
        <v>10</v>
      </c>
    </row>
    <row r="20" spans="1:6">
      <c r="A20" s="13" t="s">
        <v>83</v>
      </c>
      <c r="B20" s="14">
        <v>1</v>
      </c>
    </row>
    <row r="22" spans="1:6">
      <c r="A22" s="15" t="s">
        <v>84</v>
      </c>
      <c r="B22" s="15" t="s">
        <v>85</v>
      </c>
      <c r="C22" s="15" t="s">
        <v>86</v>
      </c>
      <c r="D22" s="15" t="s">
        <v>87</v>
      </c>
      <c r="E22" s="15" t="s">
        <v>88</v>
      </c>
      <c r="F22" s="15" t="s">
        <v>89</v>
      </c>
    </row>
    <row r="23" spans="1:6" ht="18" customHeight="1">
      <c r="A23" s="16">
        <v>1</v>
      </c>
      <c r="B23" s="17">
        <v>4.1003769999999999</v>
      </c>
      <c r="C23" s="17">
        <v>1.9541090000000001</v>
      </c>
      <c r="D23" s="18">
        <v>0.41</v>
      </c>
      <c r="E23" s="19" t="s">
        <v>90</v>
      </c>
      <c r="F23" s="18">
        <v>0.41</v>
      </c>
    </row>
    <row r="24" spans="1:6">
      <c r="A24" s="16">
        <v>2</v>
      </c>
      <c r="B24" s="17">
        <v>2.1462690000000002</v>
      </c>
      <c r="C24" s="17">
        <v>0.82792299999999996</v>
      </c>
      <c r="D24" s="18">
        <v>0.21460000000000001</v>
      </c>
      <c r="E24" s="19" t="s">
        <v>91</v>
      </c>
      <c r="F24" s="18">
        <v>0.62470000000000003</v>
      </c>
    </row>
    <row r="25" spans="1:6">
      <c r="A25" s="16">
        <v>3</v>
      </c>
      <c r="B25" s="17">
        <v>1.318346</v>
      </c>
      <c r="C25" s="17">
        <v>0.60037600000000002</v>
      </c>
      <c r="D25" s="18">
        <v>0.1318</v>
      </c>
      <c r="E25" s="19" t="s">
        <v>92</v>
      </c>
      <c r="F25" s="18">
        <v>0.75649999999999995</v>
      </c>
    </row>
    <row r="26" spans="1:6">
      <c r="A26" s="16">
        <v>4</v>
      </c>
      <c r="B26" s="17">
        <v>0.71797</v>
      </c>
      <c r="C26" s="17">
        <v>0.147369</v>
      </c>
      <c r="D26" s="18">
        <v>7.1800000000000003E-2</v>
      </c>
      <c r="E26" s="19" t="s">
        <v>93</v>
      </c>
      <c r="F26" s="18">
        <v>0.82830000000000004</v>
      </c>
    </row>
    <row r="27" spans="1:6">
      <c r="A27" s="16">
        <v>5</v>
      </c>
      <c r="B27" s="17">
        <v>0.5706</v>
      </c>
      <c r="C27" s="17">
        <v>0.20335400000000001</v>
      </c>
      <c r="D27" s="18">
        <v>5.7099999999999998E-2</v>
      </c>
      <c r="E27" s="19" t="s">
        <v>94</v>
      </c>
      <c r="F27" s="18">
        <v>0.88539999999999996</v>
      </c>
    </row>
    <row r="28" spans="1:6">
      <c r="A28" s="16">
        <v>6</v>
      </c>
      <c r="B28" s="17">
        <v>0.36724600000000002</v>
      </c>
      <c r="C28" s="17">
        <v>2.222E-2</v>
      </c>
      <c r="D28" s="18">
        <v>3.6700000000000003E-2</v>
      </c>
      <c r="E28" s="19" t="s">
        <v>95</v>
      </c>
      <c r="F28" s="18">
        <v>0.92210000000000003</v>
      </c>
    </row>
    <row r="29" spans="1:6">
      <c r="A29" s="16">
        <v>7</v>
      </c>
      <c r="B29" s="17">
        <v>0.345026</v>
      </c>
      <c r="C29" s="17">
        <v>9.6473000000000003E-2</v>
      </c>
      <c r="D29" s="18">
        <v>3.4500000000000003E-2</v>
      </c>
      <c r="E29" s="19" t="s">
        <v>95</v>
      </c>
      <c r="F29" s="18">
        <v>0.95660000000000001</v>
      </c>
    </row>
    <row r="30" spans="1:6">
      <c r="A30" s="16">
        <v>8</v>
      </c>
      <c r="B30" s="17">
        <v>0.248552</v>
      </c>
      <c r="C30" s="17">
        <v>0.12367499999999999</v>
      </c>
      <c r="D30" s="18">
        <v>2.4899999999999999E-2</v>
      </c>
      <c r="E30" s="19" t="s">
        <v>96</v>
      </c>
      <c r="F30" s="18">
        <v>0.98140000000000005</v>
      </c>
    </row>
    <row r="31" spans="1:6">
      <c r="A31" s="16">
        <v>9</v>
      </c>
      <c r="B31" s="17">
        <v>0.124877</v>
      </c>
      <c r="C31" s="17">
        <v>6.4141000000000004E-2</v>
      </c>
      <c r="D31" s="18">
        <v>1.2500000000000001E-2</v>
      </c>
      <c r="E31" s="19"/>
      <c r="F31" s="18">
        <v>0.99390000000000001</v>
      </c>
    </row>
    <row r="32" spans="1:6">
      <c r="A32" s="16">
        <v>10</v>
      </c>
      <c r="B32" s="17">
        <v>6.0736999999999999E-2</v>
      </c>
      <c r="C32" s="20" t="s">
        <v>97</v>
      </c>
      <c r="D32" s="18">
        <v>6.1000000000000004E-3</v>
      </c>
      <c r="E32" s="19"/>
      <c r="F32" s="18">
        <v>1</v>
      </c>
    </row>
    <row r="33" spans="1:6">
      <c r="A33" s="15" t="s">
        <v>98</v>
      </c>
      <c r="B33" s="21">
        <v>10</v>
      </c>
      <c r="C33" s="22" t="s">
        <v>97</v>
      </c>
      <c r="D33" s="22" t="s">
        <v>97</v>
      </c>
      <c r="E33" s="22" t="s">
        <v>97</v>
      </c>
      <c r="F33" s="22" t="s">
        <v>97</v>
      </c>
    </row>
    <row r="36" spans="1:6" ht="18">
      <c r="A36" s="12" t="s">
        <v>99</v>
      </c>
    </row>
    <row r="39" spans="1:6" ht="15" customHeight="1">
      <c r="A39" s="930" t="s">
        <v>100</v>
      </c>
      <c r="B39" s="930"/>
    </row>
    <row r="40" spans="1:6">
      <c r="A40" s="23" t="s">
        <v>101</v>
      </c>
      <c r="B40" s="24">
        <v>1</v>
      </c>
    </row>
    <row r="41" spans="1:6">
      <c r="A41" s="23" t="s">
        <v>102</v>
      </c>
      <c r="B41" s="24">
        <v>1.85714</v>
      </c>
    </row>
    <row r="43" spans="1:6">
      <c r="A43" s="26" t="s">
        <v>103</v>
      </c>
    </row>
    <row r="45" spans="1:6" ht="15" customHeight="1">
      <c r="A45" s="930" t="s">
        <v>104</v>
      </c>
      <c r="B45" s="930"/>
      <c r="C45" s="930"/>
    </row>
    <row r="46" spans="1:6">
      <c r="A46" s="930" t="s">
        <v>84</v>
      </c>
      <c r="B46" s="930" t="s">
        <v>105</v>
      </c>
      <c r="C46" s="15" t="s">
        <v>106</v>
      </c>
    </row>
    <row r="47" spans="1:6">
      <c r="A47" s="930"/>
      <c r="B47" s="930"/>
      <c r="C47" s="15" t="s">
        <v>107</v>
      </c>
    </row>
    <row r="48" spans="1:6">
      <c r="A48" s="20">
        <v>1</v>
      </c>
      <c r="B48" s="27">
        <v>4.1003769999999999</v>
      </c>
      <c r="C48" s="20">
        <v>2.9289679999999998</v>
      </c>
    </row>
    <row r="49" spans="1:46">
      <c r="A49" s="20">
        <v>2</v>
      </c>
      <c r="B49" s="27">
        <v>2.1462690000000002</v>
      </c>
      <c r="C49" s="20">
        <v>1.928968</v>
      </c>
    </row>
    <row r="50" spans="1:46">
      <c r="A50" s="20">
        <v>3</v>
      </c>
      <c r="B50" s="28">
        <v>1.318346</v>
      </c>
      <c r="C50" s="20">
        <v>1.428968</v>
      </c>
    </row>
    <row r="51" spans="1:46">
      <c r="A51" s="20">
        <v>4</v>
      </c>
      <c r="B51" s="20">
        <v>0.71797</v>
      </c>
      <c r="C51" s="20">
        <v>1.0956349999999999</v>
      </c>
    </row>
    <row r="52" spans="1:46">
      <c r="A52" s="20">
        <v>5</v>
      </c>
      <c r="B52" s="20">
        <v>0.5706</v>
      </c>
      <c r="C52" s="20">
        <v>0.84563500000000003</v>
      </c>
    </row>
    <row r="53" spans="1:46">
      <c r="A53" s="20">
        <v>6</v>
      </c>
      <c r="B53" s="20">
        <v>0.36724600000000002</v>
      </c>
      <c r="C53" s="20">
        <v>0.64563499999999996</v>
      </c>
    </row>
    <row r="54" spans="1:46">
      <c r="A54" s="20">
        <v>7</v>
      </c>
      <c r="B54" s="20">
        <v>0.345026</v>
      </c>
      <c r="C54" s="20">
        <v>0.478968</v>
      </c>
    </row>
    <row r="55" spans="1:46">
      <c r="A55" s="20">
        <v>8</v>
      </c>
      <c r="B55" s="20">
        <v>0.248552</v>
      </c>
      <c r="C55" s="20">
        <v>0.33611099999999999</v>
      </c>
    </row>
    <row r="56" spans="1:46">
      <c r="A56" s="20">
        <v>9</v>
      </c>
      <c r="B56" s="20">
        <v>0.124877</v>
      </c>
      <c r="C56" s="20">
        <v>0.21111099999999999</v>
      </c>
    </row>
    <row r="57" spans="1:46">
      <c r="A57" s="20">
        <v>10</v>
      </c>
      <c r="B57" s="20">
        <v>6.0736999999999999E-2</v>
      </c>
      <c r="C57" s="20">
        <v>0.1</v>
      </c>
    </row>
    <row r="60" spans="1:46" ht="18">
      <c r="A60" s="12" t="s">
        <v>108</v>
      </c>
    </row>
    <row r="61" spans="1:46" ht="15" thickBot="1">
      <c r="AD61" s="20">
        <v>4.1003769999999999</v>
      </c>
      <c r="AE61" s="20">
        <v>2.1462690000000002</v>
      </c>
      <c r="AF61" s="20">
        <v>1.318346</v>
      </c>
      <c r="AG61" s="20">
        <v>0.71797</v>
      </c>
      <c r="AH61" s="20">
        <v>0.5706</v>
      </c>
      <c r="AI61" s="20">
        <v>0.36724600000000002</v>
      </c>
      <c r="AJ61" s="20">
        <v>0.345026</v>
      </c>
      <c r="AK61" s="20">
        <v>0.248552</v>
      </c>
      <c r="AL61" s="20">
        <v>0.124877</v>
      </c>
      <c r="AM61" s="20">
        <v>6.0736999999999999E-2</v>
      </c>
    </row>
    <row r="62" spans="1:46" ht="15" thickBot="1">
      <c r="A62" s="15" t="s">
        <v>109</v>
      </c>
      <c r="B62" s="930" t="s">
        <v>110</v>
      </c>
      <c r="C62" s="930"/>
      <c r="D62" s="930" t="s">
        <v>111</v>
      </c>
      <c r="E62" s="930"/>
      <c r="F62" s="930" t="s">
        <v>112</v>
      </c>
      <c r="G62" s="930"/>
      <c r="H62" s="930" t="s">
        <v>113</v>
      </c>
      <c r="I62" s="930"/>
      <c r="J62" s="930" t="s">
        <v>114</v>
      </c>
      <c r="K62" s="930"/>
      <c r="L62" s="930" t="s">
        <v>203</v>
      </c>
      <c r="M62" s="930"/>
      <c r="N62" s="930" t="s">
        <v>204</v>
      </c>
      <c r="O62" s="930"/>
      <c r="P62" s="930" t="s">
        <v>205</v>
      </c>
      <c r="Q62" s="930"/>
      <c r="R62" s="930" t="s">
        <v>206</v>
      </c>
      <c r="S62" s="930"/>
      <c r="T62" s="930" t="s">
        <v>207</v>
      </c>
      <c r="U62" s="930"/>
      <c r="W62" s="806" t="s">
        <v>241</v>
      </c>
      <c r="X62" s="807"/>
      <c r="Y62" s="807"/>
      <c r="Z62" s="807"/>
      <c r="AA62" s="807"/>
      <c r="AB62" s="808"/>
      <c r="AD62" s="944" t="s">
        <v>242</v>
      </c>
      <c r="AE62" s="945"/>
      <c r="AF62" s="945"/>
      <c r="AG62" s="945"/>
      <c r="AH62" s="945"/>
      <c r="AI62" s="945"/>
      <c r="AJ62" s="945"/>
      <c r="AK62" s="945"/>
      <c r="AL62" s="945"/>
      <c r="AM62" s="946"/>
      <c r="AO62" s="943" t="s">
        <v>490</v>
      </c>
      <c r="AP62" s="943"/>
      <c r="AQ62" s="943" t="s">
        <v>491</v>
      </c>
      <c r="AR62" s="943"/>
      <c r="AS62" s="943" t="s">
        <v>492</v>
      </c>
      <c r="AT62" s="943"/>
    </row>
    <row r="63" spans="1:46" ht="15" thickBot="1">
      <c r="A63" s="15" t="s">
        <v>97</v>
      </c>
      <c r="B63" s="22" t="s">
        <v>115</v>
      </c>
      <c r="C63" s="22" t="s">
        <v>116</v>
      </c>
      <c r="D63" s="22" t="s">
        <v>115</v>
      </c>
      <c r="E63" s="22" t="s">
        <v>116</v>
      </c>
      <c r="F63" s="22" t="s">
        <v>115</v>
      </c>
      <c r="G63" s="22" t="s">
        <v>116</v>
      </c>
      <c r="H63" s="22" t="s">
        <v>115</v>
      </c>
      <c r="I63" s="22" t="s">
        <v>116</v>
      </c>
      <c r="J63" s="22" t="s">
        <v>115</v>
      </c>
      <c r="K63" s="22" t="s">
        <v>116</v>
      </c>
      <c r="L63" s="22" t="s">
        <v>115</v>
      </c>
      <c r="M63" s="22" t="s">
        <v>116</v>
      </c>
      <c r="N63" s="22" t="s">
        <v>115</v>
      </c>
      <c r="O63" s="22" t="s">
        <v>116</v>
      </c>
      <c r="P63" s="22" t="s">
        <v>115</v>
      </c>
      <c r="Q63" s="22" t="s">
        <v>116</v>
      </c>
      <c r="R63" s="22" t="s">
        <v>115</v>
      </c>
      <c r="S63" s="22" t="s">
        <v>116</v>
      </c>
      <c r="T63" s="22" t="s">
        <v>115</v>
      </c>
      <c r="U63" s="22" t="s">
        <v>116</v>
      </c>
      <c r="W63" s="82" t="s">
        <v>176</v>
      </c>
      <c r="X63" s="83" t="s">
        <v>178</v>
      </c>
      <c r="Y63" s="83" t="s">
        <v>177</v>
      </c>
      <c r="Z63" s="83" t="s">
        <v>179</v>
      </c>
      <c r="AA63" s="83" t="s">
        <v>180</v>
      </c>
      <c r="AB63" s="84" t="s">
        <v>181</v>
      </c>
      <c r="AD63" s="51" t="s">
        <v>67</v>
      </c>
      <c r="AE63" s="52" t="s">
        <v>68</v>
      </c>
      <c r="AF63" s="52" t="s">
        <v>69</v>
      </c>
      <c r="AG63" s="52" t="s">
        <v>70</v>
      </c>
      <c r="AH63" s="52" t="s">
        <v>71</v>
      </c>
      <c r="AI63" s="52" t="s">
        <v>187</v>
      </c>
      <c r="AJ63" s="52" t="s">
        <v>188</v>
      </c>
      <c r="AK63" s="52" t="s">
        <v>189</v>
      </c>
      <c r="AL63" s="52" t="s">
        <v>190</v>
      </c>
      <c r="AM63" s="53" t="s">
        <v>191</v>
      </c>
      <c r="AP63" s="93"/>
      <c r="AR63" s="93"/>
    </row>
    <row r="64" spans="1:46">
      <c r="A64" s="79" t="s">
        <v>57</v>
      </c>
      <c r="B64" s="17">
        <v>-0.11643000000000001</v>
      </c>
      <c r="C64" s="29" t="s">
        <v>117</v>
      </c>
      <c r="D64" s="30">
        <v>0.80625000000000002</v>
      </c>
      <c r="E64" s="29" t="s">
        <v>118</v>
      </c>
      <c r="F64" s="17">
        <v>0.35865000000000002</v>
      </c>
      <c r="G64" s="29" t="s">
        <v>119</v>
      </c>
      <c r="H64" s="17">
        <v>-0.20502999999999999</v>
      </c>
      <c r="I64" s="29" t="s">
        <v>120</v>
      </c>
      <c r="J64" s="17">
        <v>-0.12528</v>
      </c>
      <c r="K64" s="29" t="s">
        <v>121</v>
      </c>
      <c r="L64" s="17">
        <v>-0.21501999999999999</v>
      </c>
      <c r="M64" s="29" t="s">
        <v>208</v>
      </c>
      <c r="N64" s="17">
        <v>-0.18379000000000001</v>
      </c>
      <c r="O64" s="29" t="s">
        <v>209</v>
      </c>
      <c r="P64" s="17">
        <v>0.26390999999999998</v>
      </c>
      <c r="Q64" s="29" t="s">
        <v>210</v>
      </c>
      <c r="R64" s="17">
        <v>3.98E-3</v>
      </c>
      <c r="S64" s="29" t="s">
        <v>211</v>
      </c>
      <c r="T64" s="17">
        <v>-1.9179999999999999E-2</v>
      </c>
      <c r="U64" s="29" t="s">
        <v>211</v>
      </c>
      <c r="W64" s="86">
        <f>B64^2+D64^2</f>
        <v>0.66359500739999999</v>
      </c>
      <c r="X64" s="87">
        <f>B64^2+F64^2</f>
        <v>0.14218576740000002</v>
      </c>
      <c r="Y64" s="54">
        <f>D64^2+F64^2</f>
        <v>0.77866888499999998</v>
      </c>
      <c r="Z64" s="87">
        <f>B64^2+H64^2</f>
        <v>5.5593245799999996E-2</v>
      </c>
      <c r="AA64" s="87">
        <f>D64^2+H64^2</f>
        <v>0.69207636340000001</v>
      </c>
      <c r="AB64" s="88">
        <f>B64^2+J64^2</f>
        <v>2.9251023300000002E-2</v>
      </c>
      <c r="AD64" s="61">
        <f>B64^2/AD$61</f>
        <v>3.3060240314488161E-3</v>
      </c>
      <c r="AE64" s="102">
        <f>D64^2/AE$61</f>
        <v>0.30286933394649035</v>
      </c>
      <c r="AF64" s="62">
        <f>F64^2/AF$61</f>
        <v>9.756909225650931E-2</v>
      </c>
      <c r="AG64" s="62">
        <f>H64^2/AG$61</f>
        <v>5.8550219229215703E-2</v>
      </c>
      <c r="AH64" s="62">
        <f>J64^2/AH$61</f>
        <v>2.7506271293375392E-2</v>
      </c>
      <c r="AI64" s="95">
        <f>L64^2/AI$61</f>
        <v>0.12589272694597081</v>
      </c>
      <c r="AJ64" s="62">
        <f>N64^2/AJ$61</f>
        <v>9.7902083031423726E-2</v>
      </c>
      <c r="AK64" s="94">
        <f>P64^2/AK$61</f>
        <v>0.28021696908493993</v>
      </c>
      <c r="AL64" s="62">
        <f>R64^2/AL$61</f>
        <v>1.2684801845015497E-4</v>
      </c>
      <c r="AM64" s="63">
        <f>T64^2/AM$61</f>
        <v>6.0568088644483587E-3</v>
      </c>
      <c r="AN64" s="101" t="s">
        <v>480</v>
      </c>
      <c r="AO64" s="2">
        <v>2</v>
      </c>
      <c r="AP64" s="2">
        <v>1</v>
      </c>
      <c r="AQ64" s="2">
        <v>8</v>
      </c>
      <c r="AR64" s="2">
        <v>3</v>
      </c>
      <c r="AS64" s="2">
        <v>6</v>
      </c>
      <c r="AT64" s="2">
        <v>1</v>
      </c>
    </row>
    <row r="65" spans="1:46">
      <c r="A65" s="79" t="s">
        <v>58</v>
      </c>
      <c r="B65" s="31">
        <v>-0.64849999999999997</v>
      </c>
      <c r="C65" s="29" t="s">
        <v>122</v>
      </c>
      <c r="D65" s="17">
        <v>-0.36828</v>
      </c>
      <c r="E65" s="29" t="s">
        <v>123</v>
      </c>
      <c r="F65" s="17">
        <v>0.27226</v>
      </c>
      <c r="G65" s="29" t="s">
        <v>124</v>
      </c>
      <c r="H65" s="17">
        <v>0.16733999999999999</v>
      </c>
      <c r="I65" s="29" t="s">
        <v>125</v>
      </c>
      <c r="J65" s="17">
        <v>0.49678</v>
      </c>
      <c r="K65" s="29" t="s">
        <v>126</v>
      </c>
      <c r="L65" s="17">
        <v>0.11938</v>
      </c>
      <c r="M65" s="29" t="s">
        <v>212</v>
      </c>
      <c r="N65" s="17">
        <v>-0.25441999999999998</v>
      </c>
      <c r="O65" s="29" t="s">
        <v>213</v>
      </c>
      <c r="P65" s="17">
        <v>0.11971</v>
      </c>
      <c r="Q65" s="29" t="s">
        <v>214</v>
      </c>
      <c r="R65" s="17">
        <v>-2.1340000000000001E-2</v>
      </c>
      <c r="S65" s="29" t="s">
        <v>211</v>
      </c>
      <c r="T65" s="17">
        <v>-3.3790000000000001E-2</v>
      </c>
      <c r="U65" s="29" t="s">
        <v>211</v>
      </c>
      <c r="W65" s="89">
        <f t="shared" ref="W65:W73" si="0">B65^2+D65^2</f>
        <v>0.55618240839999999</v>
      </c>
      <c r="X65" s="85">
        <f t="shared" ref="X65:X73" si="1">B65^2+F65^2</f>
        <v>0.49467775759999999</v>
      </c>
      <c r="Y65" s="85">
        <f t="shared" ref="Y65:Y73" si="2">D65^2+F65^2</f>
        <v>0.20975566600000001</v>
      </c>
      <c r="Z65" s="85">
        <f t="shared" ref="Z65:Z73" si="3">B65^2+H65^2</f>
        <v>0.44855492559999993</v>
      </c>
      <c r="AA65" s="85">
        <f t="shared" ref="AA65:AA73" si="4">D65^2+H65^2</f>
        <v>0.163632834</v>
      </c>
      <c r="AB65" s="57">
        <f t="shared" ref="AB65:AB73" si="5">B65^2+J65^2</f>
        <v>0.66734261839999998</v>
      </c>
      <c r="AD65" s="96">
        <f t="shared" ref="AD65:AD73" si="6">B65^2/AD$61</f>
        <v>0.10256428860077987</v>
      </c>
      <c r="AE65" s="62">
        <f t="shared" ref="AE65:AE73" si="7">D65^2/AE$61</f>
        <v>6.3193457297291256E-2</v>
      </c>
      <c r="AF65" s="62">
        <f t="shared" ref="AF65:AF73" si="8">F65^2/AF$61</f>
        <v>5.6226140633794164E-2</v>
      </c>
      <c r="AG65" s="62">
        <f t="shared" ref="AG65:AG73" si="9">H65^2/AG$61</f>
        <v>3.9002570580943488E-2</v>
      </c>
      <c r="AH65" s="102">
        <f t="shared" ref="AH65:AH73" si="10">J65^2/AH$61</f>
        <v>0.43251028461268837</v>
      </c>
      <c r="AI65" s="62">
        <f t="shared" ref="AI65:AI73" si="11">L65^2/AI$61</f>
        <v>3.8806642958670749E-2</v>
      </c>
      <c r="AJ65" s="94">
        <f t="shared" ref="AJ65:AJ73" si="12">N65^2/AJ$61</f>
        <v>0.18760770608591815</v>
      </c>
      <c r="AK65" s="62">
        <f t="shared" ref="AK65:AK73" si="13">P65^2/AK$61</f>
        <v>5.7655879252631236E-2</v>
      </c>
      <c r="AL65" s="62">
        <f t="shared" ref="AL65:AL73" si="14">R65^2/AL$61</f>
        <v>3.6467532051538722E-3</v>
      </c>
      <c r="AM65" s="63">
        <f t="shared" ref="AM65:AM73" si="15">T65^2/AM$61</f>
        <v>1.8798493504782916E-2</v>
      </c>
      <c r="AN65" s="101" t="s">
        <v>481</v>
      </c>
      <c r="AO65" s="2">
        <v>5</v>
      </c>
      <c r="AP65" s="2">
        <v>2</v>
      </c>
      <c r="AQ65" s="2">
        <v>7</v>
      </c>
      <c r="AR65" s="2">
        <v>1</v>
      </c>
      <c r="AS65" s="2">
        <v>1</v>
      </c>
      <c r="AT65" s="2">
        <v>3</v>
      </c>
    </row>
    <row r="66" spans="1:46">
      <c r="A66" s="79" t="s">
        <v>0</v>
      </c>
      <c r="B66" s="32">
        <v>-0.80417000000000005</v>
      </c>
      <c r="C66" s="29" t="s">
        <v>127</v>
      </c>
      <c r="D66" s="17">
        <v>0.41315000000000002</v>
      </c>
      <c r="E66" s="29" t="s">
        <v>128</v>
      </c>
      <c r="F66" s="17">
        <v>-0.20996000000000001</v>
      </c>
      <c r="G66" s="29" t="s">
        <v>129</v>
      </c>
      <c r="H66" s="17">
        <v>0.125</v>
      </c>
      <c r="I66" s="29" t="s">
        <v>130</v>
      </c>
      <c r="J66" s="17">
        <v>0.11638999999999999</v>
      </c>
      <c r="K66" s="29" t="s">
        <v>131</v>
      </c>
      <c r="L66" s="17">
        <v>4.0999999999999999E-4</v>
      </c>
      <c r="M66" s="29" t="s">
        <v>215</v>
      </c>
      <c r="N66" s="17">
        <v>0.22308</v>
      </c>
      <c r="O66" s="29" t="s">
        <v>216</v>
      </c>
      <c r="P66" s="17">
        <v>2.3189999999999999E-2</v>
      </c>
      <c r="Q66" s="29" t="s">
        <v>153</v>
      </c>
      <c r="R66" s="17">
        <v>0.22683</v>
      </c>
      <c r="S66" s="29" t="s">
        <v>217</v>
      </c>
      <c r="T66" s="17">
        <v>-8.7279999999999996E-2</v>
      </c>
      <c r="U66" s="29" t="s">
        <v>214</v>
      </c>
      <c r="W66" s="58">
        <f t="shared" si="0"/>
        <v>0.81738231140000006</v>
      </c>
      <c r="X66" s="85">
        <f t="shared" si="1"/>
        <v>0.69077259050000006</v>
      </c>
      <c r="Y66" s="85">
        <f t="shared" si="2"/>
        <v>0.21477612410000002</v>
      </c>
      <c r="Z66" s="85">
        <f t="shared" si="3"/>
        <v>0.66231438890000005</v>
      </c>
      <c r="AA66" s="85">
        <f t="shared" si="4"/>
        <v>0.18631792250000001</v>
      </c>
      <c r="AB66" s="90">
        <f t="shared" si="5"/>
        <v>0.66023602100000001</v>
      </c>
      <c r="AD66" s="97">
        <f t="shared" si="6"/>
        <v>0.1577146171925167</v>
      </c>
      <c r="AE66" s="62">
        <f t="shared" si="7"/>
        <v>7.9530069390183616E-2</v>
      </c>
      <c r="AF66" s="62">
        <f t="shared" si="8"/>
        <v>3.3438264006565806E-2</v>
      </c>
      <c r="AG66" s="62">
        <f t="shared" si="9"/>
        <v>2.1762747747120354E-2</v>
      </c>
      <c r="AH66" s="62">
        <f t="shared" si="10"/>
        <v>2.3741030669470732E-2</v>
      </c>
      <c r="AI66" s="62">
        <f t="shared" si="11"/>
        <v>4.5773132995321934E-7</v>
      </c>
      <c r="AJ66" s="62">
        <f t="shared" si="12"/>
        <v>0.14423459797232674</v>
      </c>
      <c r="AK66" s="62">
        <f t="shared" si="13"/>
        <v>2.1636361807589556E-3</v>
      </c>
      <c r="AL66" s="102">
        <f t="shared" si="14"/>
        <v>0.41202021909559006</v>
      </c>
      <c r="AM66" s="98">
        <f t="shared" si="15"/>
        <v>0.12542269786127072</v>
      </c>
      <c r="AN66" s="101" t="s">
        <v>487</v>
      </c>
      <c r="AO66" s="2">
        <v>9</v>
      </c>
      <c r="AP66" s="2">
        <v>2</v>
      </c>
      <c r="AQ66" s="2">
        <v>1</v>
      </c>
      <c r="AR66" s="2">
        <v>3</v>
      </c>
      <c r="AS66" s="2">
        <v>10</v>
      </c>
      <c r="AT66" s="2">
        <v>1</v>
      </c>
    </row>
    <row r="67" spans="1:46">
      <c r="A67" s="79" t="s">
        <v>1</v>
      </c>
      <c r="B67" s="32">
        <v>-0.88836000000000004</v>
      </c>
      <c r="C67" s="29" t="s">
        <v>132</v>
      </c>
      <c r="D67" s="17">
        <v>0.34584999999999999</v>
      </c>
      <c r="E67" s="29" t="s">
        <v>133</v>
      </c>
      <c r="F67" s="17">
        <v>-9.7099999999999999E-3</v>
      </c>
      <c r="G67" s="29" t="s">
        <v>134</v>
      </c>
      <c r="H67" s="17">
        <v>-6.336E-2</v>
      </c>
      <c r="I67" s="29" t="s">
        <v>134</v>
      </c>
      <c r="J67" s="17">
        <v>0.13164999999999999</v>
      </c>
      <c r="K67" s="29" t="s">
        <v>135</v>
      </c>
      <c r="L67" s="17">
        <v>-9.0520000000000003E-2</v>
      </c>
      <c r="M67" s="29" t="s">
        <v>218</v>
      </c>
      <c r="N67" s="17">
        <v>-4.5609999999999998E-2</v>
      </c>
      <c r="O67" s="29" t="s">
        <v>153</v>
      </c>
      <c r="P67" s="17">
        <v>-0.15099000000000001</v>
      </c>
      <c r="Q67" s="29" t="s">
        <v>219</v>
      </c>
      <c r="R67" s="17">
        <v>3.1390000000000001E-2</v>
      </c>
      <c r="S67" s="29" t="s">
        <v>220</v>
      </c>
      <c r="T67" s="17">
        <v>0.18895000000000001</v>
      </c>
      <c r="U67" s="29" t="s">
        <v>221</v>
      </c>
      <c r="W67" s="58">
        <f t="shared" si="0"/>
        <v>0.9087957121000001</v>
      </c>
      <c r="X67" s="85">
        <f t="shared" si="1"/>
        <v>0.78927777370000007</v>
      </c>
      <c r="Y67" s="85">
        <f t="shared" si="2"/>
        <v>0.11970650659999998</v>
      </c>
      <c r="Z67" s="85">
        <f t="shared" si="3"/>
        <v>0.79319797920000001</v>
      </c>
      <c r="AA67" s="85">
        <f t="shared" si="4"/>
        <v>0.12362671209999999</v>
      </c>
      <c r="AB67" s="90">
        <f t="shared" si="5"/>
        <v>0.8065152121000001</v>
      </c>
      <c r="AD67" s="97">
        <f t="shared" si="6"/>
        <v>0.19246608046040647</v>
      </c>
      <c r="AE67" s="62">
        <f t="shared" si="7"/>
        <v>5.5730303377628798E-2</v>
      </c>
      <c r="AF67" s="62">
        <f t="shared" si="8"/>
        <v>7.1516961404669184E-5</v>
      </c>
      <c r="AG67" s="62">
        <f t="shared" si="9"/>
        <v>5.5914447678872374E-3</v>
      </c>
      <c r="AH67" s="62">
        <f t="shared" si="10"/>
        <v>3.0374557483350852E-2</v>
      </c>
      <c r="AI67" s="62">
        <f t="shared" si="11"/>
        <v>2.2311666839121461E-2</v>
      </c>
      <c r="AJ67" s="62">
        <f t="shared" si="12"/>
        <v>6.0293198193759308E-3</v>
      </c>
      <c r="AK67" s="95">
        <f t="shared" si="13"/>
        <v>9.1723181064726919E-2</v>
      </c>
      <c r="AL67" s="62">
        <f t="shared" si="14"/>
        <v>7.8904209742386502E-3</v>
      </c>
      <c r="AM67" s="103">
        <f t="shared" si="15"/>
        <v>0.58781471755272729</v>
      </c>
      <c r="AN67" s="101" t="s">
        <v>488</v>
      </c>
      <c r="AO67" s="2">
        <v>10</v>
      </c>
      <c r="AP67" s="2">
        <v>1</v>
      </c>
      <c r="AQ67" s="2">
        <v>1</v>
      </c>
      <c r="AR67" s="2"/>
      <c r="AS67" s="2">
        <v>8</v>
      </c>
      <c r="AT67" s="2">
        <v>1</v>
      </c>
    </row>
    <row r="68" spans="1:46">
      <c r="A68" s="79" t="s">
        <v>2</v>
      </c>
      <c r="B68" s="17">
        <v>-0.29804999999999998</v>
      </c>
      <c r="C68" s="29" t="s">
        <v>136</v>
      </c>
      <c r="D68" s="32">
        <v>-0.76490000000000002</v>
      </c>
      <c r="E68" s="29" t="s">
        <v>137</v>
      </c>
      <c r="F68" s="17">
        <v>0.20335</v>
      </c>
      <c r="G68" s="29" t="s">
        <v>138</v>
      </c>
      <c r="H68" s="17">
        <v>0.28542000000000001</v>
      </c>
      <c r="I68" s="29" t="s">
        <v>139</v>
      </c>
      <c r="J68" s="17">
        <v>-0.12575</v>
      </c>
      <c r="K68" s="29" t="s">
        <v>140</v>
      </c>
      <c r="L68" s="17">
        <v>-0.41377000000000003</v>
      </c>
      <c r="M68" s="29" t="s">
        <v>222</v>
      </c>
      <c r="N68" s="17">
        <v>8.8249999999999995E-2</v>
      </c>
      <c r="O68" s="29" t="s">
        <v>223</v>
      </c>
      <c r="P68" s="17">
        <v>8.2629999999999995E-2</v>
      </c>
      <c r="Q68" s="29" t="s">
        <v>214</v>
      </c>
      <c r="R68" s="17">
        <v>3.4729999999999997E-2</v>
      </c>
      <c r="S68" s="29" t="s">
        <v>211</v>
      </c>
      <c r="T68" s="17">
        <v>2.1059999999999999E-2</v>
      </c>
      <c r="U68" s="29" t="s">
        <v>211</v>
      </c>
      <c r="W68" s="58">
        <f t="shared" si="0"/>
        <v>0.67390581250000003</v>
      </c>
      <c r="X68" s="85">
        <f t="shared" si="1"/>
        <v>0.13018502499999998</v>
      </c>
      <c r="Y68" s="85">
        <f t="shared" si="2"/>
        <v>0.62642323250000009</v>
      </c>
      <c r="Z68" s="85">
        <f t="shared" si="3"/>
        <v>0.17029837889999999</v>
      </c>
      <c r="AA68" s="85">
        <f t="shared" si="4"/>
        <v>0.66653658640000013</v>
      </c>
      <c r="AB68" s="90">
        <f t="shared" si="5"/>
        <v>0.10464686499999999</v>
      </c>
      <c r="AD68" s="61">
        <f t="shared" si="6"/>
        <v>2.1664788993792521E-2</v>
      </c>
      <c r="AE68" s="94">
        <f t="shared" si="7"/>
        <v>0.27259957162871945</v>
      </c>
      <c r="AF68" s="62">
        <f t="shared" si="8"/>
        <v>3.1365986243368581E-2</v>
      </c>
      <c r="AG68" s="95">
        <f t="shared" si="9"/>
        <v>0.11346515369722969</v>
      </c>
      <c r="AH68" s="62">
        <f t="shared" si="10"/>
        <v>2.7713043287767261E-2</v>
      </c>
      <c r="AI68" s="102">
        <f t="shared" si="11"/>
        <v>0.46618782205932813</v>
      </c>
      <c r="AJ68" s="62">
        <f t="shared" si="12"/>
        <v>2.2572393095013125E-2</v>
      </c>
      <c r="AK68" s="62">
        <f t="shared" si="13"/>
        <v>2.7469973687598567E-2</v>
      </c>
      <c r="AL68" s="62">
        <f t="shared" si="14"/>
        <v>9.6588875453446181E-3</v>
      </c>
      <c r="AM68" s="63">
        <f t="shared" si="15"/>
        <v>7.3023626455043875E-3</v>
      </c>
      <c r="AN68" s="101" t="s">
        <v>489</v>
      </c>
      <c r="AO68" s="2">
        <v>6</v>
      </c>
      <c r="AP68" s="2">
        <v>1</v>
      </c>
      <c r="AQ68" s="2">
        <v>2</v>
      </c>
      <c r="AR68" s="2">
        <v>1</v>
      </c>
      <c r="AS68" s="2">
        <v>4</v>
      </c>
      <c r="AT68" s="2">
        <v>2</v>
      </c>
    </row>
    <row r="69" spans="1:46">
      <c r="A69" s="79" t="s">
        <v>3</v>
      </c>
      <c r="B69" s="32">
        <v>-0.89702999999999999</v>
      </c>
      <c r="C69" s="29" t="s">
        <v>141</v>
      </c>
      <c r="D69" s="17">
        <v>0.25125999999999998</v>
      </c>
      <c r="E69" s="29" t="s">
        <v>142</v>
      </c>
      <c r="F69" s="17">
        <v>-2.214E-2</v>
      </c>
      <c r="G69" s="29" t="s">
        <v>143</v>
      </c>
      <c r="H69" s="17">
        <v>-5.64E-3</v>
      </c>
      <c r="I69" s="29" t="s">
        <v>143</v>
      </c>
      <c r="J69" s="17">
        <v>4.5990000000000003E-2</v>
      </c>
      <c r="K69" s="29" t="s">
        <v>143</v>
      </c>
      <c r="L69" s="17">
        <v>-7.9339999999999994E-2</v>
      </c>
      <c r="M69" s="29" t="s">
        <v>224</v>
      </c>
      <c r="N69" s="17">
        <v>0.22600000000000001</v>
      </c>
      <c r="O69" s="29" t="s">
        <v>225</v>
      </c>
      <c r="P69" s="17">
        <v>-4.054E-2</v>
      </c>
      <c r="Q69" s="29" t="s">
        <v>226</v>
      </c>
      <c r="R69" s="17">
        <v>-0.25807999999999998</v>
      </c>
      <c r="S69" s="29" t="s">
        <v>210</v>
      </c>
      <c r="T69" s="17">
        <v>-6.2850000000000003E-2</v>
      </c>
      <c r="U69" s="29" t="s">
        <v>211</v>
      </c>
      <c r="W69" s="58">
        <f t="shared" si="0"/>
        <v>0.8677944085</v>
      </c>
      <c r="X69" s="85">
        <f t="shared" si="1"/>
        <v>0.80515300049999994</v>
      </c>
      <c r="Y69" s="85">
        <f t="shared" si="2"/>
        <v>6.3621767199999998E-2</v>
      </c>
      <c r="Z69" s="85">
        <f t="shared" si="3"/>
        <v>0.80469463050000001</v>
      </c>
      <c r="AA69" s="85">
        <f t="shared" si="4"/>
        <v>6.3163397199999999E-2</v>
      </c>
      <c r="AB69" s="90">
        <f t="shared" si="5"/>
        <v>0.80677790100000002</v>
      </c>
      <c r="AD69" s="97">
        <f t="shared" si="6"/>
        <v>0.19624117999393714</v>
      </c>
      <c r="AE69" s="62">
        <f t="shared" si="7"/>
        <v>2.941457366248126E-2</v>
      </c>
      <c r="AF69" s="62">
        <f t="shared" si="8"/>
        <v>3.7181407612265672E-4</v>
      </c>
      <c r="AG69" s="62">
        <f t="shared" si="9"/>
        <v>4.4304915247155172E-5</v>
      </c>
      <c r="AH69" s="62">
        <f t="shared" si="10"/>
        <v>3.7067649842271295E-3</v>
      </c>
      <c r="AI69" s="62">
        <f t="shared" si="11"/>
        <v>1.714065122560899E-2</v>
      </c>
      <c r="AJ69" s="95">
        <f t="shared" si="12"/>
        <v>0.14803522053410467</v>
      </c>
      <c r="AK69" s="62">
        <f t="shared" si="13"/>
        <v>6.6122646367762078E-3</v>
      </c>
      <c r="AL69" s="102">
        <f t="shared" si="14"/>
        <v>0.5333671244504592</v>
      </c>
      <c r="AM69" s="63">
        <f t="shared" si="15"/>
        <v>6.5036509870424947E-2</v>
      </c>
      <c r="AN69" s="101" t="s">
        <v>482</v>
      </c>
      <c r="AO69" s="2">
        <v>9</v>
      </c>
      <c r="AP69" s="2"/>
      <c r="AQ69" s="2">
        <v>1</v>
      </c>
      <c r="AR69" s="2"/>
      <c r="AS69" s="2">
        <v>7</v>
      </c>
      <c r="AT69" s="2">
        <v>1</v>
      </c>
    </row>
    <row r="70" spans="1:46">
      <c r="A70" s="79" t="s">
        <v>4</v>
      </c>
      <c r="B70" s="30">
        <v>0.76615999999999995</v>
      </c>
      <c r="C70" s="29" t="s">
        <v>144</v>
      </c>
      <c r="D70" s="17">
        <v>7.0120000000000002E-2</v>
      </c>
      <c r="E70" s="29" t="s">
        <v>145</v>
      </c>
      <c r="F70" s="17">
        <v>-0.12293999999999999</v>
      </c>
      <c r="G70" s="29" t="s">
        <v>146</v>
      </c>
      <c r="H70" s="17">
        <v>-0.27456000000000003</v>
      </c>
      <c r="I70" s="29" t="s">
        <v>147</v>
      </c>
      <c r="J70" s="17">
        <v>0.43511</v>
      </c>
      <c r="K70" s="29" t="s">
        <v>148</v>
      </c>
      <c r="L70" s="17">
        <v>-0.32346999999999998</v>
      </c>
      <c r="M70" s="29" t="s">
        <v>227</v>
      </c>
      <c r="N70" s="17">
        <v>5.3800000000000002E-3</v>
      </c>
      <c r="O70" s="29" t="s">
        <v>228</v>
      </c>
      <c r="P70" s="17">
        <v>-0.14624999999999999</v>
      </c>
      <c r="Q70" s="29" t="s">
        <v>229</v>
      </c>
      <c r="R70" s="17">
        <v>1.174E-2</v>
      </c>
      <c r="S70" s="29" t="s">
        <v>211</v>
      </c>
      <c r="T70" s="17">
        <v>-4.5530000000000001E-2</v>
      </c>
      <c r="U70" s="29" t="s">
        <v>211</v>
      </c>
      <c r="W70" s="89">
        <f t="shared" si="0"/>
        <v>0.59191795999999997</v>
      </c>
      <c r="X70" s="85">
        <f t="shared" si="1"/>
        <v>0.60211538919999996</v>
      </c>
      <c r="Y70" s="85">
        <f t="shared" si="2"/>
        <v>2.0031057999999997E-2</v>
      </c>
      <c r="Z70" s="85">
        <f t="shared" si="3"/>
        <v>0.66238433919999995</v>
      </c>
      <c r="AA70" s="85">
        <f t="shared" si="4"/>
        <v>8.0300008000000006E-2</v>
      </c>
      <c r="AB70" s="57">
        <f t="shared" si="5"/>
        <v>0.77632185769999995</v>
      </c>
      <c r="AD70" s="96">
        <f t="shared" si="6"/>
        <v>0.14315784758328318</v>
      </c>
      <c r="AE70" s="62">
        <f t="shared" si="7"/>
        <v>2.2908658700284074E-3</v>
      </c>
      <c r="AF70" s="62">
        <f t="shared" si="8"/>
        <v>1.146454997398255E-2</v>
      </c>
      <c r="AG70" s="62">
        <f t="shared" si="9"/>
        <v>0.1049949073081048</v>
      </c>
      <c r="AH70" s="102">
        <f t="shared" si="10"/>
        <v>0.33179234507535932</v>
      </c>
      <c r="AI70" s="94">
        <f t="shared" si="11"/>
        <v>0.28491213219476857</v>
      </c>
      <c r="AJ70" s="62">
        <f t="shared" si="12"/>
        <v>8.3890489412392121E-5</v>
      </c>
      <c r="AK70" s="62">
        <f t="shared" si="13"/>
        <v>8.6054678699024736E-2</v>
      </c>
      <c r="AL70" s="62">
        <f t="shared" si="14"/>
        <v>1.1037068475379776E-3</v>
      </c>
      <c r="AM70" s="63">
        <f t="shared" si="15"/>
        <v>3.4130446021370831E-2</v>
      </c>
      <c r="AN70" s="101" t="s">
        <v>483</v>
      </c>
      <c r="AO70" s="2">
        <v>5</v>
      </c>
      <c r="AP70" s="2"/>
      <c r="AQ70" s="2">
        <v>6</v>
      </c>
      <c r="AR70" s="2">
        <v>1</v>
      </c>
      <c r="AS70" s="2">
        <v>1</v>
      </c>
    </row>
    <row r="71" spans="1:46">
      <c r="A71" s="79" t="s">
        <v>59</v>
      </c>
      <c r="B71" s="17">
        <v>-0.40334999999999999</v>
      </c>
      <c r="C71" s="29" t="s">
        <v>149</v>
      </c>
      <c r="D71" s="31">
        <v>-0.57384999999999997</v>
      </c>
      <c r="E71" s="29" t="s">
        <v>150</v>
      </c>
      <c r="F71" s="17">
        <v>-0.29409999999999997</v>
      </c>
      <c r="G71" s="29" t="s">
        <v>151</v>
      </c>
      <c r="H71" s="31">
        <v>-0.59958999999999996</v>
      </c>
      <c r="I71" s="29" t="s">
        <v>152</v>
      </c>
      <c r="J71" s="17">
        <v>3.1539999999999999E-2</v>
      </c>
      <c r="K71" s="29" t="s">
        <v>153</v>
      </c>
      <c r="L71" s="17">
        <v>5.1029999999999999E-2</v>
      </c>
      <c r="M71" s="29" t="s">
        <v>153</v>
      </c>
      <c r="N71" s="17">
        <v>0.11754000000000001</v>
      </c>
      <c r="O71" s="29" t="s">
        <v>230</v>
      </c>
      <c r="P71" s="17">
        <v>0.20838000000000001</v>
      </c>
      <c r="Q71" s="29" t="s">
        <v>221</v>
      </c>
      <c r="R71" s="17">
        <v>1.6549999999999999E-2</v>
      </c>
      <c r="S71" s="29" t="s">
        <v>211</v>
      </c>
      <c r="T71" s="17">
        <v>2.998E-2</v>
      </c>
      <c r="U71" s="29" t="s">
        <v>211</v>
      </c>
      <c r="W71" s="156">
        <f t="shared" si="0"/>
        <v>0.49199504499999991</v>
      </c>
      <c r="X71" s="85">
        <f t="shared" si="1"/>
        <v>0.24918603249999996</v>
      </c>
      <c r="Y71" s="85">
        <f t="shared" si="2"/>
        <v>0.41579863249999993</v>
      </c>
      <c r="Z71" s="85">
        <f t="shared" si="3"/>
        <v>0.52219939059999998</v>
      </c>
      <c r="AA71" s="59">
        <f t="shared" si="4"/>
        <v>0.68881199059999987</v>
      </c>
      <c r="AB71" s="90">
        <f t="shared" si="5"/>
        <v>0.16368599409999998</v>
      </c>
      <c r="AD71" s="61">
        <f t="shared" si="6"/>
        <v>3.967713761441935E-2</v>
      </c>
      <c r="AE71" s="95">
        <f t="shared" si="7"/>
        <v>0.1534308246077262</v>
      </c>
      <c r="AF71" s="62">
        <f t="shared" si="8"/>
        <v>6.5608580751942189E-2</v>
      </c>
      <c r="AG71" s="102">
        <f t="shared" si="9"/>
        <v>0.50072867682493694</v>
      </c>
      <c r="AH71" s="62">
        <f t="shared" si="10"/>
        <v>1.7433781983876621E-3</v>
      </c>
      <c r="AI71" s="62">
        <f t="shared" si="11"/>
        <v>7.0907808390016499E-3</v>
      </c>
      <c r="AJ71" s="62">
        <f t="shared" si="12"/>
        <v>4.0042349272228765E-2</v>
      </c>
      <c r="AK71" s="94">
        <f t="shared" si="13"/>
        <v>0.17470076442756446</v>
      </c>
      <c r="AL71" s="62">
        <f t="shared" si="14"/>
        <v>2.1933782842316839E-3</v>
      </c>
      <c r="AM71" s="63">
        <f t="shared" si="15"/>
        <v>1.4798235013253865E-2</v>
      </c>
      <c r="AN71" s="101" t="s">
        <v>484</v>
      </c>
      <c r="AO71" s="2">
        <v>4</v>
      </c>
      <c r="AP71" s="2">
        <v>1</v>
      </c>
      <c r="AQ71" s="2">
        <v>8</v>
      </c>
      <c r="AR71" s="2"/>
      <c r="AS71" s="2">
        <v>2</v>
      </c>
      <c r="AT71" s="2">
        <v>1</v>
      </c>
    </row>
    <row r="72" spans="1:46">
      <c r="A72" s="79" t="s">
        <v>5</v>
      </c>
      <c r="B72" s="31">
        <v>-0.60563999999999996</v>
      </c>
      <c r="C72" s="29" t="s">
        <v>154</v>
      </c>
      <c r="D72" s="17">
        <v>-0.13797999999999999</v>
      </c>
      <c r="E72" s="29" t="s">
        <v>155</v>
      </c>
      <c r="F72" s="31">
        <v>-0.64737</v>
      </c>
      <c r="G72" s="29" t="s">
        <v>156</v>
      </c>
      <c r="H72" s="17">
        <v>-3.5009999999999999E-2</v>
      </c>
      <c r="I72" s="29" t="s">
        <v>157</v>
      </c>
      <c r="J72" s="17">
        <v>-0.21085000000000001</v>
      </c>
      <c r="K72" s="29" t="s">
        <v>158</v>
      </c>
      <c r="L72" s="17">
        <v>-0.10951</v>
      </c>
      <c r="M72" s="29" t="s">
        <v>231</v>
      </c>
      <c r="N72" s="17">
        <v>-0.34794999999999998</v>
      </c>
      <c r="O72" s="29" t="s">
        <v>232</v>
      </c>
      <c r="P72" s="17">
        <v>-0.10911999999999999</v>
      </c>
      <c r="Q72" s="29" t="s">
        <v>214</v>
      </c>
      <c r="R72" s="17">
        <v>-3.5100000000000001E-3</v>
      </c>
      <c r="S72" s="29" t="s">
        <v>211</v>
      </c>
      <c r="T72" s="17">
        <v>-6.6409999999999997E-2</v>
      </c>
      <c r="U72" s="29" t="s">
        <v>211</v>
      </c>
      <c r="W72" s="156">
        <f t="shared" si="0"/>
        <v>0.38583828999999997</v>
      </c>
      <c r="X72" s="59">
        <f t="shared" si="1"/>
        <v>0.78588772649999994</v>
      </c>
      <c r="Y72" s="85">
        <f t="shared" si="2"/>
        <v>0.43812639730000003</v>
      </c>
      <c r="Z72" s="85">
        <f t="shared" si="3"/>
        <v>0.36802550969999998</v>
      </c>
      <c r="AA72" s="85">
        <f t="shared" si="4"/>
        <v>2.0264180499999999E-2</v>
      </c>
      <c r="AB72" s="90">
        <f t="shared" si="5"/>
        <v>0.41125753209999999</v>
      </c>
      <c r="AD72" s="96">
        <f t="shared" si="6"/>
        <v>8.9455142685660363E-2</v>
      </c>
      <c r="AE72" s="62">
        <f t="shared" si="7"/>
        <v>8.8705005756501143E-3</v>
      </c>
      <c r="AF72" s="94">
        <f t="shared" si="8"/>
        <v>0.31788917090050717</v>
      </c>
      <c r="AG72" s="62">
        <f t="shared" si="9"/>
        <v>1.7071745337548922E-3</v>
      </c>
      <c r="AH72" s="62">
        <f t="shared" si="10"/>
        <v>7.7913989660007024E-2</v>
      </c>
      <c r="AI72" s="62">
        <f t="shared" si="11"/>
        <v>3.2655059823660432E-2</v>
      </c>
      <c r="AJ72" s="102">
        <f t="shared" si="12"/>
        <v>0.35089878009193504</v>
      </c>
      <c r="AK72" s="62">
        <f t="shared" si="13"/>
        <v>4.7906170137436026E-2</v>
      </c>
      <c r="AL72" s="62">
        <f t="shared" si="14"/>
        <v>9.8657879353283631E-5</v>
      </c>
      <c r="AM72" s="63">
        <f t="shared" si="15"/>
        <v>7.261287353672391E-2</v>
      </c>
      <c r="AN72" s="101" t="s">
        <v>485</v>
      </c>
      <c r="AO72" s="2">
        <v>7</v>
      </c>
      <c r="AP72" s="2">
        <v>1</v>
      </c>
      <c r="AQ72" s="2">
        <v>3</v>
      </c>
      <c r="AR72" s="2">
        <v>1</v>
      </c>
      <c r="AS72" s="2">
        <v>1</v>
      </c>
    </row>
    <row r="73" spans="1:46" ht="15" thickBot="1">
      <c r="A73" s="79" t="s">
        <v>60</v>
      </c>
      <c r="B73" s="17">
        <v>0.46949999999999997</v>
      </c>
      <c r="C73" s="29" t="s">
        <v>159</v>
      </c>
      <c r="D73" s="17">
        <v>0.26236999999999999</v>
      </c>
      <c r="E73" s="29" t="s">
        <v>160</v>
      </c>
      <c r="F73" s="32">
        <v>-0.71335000000000004</v>
      </c>
      <c r="G73" s="29" t="s">
        <v>161</v>
      </c>
      <c r="H73" s="17">
        <v>0.33268999999999999</v>
      </c>
      <c r="I73" s="29" t="s">
        <v>162</v>
      </c>
      <c r="J73" s="17">
        <v>0.15665000000000001</v>
      </c>
      <c r="K73" s="29" t="s">
        <v>135</v>
      </c>
      <c r="L73" s="17">
        <v>-4.2819999999999997E-2</v>
      </c>
      <c r="M73" s="29" t="s">
        <v>153</v>
      </c>
      <c r="N73" s="17">
        <v>2.998E-2</v>
      </c>
      <c r="O73" s="29" t="s">
        <v>153</v>
      </c>
      <c r="P73" s="17">
        <v>0.23674000000000001</v>
      </c>
      <c r="Q73" s="29" t="s">
        <v>233</v>
      </c>
      <c r="R73" s="17">
        <v>-6.1089999999999998E-2</v>
      </c>
      <c r="S73" s="29" t="s">
        <v>211</v>
      </c>
      <c r="T73" s="17">
        <v>6.4280000000000004E-2</v>
      </c>
      <c r="U73" s="29" t="s">
        <v>211</v>
      </c>
      <c r="W73" s="157">
        <f t="shared" si="0"/>
        <v>0.28926826689999996</v>
      </c>
      <c r="X73" s="60">
        <f t="shared" si="1"/>
        <v>0.72929847250000002</v>
      </c>
      <c r="Y73" s="91">
        <f t="shared" si="2"/>
        <v>0.5777062394000001</v>
      </c>
      <c r="Z73" s="91">
        <f t="shared" si="3"/>
        <v>0.33111288609999995</v>
      </c>
      <c r="AA73" s="91">
        <f t="shared" si="4"/>
        <v>0.17952065299999997</v>
      </c>
      <c r="AB73" s="92">
        <f t="shared" si="5"/>
        <v>0.24496947249999998</v>
      </c>
      <c r="AD73" s="64">
        <f t="shared" si="6"/>
        <v>5.3758532447138387E-2</v>
      </c>
      <c r="AE73" s="65">
        <f t="shared" si="7"/>
        <v>3.2073340713582497E-2</v>
      </c>
      <c r="AF73" s="104">
        <f t="shared" si="8"/>
        <v>0.38598988619072694</v>
      </c>
      <c r="AG73" s="100">
        <f t="shared" si="9"/>
        <v>0.15416053052355946</v>
      </c>
      <c r="AH73" s="65">
        <f t="shared" si="10"/>
        <v>4.3005998072204704E-2</v>
      </c>
      <c r="AI73" s="65">
        <f t="shared" si="11"/>
        <v>4.9927089743659553E-3</v>
      </c>
      <c r="AJ73" s="65">
        <f t="shared" si="12"/>
        <v>2.6050222302087377E-3</v>
      </c>
      <c r="AK73" s="99">
        <f t="shared" si="13"/>
        <v>0.22548934468441212</v>
      </c>
      <c r="AL73" s="65">
        <f t="shared" si="14"/>
        <v>2.9885311946955803E-2</v>
      </c>
      <c r="AM73" s="66">
        <f t="shared" si="15"/>
        <v>6.8029675486112259E-2</v>
      </c>
      <c r="AN73" s="101" t="s">
        <v>486</v>
      </c>
      <c r="AO73" s="2">
        <v>3</v>
      </c>
      <c r="AP73" s="2">
        <v>1</v>
      </c>
      <c r="AQ73" s="2">
        <v>8</v>
      </c>
      <c r="AR73" s="2"/>
      <c r="AS73" s="2">
        <v>4</v>
      </c>
    </row>
    <row r="74" spans="1:46">
      <c r="A74" s="81" t="s">
        <v>163</v>
      </c>
      <c r="B74" s="33">
        <v>4.1003800000000004</v>
      </c>
      <c r="C74" s="34" t="s">
        <v>164</v>
      </c>
      <c r="D74" s="33">
        <v>2.1462699999999999</v>
      </c>
      <c r="E74" s="34" t="s">
        <v>165</v>
      </c>
      <c r="F74" s="33">
        <v>1.3183499999999999</v>
      </c>
      <c r="G74" s="34" t="s">
        <v>166</v>
      </c>
      <c r="H74" s="33">
        <v>0.71797</v>
      </c>
      <c r="I74" s="34" t="s">
        <v>167</v>
      </c>
      <c r="J74" s="33">
        <v>0.5706</v>
      </c>
      <c r="K74" s="34" t="s">
        <v>168</v>
      </c>
      <c r="L74" s="33">
        <v>0.36725000000000002</v>
      </c>
      <c r="M74" s="34" t="s">
        <v>234</v>
      </c>
      <c r="N74" s="33">
        <v>0.34503</v>
      </c>
      <c r="O74" s="34" t="s">
        <v>235</v>
      </c>
      <c r="P74" s="33">
        <v>0.24854999999999999</v>
      </c>
      <c r="Q74" s="34" t="s">
        <v>236</v>
      </c>
      <c r="R74" s="33">
        <v>0.12488</v>
      </c>
      <c r="S74" s="34" t="s">
        <v>223</v>
      </c>
      <c r="T74" s="33">
        <v>6.0740000000000002E-2</v>
      </c>
      <c r="U74" s="34" t="s">
        <v>214</v>
      </c>
    </row>
    <row r="75" spans="1:46">
      <c r="AC75" s="105" t="s">
        <v>493</v>
      </c>
      <c r="AD75" s="2">
        <v>0</v>
      </c>
      <c r="AE75" s="2">
        <v>1</v>
      </c>
      <c r="AF75" s="2">
        <v>1</v>
      </c>
      <c r="AG75" s="2">
        <v>1</v>
      </c>
      <c r="AH75" s="2">
        <v>2</v>
      </c>
      <c r="AI75" s="2">
        <v>1</v>
      </c>
      <c r="AJ75" s="2">
        <v>1</v>
      </c>
      <c r="AK75" s="2">
        <v>0</v>
      </c>
      <c r="AL75" s="2">
        <v>2</v>
      </c>
      <c r="AM75" s="2">
        <v>1</v>
      </c>
    </row>
    <row r="76" spans="1:46">
      <c r="AC76" s="106" t="s">
        <v>494</v>
      </c>
      <c r="AD76" s="2">
        <v>3</v>
      </c>
      <c r="AE76" s="2">
        <v>1</v>
      </c>
      <c r="AF76" s="2">
        <v>1</v>
      </c>
      <c r="AG76" s="2">
        <v>0</v>
      </c>
      <c r="AH76" s="2">
        <v>0</v>
      </c>
      <c r="AI76" s="2">
        <v>1</v>
      </c>
      <c r="AJ76" s="2">
        <v>1</v>
      </c>
      <c r="AK76" s="2">
        <v>3</v>
      </c>
      <c r="AL76" s="2">
        <v>0</v>
      </c>
      <c r="AM76" s="2">
        <v>0</v>
      </c>
    </row>
    <row r="77" spans="1:46" ht="18">
      <c r="A77" s="12" t="s">
        <v>169</v>
      </c>
      <c r="AC77" s="107" t="s">
        <v>495</v>
      </c>
      <c r="AD77" s="2">
        <v>3</v>
      </c>
      <c r="AE77" s="2">
        <v>1</v>
      </c>
      <c r="AF77" s="2">
        <v>0</v>
      </c>
      <c r="AG77" s="2">
        <v>2</v>
      </c>
      <c r="AH77" s="2">
        <v>0</v>
      </c>
      <c r="AI77" s="2">
        <v>1</v>
      </c>
      <c r="AJ77" s="2">
        <v>1</v>
      </c>
      <c r="AK77" s="2">
        <v>1</v>
      </c>
      <c r="AL77" s="2">
        <v>0</v>
      </c>
      <c r="AM77" s="2">
        <v>1</v>
      </c>
      <c r="AO77" s="2"/>
      <c r="AP77" s="2"/>
    </row>
    <row r="78" spans="1:46">
      <c r="AC78" t="s">
        <v>496</v>
      </c>
      <c r="AD78" s="2">
        <f t="shared" ref="AD78:AM78" si="16">SUM(AD75:AD77)</f>
        <v>6</v>
      </c>
      <c r="AE78" s="2">
        <f t="shared" si="16"/>
        <v>3</v>
      </c>
      <c r="AF78" s="2">
        <f t="shared" si="16"/>
        <v>2</v>
      </c>
      <c r="AG78" s="2">
        <f t="shared" si="16"/>
        <v>3</v>
      </c>
      <c r="AH78" s="2">
        <f t="shared" si="16"/>
        <v>2</v>
      </c>
      <c r="AI78" s="2">
        <f t="shared" si="16"/>
        <v>3</v>
      </c>
      <c r="AJ78" s="2">
        <f t="shared" si="16"/>
        <v>3</v>
      </c>
      <c r="AK78" s="2">
        <f t="shared" si="16"/>
        <v>4</v>
      </c>
      <c r="AL78" s="2">
        <f t="shared" si="16"/>
        <v>2</v>
      </c>
      <c r="AM78" s="2">
        <f t="shared" si="16"/>
        <v>2</v>
      </c>
      <c r="AO78" s="2"/>
      <c r="AP78" s="2"/>
    </row>
    <row r="79" spans="1:46">
      <c r="A79" s="15" t="s">
        <v>109</v>
      </c>
      <c r="B79" s="35" t="s">
        <v>170</v>
      </c>
      <c r="C79" s="35" t="s">
        <v>171</v>
      </c>
      <c r="D79" s="14" t="s">
        <v>110</v>
      </c>
      <c r="E79" s="14" t="s">
        <v>111</v>
      </c>
      <c r="F79" s="14" t="s">
        <v>112</v>
      </c>
      <c r="G79" s="14" t="s">
        <v>113</v>
      </c>
      <c r="H79" s="14" t="s">
        <v>114</v>
      </c>
      <c r="I79" s="14" t="s">
        <v>203</v>
      </c>
      <c r="J79" s="14" t="s">
        <v>204</v>
      </c>
      <c r="K79" s="14" t="s">
        <v>205</v>
      </c>
      <c r="L79" s="14" t="s">
        <v>206</v>
      </c>
      <c r="M79" s="14" t="s">
        <v>207</v>
      </c>
      <c r="AO79" s="2"/>
      <c r="AP79" s="2"/>
    </row>
    <row r="80" spans="1:46">
      <c r="A80" s="16" t="s">
        <v>57</v>
      </c>
      <c r="B80" s="36">
        <v>10.728</v>
      </c>
      <c r="C80" s="36">
        <v>3.3854416999999999</v>
      </c>
      <c r="D80" s="17">
        <v>-5.7499000000000001E-2</v>
      </c>
      <c r="E80" s="17">
        <v>0.55033370000000004</v>
      </c>
      <c r="F80" s="17">
        <v>0.31236330000000001</v>
      </c>
      <c r="G80" s="17">
        <v>-0.2419685</v>
      </c>
      <c r="H80" s="17">
        <v>-0.16584969999999999</v>
      </c>
      <c r="I80" s="17">
        <v>-0.3548154</v>
      </c>
      <c r="J80" s="17">
        <v>-0.31288890000000003</v>
      </c>
      <c r="K80" s="17">
        <v>0.52936179999999999</v>
      </c>
      <c r="L80" s="17">
        <v>1.125E-2</v>
      </c>
      <c r="M80" s="17">
        <v>-7.7826699999999999E-2</v>
      </c>
      <c r="AC80" t="s">
        <v>479</v>
      </c>
      <c r="AE80" s="80">
        <f>1/10</f>
        <v>0.1</v>
      </c>
      <c r="AO80" s="2"/>
      <c r="AP80" s="2"/>
    </row>
    <row r="81" spans="1:42">
      <c r="A81" s="16" t="s">
        <v>58</v>
      </c>
      <c r="B81" s="36">
        <v>10.874000000000001</v>
      </c>
      <c r="C81" s="36">
        <v>3.0975996000000001</v>
      </c>
      <c r="D81" s="17">
        <v>-0.3202547</v>
      </c>
      <c r="E81" s="17">
        <v>-0.25138329999999998</v>
      </c>
      <c r="F81" s="17">
        <v>0.2371171</v>
      </c>
      <c r="G81" s="17">
        <v>0.19749659999999999</v>
      </c>
      <c r="H81" s="17">
        <v>0.65765110000000004</v>
      </c>
      <c r="I81" s="17">
        <v>0.1969969</v>
      </c>
      <c r="J81" s="17">
        <v>-0.43313210000000002</v>
      </c>
      <c r="K81" s="17">
        <v>0.24011360000000001</v>
      </c>
      <c r="L81" s="17">
        <v>-6.0378000000000001E-2</v>
      </c>
      <c r="M81" s="17">
        <v>-0.1371048</v>
      </c>
      <c r="AO81" s="2"/>
      <c r="AP81" s="2"/>
    </row>
    <row r="82" spans="1:42">
      <c r="A82" s="16" t="s">
        <v>0</v>
      </c>
      <c r="B82" s="36">
        <v>10.28</v>
      </c>
      <c r="C82" s="36">
        <v>4.4103060999999997</v>
      </c>
      <c r="D82" s="17">
        <v>-0.39713120000000002</v>
      </c>
      <c r="E82" s="17">
        <v>0.28201199999999998</v>
      </c>
      <c r="F82" s="17">
        <v>-0.18285969999999999</v>
      </c>
      <c r="G82" s="17">
        <v>0.14751929999999999</v>
      </c>
      <c r="H82" s="17">
        <v>0.15407879999999999</v>
      </c>
      <c r="I82" s="17">
        <v>6.7829999999999995E-4</v>
      </c>
      <c r="J82" s="17">
        <v>0.37977709999999998</v>
      </c>
      <c r="K82" s="17">
        <v>4.6506600000000002E-2</v>
      </c>
      <c r="L82" s="17">
        <v>0.64188219999999996</v>
      </c>
      <c r="M82" s="17">
        <v>-0.354132</v>
      </c>
      <c r="AO82" s="2"/>
      <c r="AP82" s="2"/>
    </row>
    <row r="83" spans="1:42">
      <c r="A83" s="16" t="s">
        <v>1</v>
      </c>
      <c r="B83" s="36">
        <v>10.796000100000001</v>
      </c>
      <c r="C83" s="36">
        <v>5.0189225999999998</v>
      </c>
      <c r="D83" s="17">
        <v>-0.43871019999999999</v>
      </c>
      <c r="E83" s="17">
        <v>0.23607510000000001</v>
      </c>
      <c r="F83" s="17">
        <v>-8.4603999999999999E-3</v>
      </c>
      <c r="G83" s="17">
        <v>-7.4776999999999996E-2</v>
      </c>
      <c r="H83" s="17">
        <v>0.17427699999999999</v>
      </c>
      <c r="I83" s="17">
        <v>-0.14937710000000001</v>
      </c>
      <c r="J83" s="17">
        <v>-7.7652600000000002E-2</v>
      </c>
      <c r="K83" s="17">
        <v>-0.3028574</v>
      </c>
      <c r="L83" s="17">
        <v>8.8825699999999994E-2</v>
      </c>
      <c r="M83" s="17">
        <v>0.76668780000000003</v>
      </c>
      <c r="AO83" s="2"/>
      <c r="AP83" s="2"/>
    </row>
    <row r="84" spans="1:42">
      <c r="A84" s="16" t="s">
        <v>2</v>
      </c>
      <c r="B84" s="36">
        <v>10.465999999999999</v>
      </c>
      <c r="C84" s="36">
        <v>4.0433950999999997</v>
      </c>
      <c r="D84" s="17">
        <v>-0.1471903</v>
      </c>
      <c r="E84" s="17">
        <v>-0.52210840000000003</v>
      </c>
      <c r="F84" s="17">
        <v>0.17710200000000001</v>
      </c>
      <c r="G84" s="17">
        <v>0.33684770000000003</v>
      </c>
      <c r="H84" s="17">
        <v>-0.16646639999999999</v>
      </c>
      <c r="I84" s="17">
        <v>-0.682778</v>
      </c>
      <c r="J84" s="17">
        <v>0.15023719999999999</v>
      </c>
      <c r="K84" s="17">
        <v>0.16574929999999999</v>
      </c>
      <c r="L84" s="17">
        <v>9.82928E-2</v>
      </c>
      <c r="M84" s="17">
        <v>8.5462899999999994E-2</v>
      </c>
      <c r="AO84" s="2"/>
      <c r="AP84" s="2"/>
    </row>
    <row r="85" spans="1:42">
      <c r="A85" s="16" t="s">
        <v>3</v>
      </c>
      <c r="B85" s="36">
        <v>10.651999999999999</v>
      </c>
      <c r="C85" s="36">
        <v>5.0737063999999998</v>
      </c>
      <c r="D85" s="17">
        <v>-0.44298989999999999</v>
      </c>
      <c r="E85" s="17">
        <v>0.1715054</v>
      </c>
      <c r="F85" s="17">
        <v>-1.92868E-2</v>
      </c>
      <c r="G85" s="17">
        <v>-6.6597999999999996E-3</v>
      </c>
      <c r="H85" s="17">
        <v>6.0878799999999997E-2</v>
      </c>
      <c r="I85" s="17">
        <v>-0.13091990000000001</v>
      </c>
      <c r="J85" s="17">
        <v>0.38476090000000002</v>
      </c>
      <c r="K85" s="17">
        <v>-8.13141E-2</v>
      </c>
      <c r="L85" s="17">
        <v>-0.73033199999999998</v>
      </c>
      <c r="M85" s="17">
        <v>-0.2550404</v>
      </c>
      <c r="AO85" s="2"/>
      <c r="AP85" s="2"/>
    </row>
    <row r="86" spans="1:42">
      <c r="A86" s="16" t="s">
        <v>4</v>
      </c>
      <c r="B86" s="36">
        <v>10.2780001</v>
      </c>
      <c r="C86" s="36">
        <v>5.5610894999999996</v>
      </c>
      <c r="D86" s="17">
        <v>0.37836130000000001</v>
      </c>
      <c r="E86" s="17">
        <v>4.78641E-2</v>
      </c>
      <c r="F86" s="17">
        <v>-0.10707510000000001</v>
      </c>
      <c r="G86" s="17">
        <v>-0.3240248</v>
      </c>
      <c r="H86" s="17">
        <v>0.57601829999999998</v>
      </c>
      <c r="I86" s="17">
        <v>-0.53377660000000005</v>
      </c>
      <c r="J86" s="17">
        <v>9.1552999999999999E-3</v>
      </c>
      <c r="K86" s="17">
        <v>-0.29335539999999999</v>
      </c>
      <c r="L86" s="17">
        <v>3.3228599999999997E-2</v>
      </c>
      <c r="M86" s="17">
        <v>-0.18475610000000001</v>
      </c>
      <c r="AO86" s="2"/>
      <c r="AP86" s="2"/>
    </row>
    <row r="87" spans="1:42">
      <c r="A87" s="16" t="s">
        <v>59</v>
      </c>
      <c r="B87" s="36">
        <v>10.356</v>
      </c>
      <c r="C87" s="36">
        <v>5.1893029000000004</v>
      </c>
      <c r="D87" s="17">
        <v>-0.19919149999999999</v>
      </c>
      <c r="E87" s="17">
        <v>-0.39170120000000003</v>
      </c>
      <c r="F87" s="17">
        <v>-0.25614130000000002</v>
      </c>
      <c r="G87" s="17">
        <v>-0.70761929999999995</v>
      </c>
      <c r="H87" s="17">
        <v>4.1751299999999998E-2</v>
      </c>
      <c r="I87" s="17">
        <v>8.4209400000000004E-2</v>
      </c>
      <c r="J87" s="17">
        <v>0.2001</v>
      </c>
      <c r="K87" s="17">
        <v>0.41796250000000001</v>
      </c>
      <c r="L87" s="17">
        <v>4.68417E-2</v>
      </c>
      <c r="M87" s="17">
        <v>0.1216481</v>
      </c>
      <c r="AO87" s="2"/>
      <c r="AP87" s="2"/>
    </row>
    <row r="88" spans="1:42">
      <c r="A88" s="16" t="s">
        <v>5</v>
      </c>
      <c r="B88" s="36">
        <v>11.2259999</v>
      </c>
      <c r="C88" s="36">
        <v>5.1442321</v>
      </c>
      <c r="D88" s="17">
        <v>-0.29908849999999998</v>
      </c>
      <c r="E88" s="17">
        <v>-9.4186599999999995E-2</v>
      </c>
      <c r="F88" s="17">
        <v>-0.56381930000000002</v>
      </c>
      <c r="G88" s="17">
        <v>-4.1321999999999998E-2</v>
      </c>
      <c r="H88" s="17">
        <v>-0.27913149999999998</v>
      </c>
      <c r="I88" s="17">
        <v>-0.1807095</v>
      </c>
      <c r="J88" s="17">
        <v>-0.59236409999999995</v>
      </c>
      <c r="K88" s="17">
        <v>-0.2188698</v>
      </c>
      <c r="L88" s="17">
        <v>-9.9194000000000001E-3</v>
      </c>
      <c r="M88" s="17">
        <v>-0.26945730000000001</v>
      </c>
      <c r="AO88" s="2"/>
      <c r="AP88" s="2"/>
    </row>
    <row r="89" spans="1:42">
      <c r="A89" s="16" t="s">
        <v>60</v>
      </c>
      <c r="B89" s="36">
        <v>10.3799999</v>
      </c>
      <c r="C89" s="36">
        <v>5.2978486</v>
      </c>
      <c r="D89" s="17">
        <v>0.2318567</v>
      </c>
      <c r="E89" s="17">
        <v>0.17909169999999999</v>
      </c>
      <c r="F89" s="17">
        <v>-0.62128300000000003</v>
      </c>
      <c r="G89" s="17">
        <v>0.3926288</v>
      </c>
      <c r="H89" s="17">
        <v>0.20737459999999999</v>
      </c>
      <c r="I89" s="17">
        <v>-7.0667300000000002E-2</v>
      </c>
      <c r="J89" s="17">
        <v>5.1042200000000003E-2</v>
      </c>
      <c r="K89" s="17">
        <v>0.4748655</v>
      </c>
      <c r="L89" s="17">
        <v>-0.17286499999999999</v>
      </c>
      <c r="M89" s="17">
        <v>0.26083669999999998</v>
      </c>
      <c r="AO89" s="2"/>
      <c r="AP89" s="2"/>
    </row>
    <row r="90" spans="1:42">
      <c r="AO90" s="2"/>
      <c r="AP90" s="2"/>
    </row>
    <row r="91" spans="1:42">
      <c r="AO91" s="2"/>
      <c r="AP91" s="2"/>
    </row>
    <row r="92" spans="1:42" ht="18">
      <c r="A92" s="12" t="s">
        <v>172</v>
      </c>
      <c r="AO92" s="2"/>
      <c r="AP92" s="2"/>
    </row>
    <row r="93" spans="1:42">
      <c r="AO93" s="2"/>
      <c r="AP93" s="2"/>
    </row>
    <row r="94" spans="1:42">
      <c r="AO94" s="2"/>
      <c r="AP94" s="2"/>
    </row>
    <row r="95" spans="1:42">
      <c r="A95" s="26" t="s">
        <v>173</v>
      </c>
      <c r="AO95" s="2"/>
      <c r="AP95" s="2"/>
    </row>
    <row r="96" spans="1:42">
      <c r="AD96" s="2"/>
      <c r="AE96" s="2"/>
      <c r="AF96" s="2"/>
      <c r="AG96" s="2"/>
      <c r="AH96" s="2"/>
      <c r="AO96" s="2"/>
      <c r="AP96" s="2"/>
    </row>
    <row r="97" spans="1:34">
      <c r="AD97" s="2"/>
      <c r="AE97" s="2"/>
      <c r="AF97" s="2"/>
      <c r="AG97" s="2"/>
      <c r="AH97" s="2"/>
    </row>
    <row r="98" spans="1:34" ht="26.4">
      <c r="A98" s="16"/>
      <c r="B98" s="16" t="s">
        <v>57</v>
      </c>
      <c r="C98" s="16" t="s">
        <v>58</v>
      </c>
      <c r="D98" s="16" t="s">
        <v>0</v>
      </c>
      <c r="E98" s="16" t="s">
        <v>1</v>
      </c>
      <c r="F98" s="16" t="s">
        <v>2</v>
      </c>
      <c r="G98" s="16" t="s">
        <v>3</v>
      </c>
      <c r="H98" s="16" t="s">
        <v>4</v>
      </c>
      <c r="I98" s="16" t="s">
        <v>59</v>
      </c>
      <c r="J98" s="16" t="s">
        <v>5</v>
      </c>
      <c r="K98" s="16" t="s">
        <v>60</v>
      </c>
      <c r="AD98" s="2"/>
      <c r="AE98" s="2"/>
      <c r="AF98" s="2"/>
      <c r="AG98" s="2"/>
      <c r="AH98" s="2"/>
    </row>
    <row r="99" spans="1:34">
      <c r="A99" s="16" t="s">
        <v>57</v>
      </c>
      <c r="B99" s="37">
        <v>1</v>
      </c>
      <c r="C99" s="20">
        <v>-0.16707</v>
      </c>
      <c r="D99" s="20">
        <v>0.27883000000000002</v>
      </c>
      <c r="E99" s="20">
        <v>0.35979</v>
      </c>
      <c r="F99" s="20">
        <v>-0.45752999999999999</v>
      </c>
      <c r="G99" s="20">
        <v>0.25947999999999999</v>
      </c>
      <c r="H99" s="20">
        <v>-4.41E-2</v>
      </c>
      <c r="I99" s="20">
        <v>-0.38029000000000002</v>
      </c>
      <c r="J99" s="20">
        <v>-0.17935999999999999</v>
      </c>
      <c r="K99" s="20">
        <v>-0.12211</v>
      </c>
      <c r="AD99" s="2"/>
      <c r="AE99" s="2"/>
      <c r="AF99" s="2"/>
      <c r="AG99" s="2"/>
      <c r="AH99" s="2"/>
    </row>
    <row r="100" spans="1:34">
      <c r="A100" s="16" t="s">
        <v>58</v>
      </c>
      <c r="B100" s="20">
        <v>-0.16707</v>
      </c>
      <c r="C100" s="37">
        <v>1</v>
      </c>
      <c r="D100" s="20">
        <v>0.33510000000000001</v>
      </c>
      <c r="E100" s="20">
        <v>0.47654999999999997</v>
      </c>
      <c r="F100" s="20">
        <v>0.45223000000000002</v>
      </c>
      <c r="G100" s="20">
        <v>0.44085999999999997</v>
      </c>
      <c r="H100" s="20">
        <v>-0.44213999999999998</v>
      </c>
      <c r="I100" s="20">
        <v>0.30792999999999998</v>
      </c>
      <c r="J100" s="20">
        <v>0.22142000000000001</v>
      </c>
      <c r="K100" s="20">
        <v>-0.44707999999999998</v>
      </c>
    </row>
    <row r="101" spans="1:34">
      <c r="A101" s="16" t="s">
        <v>0</v>
      </c>
      <c r="B101" s="20">
        <v>0.27883000000000002</v>
      </c>
      <c r="C101" s="20">
        <v>0.33510000000000001</v>
      </c>
      <c r="D101" s="37">
        <v>1</v>
      </c>
      <c r="E101" s="37">
        <v>0.84363999999999995</v>
      </c>
      <c r="F101" s="20">
        <v>-7.0519999999999999E-2</v>
      </c>
      <c r="G101" s="37">
        <v>0.83084999999999998</v>
      </c>
      <c r="H101" s="38">
        <v>-0.54069999999999996</v>
      </c>
      <c r="I101" s="20">
        <v>0.10996</v>
      </c>
      <c r="J101" s="20">
        <v>0.46183000000000002</v>
      </c>
      <c r="K101" s="20">
        <v>-6.6869999999999999E-2</v>
      </c>
    </row>
    <row r="102" spans="1:34">
      <c r="A102" s="16" t="s">
        <v>1</v>
      </c>
      <c r="B102" s="20">
        <v>0.35979</v>
      </c>
      <c r="C102" s="20">
        <v>0.47654999999999997</v>
      </c>
      <c r="D102" s="37">
        <v>0.84363999999999995</v>
      </c>
      <c r="E102" s="37">
        <v>1</v>
      </c>
      <c r="F102" s="20">
        <v>-1.035E-2</v>
      </c>
      <c r="G102" s="37">
        <v>0.87343000000000004</v>
      </c>
      <c r="H102" s="38">
        <v>-0.53761999999999999</v>
      </c>
      <c r="I102" s="20">
        <v>0.16958999999999999</v>
      </c>
      <c r="J102" s="39">
        <v>0.50065000000000004</v>
      </c>
      <c r="K102" s="20">
        <v>-0.34288000000000002</v>
      </c>
    </row>
    <row r="103" spans="1:34">
      <c r="A103" s="16" t="s">
        <v>2</v>
      </c>
      <c r="B103" s="20">
        <v>-0.45752999999999999</v>
      </c>
      <c r="C103" s="20">
        <v>0.45223000000000002</v>
      </c>
      <c r="D103" s="20">
        <v>-7.0519999999999999E-2</v>
      </c>
      <c r="E103" s="20">
        <v>-1.035E-2</v>
      </c>
      <c r="F103" s="37">
        <v>1</v>
      </c>
      <c r="G103" s="20">
        <v>0.10241</v>
      </c>
      <c r="H103" s="20">
        <v>-0.31839000000000001</v>
      </c>
      <c r="I103" s="20">
        <v>0.33193</v>
      </c>
      <c r="J103" s="20">
        <v>0.17499999999999999</v>
      </c>
      <c r="K103" s="20">
        <v>-0.37125999999999998</v>
      </c>
    </row>
    <row r="104" spans="1:34">
      <c r="A104" s="16" t="s">
        <v>3</v>
      </c>
      <c r="B104" s="20">
        <v>0.25947999999999999</v>
      </c>
      <c r="C104" s="20">
        <v>0.44085999999999997</v>
      </c>
      <c r="D104" s="37">
        <v>0.83084999999999998</v>
      </c>
      <c r="E104" s="37">
        <v>0.87343000000000004</v>
      </c>
      <c r="F104" s="20">
        <v>0.10241</v>
      </c>
      <c r="G104" s="37">
        <v>1</v>
      </c>
      <c r="H104" s="38">
        <v>-0.61273</v>
      </c>
      <c r="I104" s="20">
        <v>0.23688999999999999</v>
      </c>
      <c r="J104" s="20">
        <v>0.45299</v>
      </c>
      <c r="K104" s="20">
        <v>-0.32179999999999997</v>
      </c>
    </row>
    <row r="105" spans="1:34">
      <c r="A105" s="16" t="s">
        <v>4</v>
      </c>
      <c r="B105" s="20">
        <v>-4.41E-2</v>
      </c>
      <c r="C105" s="20">
        <v>-0.44213999999999998</v>
      </c>
      <c r="D105" s="38">
        <v>-0.54069999999999996</v>
      </c>
      <c r="E105" s="38">
        <v>-0.53761999999999999</v>
      </c>
      <c r="F105" s="20">
        <v>-0.31839000000000001</v>
      </c>
      <c r="G105" s="38">
        <v>-0.61273</v>
      </c>
      <c r="H105" s="37">
        <v>1</v>
      </c>
      <c r="I105" s="20">
        <v>-0.18229000000000001</v>
      </c>
      <c r="J105" s="20">
        <v>-0.42374000000000001</v>
      </c>
      <c r="K105" s="20">
        <v>0.41837000000000002</v>
      </c>
    </row>
    <row r="106" spans="1:34">
      <c r="A106" s="16" t="s">
        <v>59</v>
      </c>
      <c r="B106" s="20">
        <v>-0.38029000000000002</v>
      </c>
      <c r="C106" s="20">
        <v>0.30792999999999998</v>
      </c>
      <c r="D106" s="20">
        <v>0.10996</v>
      </c>
      <c r="E106" s="20">
        <v>0.16958999999999999</v>
      </c>
      <c r="F106" s="20">
        <v>0.33193</v>
      </c>
      <c r="G106" s="20">
        <v>0.23688999999999999</v>
      </c>
      <c r="H106" s="20">
        <v>-0.18229000000000001</v>
      </c>
      <c r="I106" s="37">
        <v>1</v>
      </c>
      <c r="J106" s="20">
        <v>0.45693</v>
      </c>
      <c r="K106" s="20">
        <v>-0.27307999999999999</v>
      </c>
    </row>
    <row r="107" spans="1:34">
      <c r="A107" s="16" t="s">
        <v>5</v>
      </c>
      <c r="B107" s="20">
        <v>-0.17935999999999999</v>
      </c>
      <c r="C107" s="20">
        <v>0.22142000000000001</v>
      </c>
      <c r="D107" s="20">
        <v>0.46183000000000002</v>
      </c>
      <c r="E107" s="39">
        <v>0.50065000000000004</v>
      </c>
      <c r="F107" s="20">
        <v>0.17499999999999999</v>
      </c>
      <c r="G107" s="20">
        <v>0.45299</v>
      </c>
      <c r="H107" s="20">
        <v>-0.42374000000000001</v>
      </c>
      <c r="I107" s="20">
        <v>0.45693</v>
      </c>
      <c r="J107" s="37">
        <v>1</v>
      </c>
      <c r="K107" s="20">
        <v>6.0949999999999997E-2</v>
      </c>
    </row>
    <row r="108" spans="1:34">
      <c r="A108" s="16" t="s">
        <v>60</v>
      </c>
      <c r="B108" s="20">
        <v>-0.12211</v>
      </c>
      <c r="C108" s="20">
        <v>-0.44707999999999998</v>
      </c>
      <c r="D108" s="20">
        <v>-6.6869999999999999E-2</v>
      </c>
      <c r="E108" s="20">
        <v>-0.34288000000000002</v>
      </c>
      <c r="F108" s="20">
        <v>-0.37125999999999998</v>
      </c>
      <c r="G108" s="20">
        <v>-0.32179999999999997</v>
      </c>
      <c r="H108" s="20">
        <v>0.41837000000000002</v>
      </c>
      <c r="I108" s="20">
        <v>-0.27307999999999999</v>
      </c>
      <c r="J108" s="20">
        <v>6.0949999999999997E-2</v>
      </c>
      <c r="K108" s="37">
        <v>1</v>
      </c>
    </row>
    <row r="110" spans="1:34">
      <c r="A110" s="941" t="s">
        <v>589</v>
      </c>
      <c r="B110" s="942"/>
      <c r="C110" s="942"/>
      <c r="D110" s="942"/>
      <c r="E110" s="942"/>
      <c r="F110" s="942"/>
      <c r="G110" s="942"/>
      <c r="H110" s="942"/>
      <c r="I110" s="942"/>
      <c r="J110" s="942"/>
      <c r="K110" s="942"/>
    </row>
    <row r="111" spans="1:34">
      <c r="A111" s="942"/>
      <c r="B111" s="942"/>
      <c r="C111" s="942"/>
      <c r="D111" s="942"/>
      <c r="E111" s="942"/>
      <c r="F111" s="942"/>
      <c r="G111" s="942"/>
      <c r="H111" s="942"/>
      <c r="I111" s="942"/>
      <c r="J111" s="942"/>
      <c r="K111" s="942"/>
    </row>
    <row r="112" spans="1:34">
      <c r="A112" s="942"/>
      <c r="B112" s="942"/>
      <c r="C112" s="942"/>
      <c r="D112" s="942"/>
      <c r="E112" s="942"/>
      <c r="F112" s="942"/>
      <c r="G112" s="942"/>
      <c r="H112" s="942"/>
      <c r="I112" s="942"/>
      <c r="J112" s="942"/>
      <c r="K112" s="942"/>
    </row>
    <row r="113" spans="1:11">
      <c r="A113" s="942"/>
      <c r="B113" s="942"/>
      <c r="C113" s="942"/>
      <c r="D113" s="942"/>
      <c r="E113" s="942"/>
      <c r="F113" s="942"/>
      <c r="G113" s="942"/>
      <c r="H113" s="942"/>
      <c r="I113" s="942"/>
      <c r="J113" s="942"/>
      <c r="K113" s="942"/>
    </row>
    <row r="114" spans="1:11">
      <c r="A114" s="942"/>
      <c r="B114" s="942"/>
      <c r="C114" s="942"/>
      <c r="D114" s="942"/>
      <c r="E114" s="942"/>
      <c r="F114" s="942"/>
      <c r="G114" s="942"/>
      <c r="H114" s="942"/>
      <c r="I114" s="942"/>
      <c r="J114" s="942"/>
      <c r="K114" s="942"/>
    </row>
    <row r="115" spans="1:11">
      <c r="A115" s="942"/>
      <c r="B115" s="942"/>
      <c r="C115" s="942"/>
      <c r="D115" s="942"/>
      <c r="E115" s="942"/>
      <c r="F115" s="942"/>
      <c r="G115" s="942"/>
      <c r="H115" s="942"/>
      <c r="I115" s="942"/>
      <c r="J115" s="942"/>
      <c r="K115" s="942"/>
    </row>
    <row r="116" spans="1:11">
      <c r="A116" s="942"/>
      <c r="B116" s="942"/>
      <c r="C116" s="942"/>
      <c r="D116" s="942"/>
      <c r="E116" s="942"/>
      <c r="F116" s="942"/>
      <c r="G116" s="942"/>
      <c r="H116" s="942"/>
      <c r="I116" s="942"/>
      <c r="J116" s="942"/>
      <c r="K116" s="942"/>
    </row>
    <row r="118" spans="1:11">
      <c r="A118" s="26" t="s">
        <v>174</v>
      </c>
    </row>
    <row r="121" spans="1:11" ht="26.4">
      <c r="A121" s="16"/>
      <c r="B121" s="16" t="s">
        <v>57</v>
      </c>
      <c r="C121" s="16" t="s">
        <v>58</v>
      </c>
      <c r="D121" s="16" t="s">
        <v>0</v>
      </c>
      <c r="E121" s="16" t="s">
        <v>1</v>
      </c>
      <c r="F121" s="16" t="s">
        <v>2</v>
      </c>
      <c r="G121" s="16" t="s">
        <v>3</v>
      </c>
      <c r="H121" s="16" t="s">
        <v>4</v>
      </c>
      <c r="I121" s="16" t="s">
        <v>59</v>
      </c>
      <c r="J121" s="16" t="s">
        <v>5</v>
      </c>
      <c r="K121" s="16" t="s">
        <v>60</v>
      </c>
    </row>
    <row r="122" spans="1:11">
      <c r="A122" s="16" t="s">
        <v>57</v>
      </c>
      <c r="B122" s="37">
        <v>1</v>
      </c>
      <c r="C122" s="20">
        <v>-0.28761999999999999</v>
      </c>
      <c r="D122" s="20">
        <v>-5.6770000000000001E-2</v>
      </c>
      <c r="E122" s="20">
        <v>0.28650999999999999</v>
      </c>
      <c r="F122" s="20">
        <v>-0.29549999999999998</v>
      </c>
      <c r="G122" s="20">
        <v>2.895E-2</v>
      </c>
      <c r="H122" s="20">
        <v>-1.9640000000000001E-2</v>
      </c>
      <c r="I122" s="20">
        <v>-0.26378000000000001</v>
      </c>
      <c r="J122" s="20">
        <v>-0.21038000000000001</v>
      </c>
      <c r="K122" s="20">
        <v>-0.153</v>
      </c>
    </row>
    <row r="123" spans="1:11">
      <c r="A123" s="16" t="s">
        <v>58</v>
      </c>
      <c r="B123" s="20">
        <v>-0.28761999999999999</v>
      </c>
      <c r="C123" s="37">
        <v>1</v>
      </c>
      <c r="D123" s="20">
        <v>-6.7589999999999997E-2</v>
      </c>
      <c r="E123" s="20">
        <v>0.39745999999999998</v>
      </c>
      <c r="F123" s="20">
        <v>0.30478</v>
      </c>
      <c r="G123" s="20">
        <v>-0.10607999999999999</v>
      </c>
      <c r="H123" s="20">
        <v>-0.14843999999999999</v>
      </c>
      <c r="I123" s="20">
        <v>0.11376</v>
      </c>
      <c r="J123" s="20">
        <v>-0.26080999999999999</v>
      </c>
      <c r="K123" s="20">
        <v>-1.9210000000000001E-2</v>
      </c>
    </row>
    <row r="124" spans="1:11">
      <c r="A124" s="16" t="s">
        <v>0</v>
      </c>
      <c r="B124" s="20">
        <v>-5.6770000000000001E-2</v>
      </c>
      <c r="C124" s="20">
        <v>-6.7589999999999997E-2</v>
      </c>
      <c r="D124" s="37">
        <v>1</v>
      </c>
      <c r="E124" s="39">
        <v>0.51615</v>
      </c>
      <c r="F124" s="20">
        <v>-4.2619999999999998E-2</v>
      </c>
      <c r="G124" s="20">
        <v>0.29903000000000002</v>
      </c>
      <c r="H124" s="20">
        <v>-0.33268999999999999</v>
      </c>
      <c r="I124" s="20">
        <v>8.8599999999999998E-2</v>
      </c>
      <c r="J124" s="20">
        <v>-0.20141000000000001</v>
      </c>
      <c r="K124" s="20">
        <v>0.49077999999999999</v>
      </c>
    </row>
    <row r="125" spans="1:11">
      <c r="A125" s="16" t="s">
        <v>1</v>
      </c>
      <c r="B125" s="20">
        <v>0.28650999999999999</v>
      </c>
      <c r="C125" s="20">
        <v>0.39745999999999998</v>
      </c>
      <c r="D125" s="39">
        <v>0.51615</v>
      </c>
      <c r="E125" s="37">
        <v>1</v>
      </c>
      <c r="F125" s="20">
        <v>-0.23338999999999999</v>
      </c>
      <c r="G125" s="20">
        <v>0.45918999999999999</v>
      </c>
      <c r="H125" s="20">
        <v>0.30941000000000002</v>
      </c>
      <c r="I125" s="20">
        <v>-0.23444000000000001</v>
      </c>
      <c r="J125" s="39">
        <v>0.54652000000000001</v>
      </c>
      <c r="K125" s="20">
        <v>-0.48071999999999998</v>
      </c>
    </row>
    <row r="126" spans="1:11">
      <c r="A126" s="16" t="s">
        <v>2</v>
      </c>
      <c r="B126" s="20">
        <v>-0.29549999999999998</v>
      </c>
      <c r="C126" s="20">
        <v>0.30478</v>
      </c>
      <c r="D126" s="20">
        <v>-4.2619999999999998E-2</v>
      </c>
      <c r="E126" s="20">
        <v>-0.23338999999999999</v>
      </c>
      <c r="F126" s="37">
        <v>1</v>
      </c>
      <c r="G126" s="20">
        <v>0.18187</v>
      </c>
      <c r="H126" s="20">
        <v>-9.3200000000000005E-2</v>
      </c>
      <c r="I126" s="20">
        <v>-7.1749999999999994E-2</v>
      </c>
      <c r="J126" s="20">
        <v>0.18031</v>
      </c>
      <c r="K126" s="20">
        <v>-0.28599000000000002</v>
      </c>
    </row>
    <row r="127" spans="1:11">
      <c r="A127" s="16" t="s">
        <v>3</v>
      </c>
      <c r="B127" s="20">
        <v>2.895E-2</v>
      </c>
      <c r="C127" s="20">
        <v>-0.10607999999999999</v>
      </c>
      <c r="D127" s="20">
        <v>0.29903000000000002</v>
      </c>
      <c r="E127" s="20">
        <v>0.45918999999999999</v>
      </c>
      <c r="F127" s="20">
        <v>0.18187</v>
      </c>
      <c r="G127" s="37">
        <v>1</v>
      </c>
      <c r="H127" s="20">
        <v>-0.23752999999999999</v>
      </c>
      <c r="I127" s="20">
        <v>0.21409</v>
      </c>
      <c r="J127" s="20">
        <v>-0.16142999999999999</v>
      </c>
      <c r="K127" s="20">
        <v>3.3989999999999999E-2</v>
      </c>
    </row>
    <row r="128" spans="1:11">
      <c r="A128" s="16" t="s">
        <v>4</v>
      </c>
      <c r="B128" s="20">
        <v>-1.9640000000000001E-2</v>
      </c>
      <c r="C128" s="20">
        <v>-0.14843999999999999</v>
      </c>
      <c r="D128" s="20">
        <v>-0.33268999999999999</v>
      </c>
      <c r="E128" s="20">
        <v>0.30941000000000002</v>
      </c>
      <c r="F128" s="20">
        <v>-9.3200000000000005E-2</v>
      </c>
      <c r="G128" s="20">
        <v>-0.23752999999999999</v>
      </c>
      <c r="H128" s="37">
        <v>1</v>
      </c>
      <c r="I128" s="20">
        <v>0.28084999999999999</v>
      </c>
      <c r="J128" s="20">
        <v>-0.40205000000000002</v>
      </c>
      <c r="K128" s="20">
        <v>0.44431999999999999</v>
      </c>
    </row>
    <row r="129" spans="1:11">
      <c r="A129" s="16" t="s">
        <v>59</v>
      </c>
      <c r="B129" s="20">
        <v>-0.26378000000000001</v>
      </c>
      <c r="C129" s="20">
        <v>0.11376</v>
      </c>
      <c r="D129" s="20">
        <v>8.8599999999999998E-2</v>
      </c>
      <c r="E129" s="20">
        <v>-0.23444000000000001</v>
      </c>
      <c r="F129" s="20">
        <v>-7.1749999999999994E-2</v>
      </c>
      <c r="G129" s="20">
        <v>0.21409</v>
      </c>
      <c r="H129" s="20">
        <v>0.28084999999999999</v>
      </c>
      <c r="I129" s="37">
        <v>1</v>
      </c>
      <c r="J129" s="20">
        <v>0.47952</v>
      </c>
      <c r="K129" s="20">
        <v>-0.41189999999999999</v>
      </c>
    </row>
    <row r="130" spans="1:11">
      <c r="A130" s="16" t="s">
        <v>5</v>
      </c>
      <c r="B130" s="20">
        <v>-0.21038000000000001</v>
      </c>
      <c r="C130" s="20">
        <v>-0.26080999999999999</v>
      </c>
      <c r="D130" s="20">
        <v>-0.20141000000000001</v>
      </c>
      <c r="E130" s="39">
        <v>0.54652000000000001</v>
      </c>
      <c r="F130" s="20">
        <v>0.18031</v>
      </c>
      <c r="G130" s="20">
        <v>-0.16142999999999999</v>
      </c>
      <c r="H130" s="20">
        <v>-0.40205000000000002</v>
      </c>
      <c r="I130" s="20">
        <v>0.47952</v>
      </c>
      <c r="J130" s="37">
        <v>1</v>
      </c>
      <c r="K130" s="39">
        <v>0.51644000000000001</v>
      </c>
    </row>
    <row r="131" spans="1:11">
      <c r="A131" s="16" t="s">
        <v>60</v>
      </c>
      <c r="B131" s="20">
        <v>-0.153</v>
      </c>
      <c r="C131" s="20">
        <v>-1.9210000000000001E-2</v>
      </c>
      <c r="D131" s="20">
        <v>0.49077999999999999</v>
      </c>
      <c r="E131" s="20">
        <v>-0.48071999999999998</v>
      </c>
      <c r="F131" s="20">
        <v>-0.28599000000000002</v>
      </c>
      <c r="G131" s="20">
        <v>3.3989999999999999E-2</v>
      </c>
      <c r="H131" s="20">
        <v>0.44431999999999999</v>
      </c>
      <c r="I131" s="20">
        <v>-0.41189999999999999</v>
      </c>
      <c r="J131" s="39">
        <v>0.51644000000000001</v>
      </c>
      <c r="K131" s="37">
        <v>1</v>
      </c>
    </row>
    <row r="134" spans="1:11">
      <c r="A134" s="11" t="s">
        <v>175</v>
      </c>
    </row>
    <row r="135" spans="1:11">
      <c r="A135" s="11" t="s">
        <v>237</v>
      </c>
    </row>
  </sheetData>
  <mergeCells count="20">
    <mergeCell ref="AS62:AT62"/>
    <mergeCell ref="W62:AB62"/>
    <mergeCell ref="AD62:AM62"/>
    <mergeCell ref="AO62:AP62"/>
    <mergeCell ref="AQ62:AR62"/>
    <mergeCell ref="R62:S62"/>
    <mergeCell ref="T62:U62"/>
    <mergeCell ref="F62:G62"/>
    <mergeCell ref="H62:I62"/>
    <mergeCell ref="J62:K62"/>
    <mergeCell ref="L62:M62"/>
    <mergeCell ref="N62:O62"/>
    <mergeCell ref="P62:Q62"/>
    <mergeCell ref="A110:K116"/>
    <mergeCell ref="D62:E62"/>
    <mergeCell ref="A39:B39"/>
    <mergeCell ref="A45:C45"/>
    <mergeCell ref="A46:A47"/>
    <mergeCell ref="B46:B47"/>
    <mergeCell ref="B62:C62"/>
  </mergeCells>
  <conditionalFormatting sqref="D23:D32">
    <cfRule type="dataBar" priority="1">
      <dataBar>
        <cfvo type="min" val="0"/>
        <cfvo type="max" val="0"/>
        <color rgb="FF638EC6"/>
      </dataBar>
      <extLst>
        <ext xmlns:x14="http://schemas.microsoft.com/office/spreadsheetml/2009/9/main" uri="{B025F937-C7B1-47D3-B67F-A62EFF666E3E}">
          <x14:id>{EF593FE6-69F3-4F3A-AF3A-82A66C0BBE67}</x14:id>
        </ext>
      </extLst>
    </cfRule>
  </conditionalFormatting>
  <hyperlinks>
    <hyperlink ref="A1" location="Sommaire!A1" display="Sommaire"/>
  </hyperlinks>
  <pageMargins left="0.7" right="0.7" top="0.75" bottom="0.75" header="0.3" footer="0.3"/>
  <pageSetup paperSize="9" orientation="portrait" horizontalDpi="300" verticalDpi="300" r:id="rId1"/>
  <ignoredErrors>
    <ignoredError sqref="X64:X73" formula="1"/>
    <ignoredError sqref="AN64:AN73" twoDigitTextYear="1"/>
  </ignoredErrors>
  <extLst>
    <ext xmlns:x14="http://schemas.microsoft.com/office/spreadsheetml/2009/9/main" uri="{78C0D931-6437-407d-A8EE-F0AAD7539E65}">
      <x14:conditionalFormattings>
        <x14:conditionalFormatting xmlns:xm="http://schemas.microsoft.com/office/excel/2006/main">
          <x14:cfRule type="dataBar" id="{EF593FE6-69F3-4F3A-AF3A-82A66C0BBE67}">
            <x14:dataBar minLength="0" maxLength="100" gradient="0">
              <x14:cfvo type="autoMin"/>
              <x14:cfvo type="autoMax"/>
              <x14:negativeFillColor rgb="FFFF0000"/>
              <x14:axisColor rgb="FF000000"/>
            </x14:dataBar>
          </x14:cfRule>
          <xm:sqref>D23:D32</xm:sqref>
        </x14:conditionalFormatting>
      </x14:conditionalFormattings>
    </ext>
  </extLst>
</worksheet>
</file>

<file path=xl/worksheets/sheet35.xml><?xml version="1.0" encoding="utf-8"?>
<worksheet xmlns="http://schemas.openxmlformats.org/spreadsheetml/2006/main" xmlns:r="http://schemas.openxmlformats.org/officeDocument/2006/relationships">
  <sheetPr codeName="Feuil13">
    <tabColor theme="0" tint="-0.34998626667073579"/>
    <outlinePr summaryRight="0"/>
  </sheetPr>
  <dimension ref="A1:AR55"/>
  <sheetViews>
    <sheetView topLeftCell="O1" workbookViewId="0">
      <pane ySplit="3" topLeftCell="A4" activePane="bottomLeft" state="frozen"/>
      <selection activeCell="F27" sqref="F27"/>
      <selection pane="bottomLeft" activeCell="W2" sqref="W2:AP53"/>
    </sheetView>
  </sheetViews>
  <sheetFormatPr baseColWidth="10" defaultColWidth="9.109375" defaultRowHeight="14.4" outlineLevelCol="1"/>
  <cols>
    <col min="1" max="1" width="4.33203125" customWidth="1"/>
    <col min="2" max="2" width="16.109375" bestFit="1" customWidth="1" collapsed="1"/>
    <col min="3" max="3" width="11.88671875" hidden="1" customWidth="1" outlineLevel="1"/>
    <col min="4" max="4" width="12.109375" hidden="1" customWidth="1" outlineLevel="1"/>
    <col min="5" max="5" width="7.33203125" hidden="1" customWidth="1" outlineLevel="1"/>
    <col min="6" max="6" width="5.5546875" hidden="1" customWidth="1" outlineLevel="1"/>
    <col min="7" max="7" width="6.44140625" hidden="1" customWidth="1" outlineLevel="1"/>
    <col min="8" max="8" width="7.33203125" hidden="1" customWidth="1" outlineLevel="1"/>
    <col min="9" max="9" width="10.88671875" hidden="1" customWidth="1" outlineLevel="1"/>
    <col min="10" max="10" width="6.88671875" hidden="1" customWidth="1" outlineLevel="1"/>
    <col min="11" max="11" width="13.109375" hidden="1" customWidth="1" outlineLevel="1"/>
    <col min="12" max="12" width="8.109375" hidden="1" customWidth="1" outlineLevel="1"/>
    <col min="17" max="17" width="9.109375" collapsed="1"/>
    <col min="18" max="22" width="9.109375" hidden="1" customWidth="1" outlineLevel="1"/>
    <col min="28" max="32" width="9.109375" customWidth="1" outlineLevel="1"/>
    <col min="38" max="42" width="9.109375" customWidth="1" outlineLevel="1"/>
  </cols>
  <sheetData>
    <row r="1" spans="1:44" ht="15" thickBot="1">
      <c r="A1" s="155" t="s">
        <v>524</v>
      </c>
      <c r="AQ1" s="56"/>
    </row>
    <row r="2" spans="1:44" ht="16.2" thickBot="1">
      <c r="A2" s="155"/>
      <c r="M2" s="829" t="s">
        <v>508</v>
      </c>
      <c r="N2" s="830"/>
      <c r="O2" s="830"/>
      <c r="P2" s="830"/>
      <c r="Q2" s="830"/>
      <c r="R2" s="830"/>
      <c r="S2" s="830"/>
      <c r="T2" s="830"/>
      <c r="U2" s="830"/>
      <c r="V2" s="831"/>
      <c r="W2" s="829" t="s">
        <v>67</v>
      </c>
      <c r="X2" s="830"/>
      <c r="Y2" s="830"/>
      <c r="Z2" s="830"/>
      <c r="AA2" s="830"/>
      <c r="AB2" s="830"/>
      <c r="AC2" s="830"/>
      <c r="AD2" s="830"/>
      <c r="AE2" s="830"/>
      <c r="AF2" s="831"/>
      <c r="AG2" s="829" t="s">
        <v>192</v>
      </c>
      <c r="AH2" s="830"/>
      <c r="AI2" s="830"/>
      <c r="AJ2" s="830"/>
      <c r="AK2" s="830"/>
      <c r="AL2" s="830"/>
      <c r="AM2" s="830"/>
      <c r="AN2" s="830"/>
      <c r="AO2" s="830"/>
      <c r="AP2" s="831"/>
      <c r="AQ2" s="55"/>
      <c r="AR2" s="56"/>
    </row>
    <row r="3" spans="1:44" ht="42" customHeight="1" thickBot="1">
      <c r="A3" t="s">
        <v>61</v>
      </c>
      <c r="B3" s="204" t="s">
        <v>56</v>
      </c>
      <c r="C3" s="205" t="s">
        <v>57</v>
      </c>
      <c r="D3" s="205" t="s">
        <v>58</v>
      </c>
      <c r="E3" s="205" t="s">
        <v>0</v>
      </c>
      <c r="F3" s="205" t="s">
        <v>1</v>
      </c>
      <c r="G3" s="205" t="s">
        <v>2</v>
      </c>
      <c r="H3" s="205" t="s">
        <v>3</v>
      </c>
      <c r="I3" s="205" t="s">
        <v>4</v>
      </c>
      <c r="J3" s="205" t="s">
        <v>59</v>
      </c>
      <c r="K3" s="205" t="s">
        <v>5</v>
      </c>
      <c r="L3" s="205" t="s">
        <v>60</v>
      </c>
      <c r="M3" s="360" t="s">
        <v>510</v>
      </c>
      <c r="N3" s="205" t="s">
        <v>511</v>
      </c>
      <c r="O3" s="205" t="s">
        <v>512</v>
      </c>
      <c r="P3" s="205" t="s">
        <v>513</v>
      </c>
      <c r="Q3" s="205" t="s">
        <v>514</v>
      </c>
      <c r="R3" s="205" t="s">
        <v>515</v>
      </c>
      <c r="S3" s="205" t="s">
        <v>516</v>
      </c>
      <c r="T3" s="205" t="s">
        <v>517</v>
      </c>
      <c r="U3" s="205" t="s">
        <v>518</v>
      </c>
      <c r="V3" s="361" t="s">
        <v>519</v>
      </c>
      <c r="W3" s="360" t="s">
        <v>67</v>
      </c>
      <c r="X3" s="205" t="s">
        <v>68</v>
      </c>
      <c r="Y3" s="205" t="s">
        <v>69</v>
      </c>
      <c r="Z3" s="205" t="s">
        <v>70</v>
      </c>
      <c r="AA3" s="205" t="s">
        <v>71</v>
      </c>
      <c r="AB3" s="205" t="s">
        <v>187</v>
      </c>
      <c r="AC3" s="205" t="s">
        <v>188</v>
      </c>
      <c r="AD3" s="205" t="s">
        <v>189</v>
      </c>
      <c r="AE3" s="205" t="s">
        <v>190</v>
      </c>
      <c r="AF3" s="361" t="s">
        <v>191</v>
      </c>
      <c r="AG3" s="360" t="s">
        <v>192</v>
      </c>
      <c r="AH3" s="205" t="s">
        <v>193</v>
      </c>
      <c r="AI3" s="205" t="s">
        <v>194</v>
      </c>
      <c r="AJ3" s="205" t="s">
        <v>195</v>
      </c>
      <c r="AK3" s="205" t="s">
        <v>196</v>
      </c>
      <c r="AL3" s="205" t="s">
        <v>197</v>
      </c>
      <c r="AM3" s="205" t="s">
        <v>198</v>
      </c>
      <c r="AN3" s="205" t="s">
        <v>199</v>
      </c>
      <c r="AO3" s="205" t="s">
        <v>200</v>
      </c>
      <c r="AP3" s="361" t="s">
        <v>201</v>
      </c>
      <c r="AQ3" s="55"/>
      <c r="AR3" s="56"/>
    </row>
    <row r="4" spans="1:44">
      <c r="A4">
        <v>1</v>
      </c>
      <c r="B4" s="269" t="s">
        <v>6</v>
      </c>
      <c r="C4" s="268">
        <v>18.299999237060501</v>
      </c>
      <c r="D4" s="268">
        <v>10.3999996185303</v>
      </c>
      <c r="E4" s="268">
        <v>12.5</v>
      </c>
      <c r="F4" s="268">
        <v>15.800000190734901</v>
      </c>
      <c r="G4" s="268">
        <v>10.300000190734901</v>
      </c>
      <c r="H4" s="268">
        <v>18.899999618530298</v>
      </c>
      <c r="I4" s="268">
        <v>2.4000000953674299</v>
      </c>
      <c r="J4" s="268">
        <v>4.6999998092651403</v>
      </c>
      <c r="K4" s="268">
        <v>6.5999999046325701</v>
      </c>
      <c r="L4" s="268">
        <v>3</v>
      </c>
      <c r="M4" s="393">
        <v>-1.8039183616638199</v>
      </c>
      <c r="N4" s="394">
        <v>2.14127516746521</v>
      </c>
      <c r="O4" s="394">
        <v>2.3265955448150599</v>
      </c>
      <c r="P4" s="394">
        <v>0.124131225049496</v>
      </c>
      <c r="Q4" s="394">
        <v>-1.01383757591248</v>
      </c>
      <c r="R4" s="394">
        <v>-0.23179993033409099</v>
      </c>
      <c r="S4" s="394">
        <v>0.33003950119018599</v>
      </c>
      <c r="T4" s="394">
        <v>0.22505648434162101</v>
      </c>
      <c r="U4" s="394">
        <v>-0.59362709522247303</v>
      </c>
      <c r="V4" s="395">
        <v>2.30528563261032E-2</v>
      </c>
      <c r="W4" s="393">
        <v>1.58723020553589</v>
      </c>
      <c r="X4" s="394">
        <v>4.2725863456726101</v>
      </c>
      <c r="Y4" s="394">
        <v>8.2118768692016602</v>
      </c>
      <c r="Z4" s="394">
        <v>4.2922604829073001E-2</v>
      </c>
      <c r="AA4" s="394">
        <v>3.6027555465698198</v>
      </c>
      <c r="AB4" s="394">
        <v>0.29261678457260099</v>
      </c>
      <c r="AC4" s="394">
        <v>0.63140827417373702</v>
      </c>
      <c r="AD4" s="394">
        <v>0.40756347775459301</v>
      </c>
      <c r="AE4" s="394">
        <v>5.6438302993774396</v>
      </c>
      <c r="AF4" s="395">
        <v>1.7499580979347201E-2</v>
      </c>
      <c r="AG4" s="393">
        <v>0.21895973384380299</v>
      </c>
      <c r="AH4" s="394">
        <v>0.30851441621780401</v>
      </c>
      <c r="AI4" s="394">
        <v>0.36422711610794101</v>
      </c>
      <c r="AJ4" s="394">
        <v>1.0367942741140699E-3</v>
      </c>
      <c r="AK4" s="394">
        <v>6.9161958992481204E-2</v>
      </c>
      <c r="AL4" s="394">
        <v>3.6154063418507602E-3</v>
      </c>
      <c r="AM4" s="394">
        <v>7.3292972519993799E-3</v>
      </c>
      <c r="AN4" s="394">
        <v>3.4081097692251201E-3</v>
      </c>
      <c r="AO4" s="394">
        <v>2.3711441084742501E-2</v>
      </c>
      <c r="AP4" s="395">
        <v>3.57585558958817E-5</v>
      </c>
      <c r="AQ4" s="55"/>
      <c r="AR4" s="56"/>
    </row>
    <row r="5" spans="1:44">
      <c r="A5">
        <v>2</v>
      </c>
      <c r="B5" s="270" t="s">
        <v>7</v>
      </c>
      <c r="C5" s="268">
        <v>14.5</v>
      </c>
      <c r="D5" s="268">
        <v>13.199999809265099</v>
      </c>
      <c r="E5" s="268">
        <v>8.1999998092651403</v>
      </c>
      <c r="F5" s="268">
        <v>12.3999996185303</v>
      </c>
      <c r="G5" s="268">
        <v>9.8999996185302699</v>
      </c>
      <c r="H5" s="268">
        <v>10.1000003814697</v>
      </c>
      <c r="I5" s="268">
        <v>14.6000003814697</v>
      </c>
      <c r="J5" s="268">
        <v>4.6999998092651403</v>
      </c>
      <c r="K5" s="268">
        <v>2</v>
      </c>
      <c r="L5" s="268">
        <v>5.4000000953674299</v>
      </c>
      <c r="M5" s="393">
        <v>0.64096421003341697</v>
      </c>
      <c r="N5" s="394">
        <v>0.88597929477691695</v>
      </c>
      <c r="O5" s="394">
        <v>2.378084897995</v>
      </c>
      <c r="P5" s="394">
        <v>-3.6727286875247997E-2</v>
      </c>
      <c r="Q5" s="394">
        <v>1.01660180091858</v>
      </c>
      <c r="R5" s="394">
        <v>-0.30174565315246599</v>
      </c>
      <c r="S5" s="394">
        <v>-0.13725166022777599</v>
      </c>
      <c r="T5" s="394">
        <v>-0.100354678928852</v>
      </c>
      <c r="U5" s="394">
        <v>-8.6389385163783999E-2</v>
      </c>
      <c r="V5" s="395">
        <v>0.20005774497985801</v>
      </c>
      <c r="W5" s="393">
        <v>0.200388938188553</v>
      </c>
      <c r="X5" s="394">
        <v>0.73146414756774902</v>
      </c>
      <c r="Y5" s="394">
        <v>8.5793695449829102</v>
      </c>
      <c r="Z5" s="394">
        <v>3.7575233727693601E-3</v>
      </c>
      <c r="AA5" s="394">
        <v>3.6224281787872301</v>
      </c>
      <c r="AB5" s="394">
        <v>0.49585500359535201</v>
      </c>
      <c r="AC5" s="394">
        <v>0.109197743237019</v>
      </c>
      <c r="AD5" s="394">
        <v>8.10377672314644E-2</v>
      </c>
      <c r="AE5" s="394">
        <v>0.119527347385883</v>
      </c>
      <c r="AF5" s="395">
        <v>1.3179194927215601</v>
      </c>
      <c r="AG5" s="393">
        <v>5.1014151424169499E-2</v>
      </c>
      <c r="AH5" s="394">
        <v>9.7469836473464994E-2</v>
      </c>
      <c r="AI5" s="394">
        <v>0.70222747325897195</v>
      </c>
      <c r="AJ5" s="394">
        <v>1.6749459609854999E-4</v>
      </c>
      <c r="AK5" s="394">
        <v>0.12832900881767301</v>
      </c>
      <c r="AL5" s="394">
        <v>1.1305900290608401E-2</v>
      </c>
      <c r="AM5" s="394">
        <v>2.3391512222588101E-3</v>
      </c>
      <c r="AN5" s="394">
        <v>1.25054223462939E-3</v>
      </c>
      <c r="AO5" s="394">
        <v>9.2671002494171305E-4</v>
      </c>
      <c r="AP5" s="395">
        <v>4.9697416834533197E-3</v>
      </c>
      <c r="AQ5" s="55"/>
      <c r="AR5" s="56"/>
    </row>
    <row r="6" spans="1:44">
      <c r="A6">
        <v>3</v>
      </c>
      <c r="B6" s="270" t="s">
        <v>8</v>
      </c>
      <c r="C6" s="268">
        <v>14.3999996185303</v>
      </c>
      <c r="D6" s="268">
        <v>12.8999996185303</v>
      </c>
      <c r="E6" s="268">
        <v>18.5</v>
      </c>
      <c r="F6" s="268">
        <v>20</v>
      </c>
      <c r="G6" s="268">
        <v>8.3000001907348597</v>
      </c>
      <c r="H6" s="268">
        <v>19.799999237060501</v>
      </c>
      <c r="I6" s="268">
        <v>3.2000000476837198</v>
      </c>
      <c r="J6" s="268">
        <v>14.699999809265099</v>
      </c>
      <c r="K6" s="268">
        <v>10.1000003814697</v>
      </c>
      <c r="L6" s="268">
        <v>2.5999999046325701</v>
      </c>
      <c r="M6" s="393">
        <v>-3.4597468376159699</v>
      </c>
      <c r="N6" s="394">
        <v>1.34876072406769</v>
      </c>
      <c r="O6" s="394">
        <v>0.96555632352829002</v>
      </c>
      <c r="P6" s="394">
        <v>-0.93539273738861095</v>
      </c>
      <c r="Q6" s="394">
        <v>0.11434020102024101</v>
      </c>
      <c r="R6" s="394">
        <v>0.49423000216484098</v>
      </c>
      <c r="S6" s="394">
        <v>0.76657313108444203</v>
      </c>
      <c r="T6" s="394">
        <v>0.100908808410168</v>
      </c>
      <c r="U6" s="394">
        <v>0.21544414758682301</v>
      </c>
      <c r="V6" s="395">
        <v>7.9168997704982799E-2</v>
      </c>
      <c r="W6" s="393">
        <v>5.8384132385253897</v>
      </c>
      <c r="X6" s="394">
        <v>1.69517958164215</v>
      </c>
      <c r="Y6" s="394">
        <v>1.41434669494629</v>
      </c>
      <c r="Z6" s="394">
        <v>2.43731665611267</v>
      </c>
      <c r="AA6" s="394">
        <v>4.5824311673641198E-2</v>
      </c>
      <c r="AB6" s="394">
        <v>1.3302426338195801</v>
      </c>
      <c r="AC6" s="394">
        <v>3.40632152557373</v>
      </c>
      <c r="AD6" s="394">
        <v>8.1935167312622098E-2</v>
      </c>
      <c r="AE6" s="394">
        <v>0.743388652801514</v>
      </c>
      <c r="AF6" s="395">
        <v>0.20638990402221699</v>
      </c>
      <c r="AG6" s="393">
        <v>0.72526520490646396</v>
      </c>
      <c r="AH6" s="394">
        <v>0.11022446304559699</v>
      </c>
      <c r="AI6" s="394">
        <v>5.64889386296272E-2</v>
      </c>
      <c r="AJ6" s="394">
        <v>5.3014684468507801E-2</v>
      </c>
      <c r="AK6" s="394">
        <v>7.9214753350243005E-4</v>
      </c>
      <c r="AL6" s="394">
        <v>1.4800159260630601E-2</v>
      </c>
      <c r="AM6" s="394">
        <v>3.5605359822511701E-2</v>
      </c>
      <c r="AN6" s="394">
        <v>6.1697326600551605E-4</v>
      </c>
      <c r="AO6" s="394">
        <v>2.8124032542109498E-3</v>
      </c>
      <c r="AP6" s="395">
        <v>3.7976808380335602E-4</v>
      </c>
      <c r="AQ6" s="55"/>
      <c r="AR6" s="56"/>
    </row>
    <row r="7" spans="1:44">
      <c r="A7">
        <v>4</v>
      </c>
      <c r="B7" s="270" t="s">
        <v>9</v>
      </c>
      <c r="C7" s="268">
        <v>14</v>
      </c>
      <c r="D7" s="268">
        <v>10.800000190734901</v>
      </c>
      <c r="E7" s="268">
        <v>12.699999809265099</v>
      </c>
      <c r="F7" s="268">
        <v>17.600000381469702</v>
      </c>
      <c r="G7" s="268">
        <v>11</v>
      </c>
      <c r="H7" s="268">
        <v>16.600000381469702</v>
      </c>
      <c r="I7" s="268">
        <v>5.1999998092651403</v>
      </c>
      <c r="J7" s="268">
        <v>1.70000004768372</v>
      </c>
      <c r="K7" s="268">
        <v>9.3999996185302699</v>
      </c>
      <c r="L7" s="268">
        <v>5.6999998092651403</v>
      </c>
      <c r="M7" s="393">
        <v>-1.5112284421920801</v>
      </c>
      <c r="N7" s="394">
        <v>1.6296843290328999</v>
      </c>
      <c r="O7" s="394">
        <v>1.45919406414032</v>
      </c>
      <c r="P7" s="394">
        <v>0.92172122001647905</v>
      </c>
      <c r="Q7" s="394">
        <v>-0.48554357886314398</v>
      </c>
      <c r="R7" s="394">
        <v>-0.31990519165992698</v>
      </c>
      <c r="S7" s="394">
        <v>0.10500489175319699</v>
      </c>
      <c r="T7" s="394">
        <v>-0.72370862960815396</v>
      </c>
      <c r="U7" s="394">
        <v>-0.310506582260132</v>
      </c>
      <c r="V7" s="395">
        <v>0.31643384695053101</v>
      </c>
      <c r="W7" s="393">
        <v>1.11395180225372</v>
      </c>
      <c r="X7" s="394">
        <v>2.4748728275299099</v>
      </c>
      <c r="Y7" s="394">
        <v>3.2301802635192902</v>
      </c>
      <c r="Z7" s="394">
        <v>2.3665907382965101</v>
      </c>
      <c r="AA7" s="394">
        <v>0.82633179426193204</v>
      </c>
      <c r="AB7" s="394">
        <v>0.55733358860015902</v>
      </c>
      <c r="AC7" s="394">
        <v>6.39142245054245E-2</v>
      </c>
      <c r="AD7" s="394">
        <v>4.21443843841553</v>
      </c>
      <c r="AE7" s="394">
        <v>1.54414522647858</v>
      </c>
      <c r="AF7" s="395">
        <v>3.29719042778015</v>
      </c>
      <c r="AG7" s="393">
        <v>0.25409799814224199</v>
      </c>
      <c r="AH7" s="394">
        <v>0.29549354314804099</v>
      </c>
      <c r="AI7" s="394">
        <v>0.236901119351387</v>
      </c>
      <c r="AJ7" s="394">
        <v>9.4523578882217393E-2</v>
      </c>
      <c r="AK7" s="394">
        <v>2.6229947805404701E-2</v>
      </c>
      <c r="AL7" s="394">
        <v>1.13863246515393E-2</v>
      </c>
      <c r="AM7" s="394">
        <v>1.2267612619325499E-3</v>
      </c>
      <c r="AN7" s="394">
        <v>5.8273151516914402E-2</v>
      </c>
      <c r="AO7" s="394">
        <v>1.07271075248718E-2</v>
      </c>
      <c r="AP7" s="395">
        <v>1.11405560746789E-2</v>
      </c>
      <c r="AQ7" s="55"/>
      <c r="AR7" s="56"/>
    </row>
    <row r="8" spans="1:44">
      <c r="A8">
        <v>5</v>
      </c>
      <c r="B8" s="270" t="s">
        <v>10</v>
      </c>
      <c r="C8" s="268">
        <v>13.8999996185303</v>
      </c>
      <c r="D8" s="268">
        <v>16.5</v>
      </c>
      <c r="E8" s="268">
        <v>17.899999618530298</v>
      </c>
      <c r="F8" s="268">
        <v>15</v>
      </c>
      <c r="G8" s="268">
        <v>11.199999809265099</v>
      </c>
      <c r="H8" s="268">
        <v>16.600000381469702</v>
      </c>
      <c r="I8" s="268">
        <v>5.9000000953674299</v>
      </c>
      <c r="J8" s="268">
        <v>7.5999999046325701</v>
      </c>
      <c r="K8" s="268">
        <v>9.8000001907348597</v>
      </c>
      <c r="L8" s="268">
        <v>9.8000001907348597</v>
      </c>
      <c r="M8" s="393">
        <v>-2.36976099014282</v>
      </c>
      <c r="N8" s="394">
        <v>1.0271897315978999</v>
      </c>
      <c r="O8" s="394">
        <v>0.85448533296585105</v>
      </c>
      <c r="P8" s="394">
        <v>0.97694599628448497</v>
      </c>
      <c r="Q8" s="394">
        <v>1.0714311599731401</v>
      </c>
      <c r="R8" s="394">
        <v>5.7299081236123997E-2</v>
      </c>
      <c r="S8" s="394">
        <v>3.4760776907205602E-2</v>
      </c>
      <c r="T8" s="394">
        <v>0.71117818355560303</v>
      </c>
      <c r="U8" s="394">
        <v>0.216607466340065</v>
      </c>
      <c r="V8" s="395">
        <v>-0.44808629155159002</v>
      </c>
      <c r="W8" s="393">
        <v>2.73914647102356</v>
      </c>
      <c r="X8" s="394">
        <v>0.98321211338043202</v>
      </c>
      <c r="Y8" s="394">
        <v>1.1076687574386599</v>
      </c>
      <c r="Z8" s="394">
        <v>2.65867400169373</v>
      </c>
      <c r="AA8" s="394">
        <v>4.0237092971801802</v>
      </c>
      <c r="AB8" s="394">
        <v>1.78800188004971E-2</v>
      </c>
      <c r="AC8" s="394">
        <v>7.00418138876557E-3</v>
      </c>
      <c r="AD8" s="394">
        <v>4.06976222991943</v>
      </c>
      <c r="AE8" s="394">
        <v>0.75143837928771995</v>
      </c>
      <c r="AF8" s="395">
        <v>6.6115221977233896</v>
      </c>
      <c r="AG8" s="393">
        <v>0.547271728515625</v>
      </c>
      <c r="AH8" s="394">
        <v>0.102824173867702</v>
      </c>
      <c r="AI8" s="394">
        <v>7.1154624223709106E-2</v>
      </c>
      <c r="AJ8" s="394">
        <v>9.3011148273944896E-2</v>
      </c>
      <c r="AK8" s="394">
        <v>0.111872270703316</v>
      </c>
      <c r="AL8" s="394">
        <v>3.1995523022487798E-4</v>
      </c>
      <c r="AM8" s="394">
        <v>1.17753232188988E-4</v>
      </c>
      <c r="AN8" s="394">
        <v>4.9289084970951101E-2</v>
      </c>
      <c r="AO8" s="394">
        <v>4.5723635703325298E-3</v>
      </c>
      <c r="AP8" s="395">
        <v>1.95666830986738E-2</v>
      </c>
      <c r="AQ8" s="55"/>
      <c r="AR8" s="56"/>
    </row>
    <row r="9" spans="1:44">
      <c r="A9">
        <v>6</v>
      </c>
      <c r="B9" s="270" t="s">
        <v>11</v>
      </c>
      <c r="C9" s="268">
        <v>13.199999809265099</v>
      </c>
      <c r="D9" s="268">
        <v>14.8999996185303</v>
      </c>
      <c r="E9" s="268">
        <v>17.899999618530298</v>
      </c>
      <c r="F9" s="268">
        <v>18.200000762939499</v>
      </c>
      <c r="G9" s="268">
        <v>10.1000003814697</v>
      </c>
      <c r="H9" s="268">
        <v>17.100000381469702</v>
      </c>
      <c r="I9" s="268">
        <v>5.4000000953674299</v>
      </c>
      <c r="J9" s="268">
        <v>6.8000001907348597</v>
      </c>
      <c r="K9" s="268">
        <v>17.799999237060501</v>
      </c>
      <c r="L9" s="268">
        <v>14.8999996185303</v>
      </c>
      <c r="M9" s="393">
        <v>-2.7210171222686799</v>
      </c>
      <c r="N9" s="394">
        <v>1.4347167015075699</v>
      </c>
      <c r="O9" s="394">
        <v>-0.81383854150772095</v>
      </c>
      <c r="P9" s="394">
        <v>1.2369190454482999</v>
      </c>
      <c r="Q9" s="394">
        <v>0.63574564456939697</v>
      </c>
      <c r="R9" s="394">
        <v>-0.20753169059753401</v>
      </c>
      <c r="S9" s="394">
        <v>-0.63302767276763905</v>
      </c>
      <c r="T9" s="394">
        <v>0.31019416451454201</v>
      </c>
      <c r="U9" s="394">
        <v>1.13455690443516E-2</v>
      </c>
      <c r="V9" s="395">
        <v>-9.0819142758846297E-2</v>
      </c>
      <c r="W9" s="393">
        <v>3.6113429069518999</v>
      </c>
      <c r="X9" s="394">
        <v>1.9181307554245</v>
      </c>
      <c r="Y9" s="394">
        <v>1.00479435920715</v>
      </c>
      <c r="Z9" s="394">
        <v>4.2619323730468803</v>
      </c>
      <c r="AA9" s="394">
        <v>1.4166573286056501</v>
      </c>
      <c r="AB9" s="394">
        <v>0.234553277492523</v>
      </c>
      <c r="AC9" s="394">
        <v>2.32286429405212</v>
      </c>
      <c r="AD9" s="394">
        <v>0.77424687147140503</v>
      </c>
      <c r="AE9" s="394">
        <v>2.0615747198462499E-3</v>
      </c>
      <c r="AF9" s="395">
        <v>0.27160200476646401</v>
      </c>
      <c r="AG9" s="393">
        <v>0.58727765083312999</v>
      </c>
      <c r="AH9" s="394">
        <v>0.163272574543953</v>
      </c>
      <c r="AI9" s="394">
        <v>5.2536055445671102E-2</v>
      </c>
      <c r="AJ9" s="394">
        <v>0.121356628835201</v>
      </c>
      <c r="AK9" s="394">
        <v>3.2058835029602099E-2</v>
      </c>
      <c r="AL9" s="394">
        <v>3.4162511583417702E-3</v>
      </c>
      <c r="AM9" s="394">
        <v>3.17853018641472E-2</v>
      </c>
      <c r="AN9" s="394">
        <v>7.6321726664900797E-3</v>
      </c>
      <c r="AO9" s="394">
        <v>1.0210182153969101E-5</v>
      </c>
      <c r="AP9" s="395">
        <v>6.5423798514530095E-4</v>
      </c>
      <c r="AQ9" s="55"/>
      <c r="AR9" s="56"/>
    </row>
    <row r="10" spans="1:44">
      <c r="A10">
        <v>7</v>
      </c>
      <c r="B10" s="270" t="s">
        <v>12</v>
      </c>
      <c r="C10" s="268">
        <v>12.300000190734901</v>
      </c>
      <c r="D10" s="268">
        <v>11.300000190734901</v>
      </c>
      <c r="E10" s="268">
        <v>14.5</v>
      </c>
      <c r="F10" s="268">
        <v>15.6000003814697</v>
      </c>
      <c r="G10" s="268">
        <v>5.4000000953674299</v>
      </c>
      <c r="H10" s="268">
        <v>17.299999237060501</v>
      </c>
      <c r="I10" s="268">
        <v>5.5999999046325701</v>
      </c>
      <c r="J10" s="268">
        <v>8.5</v>
      </c>
      <c r="K10" s="268">
        <v>15.5</v>
      </c>
      <c r="L10" s="268">
        <v>12.1000003814697</v>
      </c>
      <c r="M10" s="393">
        <v>-1.6869417428970299</v>
      </c>
      <c r="N10" s="394">
        <v>1.67537677288055</v>
      </c>
      <c r="O10" s="394">
        <v>-0.74104082584381104</v>
      </c>
      <c r="P10" s="394">
        <v>0.172414496541023</v>
      </c>
      <c r="Q10" s="394">
        <v>-4.8052992671728099E-2</v>
      </c>
      <c r="R10" s="394">
        <v>0.64973419904708896</v>
      </c>
      <c r="S10" s="394">
        <v>-0.154732391238213</v>
      </c>
      <c r="T10" s="394">
        <v>-0.21116654574871099</v>
      </c>
      <c r="U10" s="394">
        <v>-0.493036419153214</v>
      </c>
      <c r="V10" s="395">
        <v>-0.12852314114570601</v>
      </c>
      <c r="W10" s="393">
        <v>1.3880538940429701</v>
      </c>
      <c r="X10" s="394">
        <v>2.6155972480773899</v>
      </c>
      <c r="Y10" s="394">
        <v>0.83307659626007102</v>
      </c>
      <c r="Z10" s="394">
        <v>8.28078538179398E-2</v>
      </c>
      <c r="AA10" s="394">
        <v>8.0935470759868604E-3</v>
      </c>
      <c r="AB10" s="394">
        <v>2.2990272045135498</v>
      </c>
      <c r="AC10" s="394">
        <v>0.13878448307514199</v>
      </c>
      <c r="AD10" s="394">
        <v>0.35880827903747597</v>
      </c>
      <c r="AE10" s="394">
        <v>3.8931803703308101</v>
      </c>
      <c r="AF10" s="395">
        <v>0.54392725229263295</v>
      </c>
      <c r="AG10" s="393">
        <v>0.40746277570724498</v>
      </c>
      <c r="AH10" s="394">
        <v>0.40189513564109802</v>
      </c>
      <c r="AI10" s="394">
        <v>7.8627064824104295E-2</v>
      </c>
      <c r="AJ10" s="394">
        <v>4.2563304305076599E-3</v>
      </c>
      <c r="AK10" s="394">
        <v>3.3061965950764699E-4</v>
      </c>
      <c r="AL10" s="394">
        <v>6.04448392987251E-2</v>
      </c>
      <c r="AM10" s="394">
        <v>3.42807453125715E-3</v>
      </c>
      <c r="AN10" s="394">
        <v>6.3846632838249198E-3</v>
      </c>
      <c r="AO10" s="394">
        <v>3.48053313791752E-2</v>
      </c>
      <c r="AP10" s="395">
        <v>2.3651050869375502E-3</v>
      </c>
      <c r="AQ10" s="55"/>
      <c r="AR10" s="56"/>
    </row>
    <row r="11" spans="1:44">
      <c r="A11">
        <v>8</v>
      </c>
      <c r="B11" s="270" t="s">
        <v>13</v>
      </c>
      <c r="C11" s="268">
        <v>10.699999809265099</v>
      </c>
      <c r="D11" s="268">
        <v>15.1000003814697</v>
      </c>
      <c r="E11" s="268">
        <v>13.800000190734901</v>
      </c>
      <c r="F11" s="268">
        <v>19.799999237060501</v>
      </c>
      <c r="G11" s="268">
        <v>18.899999618530298</v>
      </c>
      <c r="H11" s="268">
        <v>19.700000762939499</v>
      </c>
      <c r="I11" s="268">
        <v>2</v>
      </c>
      <c r="J11" s="268">
        <v>20</v>
      </c>
      <c r="K11" s="268">
        <v>17.100000381469702</v>
      </c>
      <c r="L11" s="268">
        <v>0.40000000596046398</v>
      </c>
      <c r="M11" s="393">
        <v>-4.3491473197937003</v>
      </c>
      <c r="N11" s="394">
        <v>-1.7262277603149401</v>
      </c>
      <c r="O11" s="394">
        <v>0.704728603363037</v>
      </c>
      <c r="P11" s="394">
        <v>-0.67377340793609597</v>
      </c>
      <c r="Q11" s="394">
        <v>-0.39366063475608798</v>
      </c>
      <c r="R11" s="394">
        <v>-0.77557486295700095</v>
      </c>
      <c r="S11" s="394">
        <v>0.16069462895393399</v>
      </c>
      <c r="T11" s="394">
        <v>8.6687885224819197E-2</v>
      </c>
      <c r="U11" s="394">
        <v>-0.15628564357757599</v>
      </c>
      <c r="V11" s="395">
        <v>0.33189705014228799</v>
      </c>
      <c r="W11" s="393">
        <v>9.2260208129882795</v>
      </c>
      <c r="X11" s="394">
        <v>2.77678394317627</v>
      </c>
      <c r="Y11" s="394">
        <v>0.75343269109725997</v>
      </c>
      <c r="Z11" s="394">
        <v>1.2645957469940201</v>
      </c>
      <c r="AA11" s="394">
        <v>0.54317778348922696</v>
      </c>
      <c r="AB11" s="394">
        <v>3.2758204936981201</v>
      </c>
      <c r="AC11" s="394">
        <v>0.149685993790627</v>
      </c>
      <c r="AD11" s="394">
        <v>6.0468476265668897E-2</v>
      </c>
      <c r="AE11" s="394">
        <v>0.39118725061416598</v>
      </c>
      <c r="AF11" s="395">
        <v>3.6273121833801301</v>
      </c>
      <c r="AG11" s="393">
        <v>0.79575562477111805</v>
      </c>
      <c r="AH11" s="394">
        <v>0.12536250054836301</v>
      </c>
      <c r="AI11" s="394">
        <v>2.0893696695566202E-2</v>
      </c>
      <c r="AJ11" s="394">
        <v>1.9098497927188901E-2</v>
      </c>
      <c r="AK11" s="394">
        <v>6.51951739564538E-3</v>
      </c>
      <c r="AL11" s="394">
        <v>2.5305733084678601E-2</v>
      </c>
      <c r="AM11" s="394">
        <v>1.0863611241802599E-3</v>
      </c>
      <c r="AN11" s="394">
        <v>3.1614644103683499E-4</v>
      </c>
      <c r="AO11" s="394">
        <v>1.0275657987222099E-3</v>
      </c>
      <c r="AP11" s="395">
        <v>4.6342373825609701E-3</v>
      </c>
      <c r="AQ11" s="55"/>
      <c r="AR11" s="56"/>
    </row>
    <row r="12" spans="1:44">
      <c r="A12">
        <v>9</v>
      </c>
      <c r="B12" s="270" t="s">
        <v>14</v>
      </c>
      <c r="C12" s="268">
        <v>9.8999996185302699</v>
      </c>
      <c r="D12" s="268">
        <v>12.5</v>
      </c>
      <c r="E12" s="268">
        <v>17.5</v>
      </c>
      <c r="F12" s="268">
        <v>14.800000190734901</v>
      </c>
      <c r="G12" s="268">
        <v>10.300000190734901</v>
      </c>
      <c r="H12" s="268">
        <v>15.8999996185303</v>
      </c>
      <c r="I12" s="268">
        <v>4.8000001907348597</v>
      </c>
      <c r="J12" s="268">
        <v>15.8999996185303</v>
      </c>
      <c r="K12" s="268">
        <v>15.800000190734901</v>
      </c>
      <c r="L12" s="268">
        <v>9.1999998092651403</v>
      </c>
      <c r="M12" s="393">
        <v>-2.5094301700592001</v>
      </c>
      <c r="N12" s="394">
        <v>-6.9717802107334102E-3</v>
      </c>
      <c r="O12" s="394">
        <v>-0.81636804342269897</v>
      </c>
      <c r="P12" s="394">
        <v>-0.237018182873726</v>
      </c>
      <c r="Q12" s="394">
        <v>2.9670666903257401E-2</v>
      </c>
      <c r="R12" s="394">
        <v>0.43557009100914001</v>
      </c>
      <c r="S12" s="394">
        <v>0.46743723750114402</v>
      </c>
      <c r="T12" s="394">
        <v>0.17530731856823001</v>
      </c>
      <c r="U12" s="394">
        <v>0.37476533651351901</v>
      </c>
      <c r="V12" s="395">
        <v>-0.27406325936317399</v>
      </c>
      <c r="W12" s="393">
        <v>3.0715415477752699</v>
      </c>
      <c r="X12" s="394">
        <v>4.5293229050002999E-5</v>
      </c>
      <c r="Y12" s="394">
        <v>1.0110501050949099</v>
      </c>
      <c r="Z12" s="394">
        <v>0.15649026632308999</v>
      </c>
      <c r="AA12" s="394">
        <v>3.08569264598191E-3</v>
      </c>
      <c r="AB12" s="394">
        <v>1.0332103967666599</v>
      </c>
      <c r="AC12" s="394">
        <v>1.26655793190002</v>
      </c>
      <c r="AD12" s="394">
        <v>0.24729327857494399</v>
      </c>
      <c r="AE12" s="394">
        <v>2.2493929862976101</v>
      </c>
      <c r="AF12" s="395">
        <v>2.47331714630127</v>
      </c>
      <c r="AG12" s="393">
        <v>0.82045364379882801</v>
      </c>
      <c r="AH12" s="394">
        <v>6.3327333919005502E-6</v>
      </c>
      <c r="AI12" s="394">
        <v>8.6831204593181596E-2</v>
      </c>
      <c r="AJ12" s="394">
        <v>7.31925945729017E-3</v>
      </c>
      <c r="AK12" s="394">
        <v>1.14698683319148E-4</v>
      </c>
      <c r="AL12" s="394">
        <v>2.4718375876545899E-2</v>
      </c>
      <c r="AM12" s="394">
        <v>2.8467573225498199E-2</v>
      </c>
      <c r="AN12" s="394">
        <v>4.0040910243988002E-3</v>
      </c>
      <c r="AO12" s="394">
        <v>1.8298801034688901E-2</v>
      </c>
      <c r="AP12" s="395">
        <v>9.7860060632228903E-3</v>
      </c>
      <c r="AQ12" s="55"/>
      <c r="AR12" s="56"/>
    </row>
    <row r="13" spans="1:44">
      <c r="A13">
        <v>10</v>
      </c>
      <c r="B13" s="270" t="s">
        <v>15</v>
      </c>
      <c r="C13" s="268">
        <v>9.5</v>
      </c>
      <c r="D13" s="268">
        <v>14.5</v>
      </c>
      <c r="E13" s="268">
        <v>15.8999996185303</v>
      </c>
      <c r="F13" s="268">
        <v>19.200000762939499</v>
      </c>
      <c r="G13" s="268">
        <v>11</v>
      </c>
      <c r="H13" s="268">
        <v>16.600000381469702</v>
      </c>
      <c r="I13" s="268">
        <v>3.9000000953674299</v>
      </c>
      <c r="J13" s="268">
        <v>11.300000190734901</v>
      </c>
      <c r="K13" s="268">
        <v>18.100000381469702</v>
      </c>
      <c r="L13" s="268">
        <v>7.4000000953674299</v>
      </c>
      <c r="M13" s="393">
        <v>-3.1337091922760001</v>
      </c>
      <c r="N13" s="394">
        <v>4.0136113762855502E-2</v>
      </c>
      <c r="O13" s="394">
        <v>-0.40987136960029602</v>
      </c>
      <c r="P13" s="394">
        <v>0.38523632287979098</v>
      </c>
      <c r="Q13" s="394">
        <v>0.22486414015293099</v>
      </c>
      <c r="R13" s="394">
        <v>0.29217076301574701</v>
      </c>
      <c r="S13" s="394">
        <v>-0.36305984854698198</v>
      </c>
      <c r="T13" s="394">
        <v>-0.57933145761489901</v>
      </c>
      <c r="U13" s="394">
        <v>0.103111252188683</v>
      </c>
      <c r="V13" s="395">
        <v>0.13980348408222201</v>
      </c>
      <c r="W13" s="393">
        <v>4.7898683547973597</v>
      </c>
      <c r="X13" s="394">
        <v>1.50112388655543E-3</v>
      </c>
      <c r="Y13" s="394">
        <v>0.254856556653976</v>
      </c>
      <c r="Z13" s="394">
        <v>0.41340759396553001</v>
      </c>
      <c r="AA13" s="394">
        <v>0.17723049223423001</v>
      </c>
      <c r="AB13" s="394">
        <v>0.46488568186759899</v>
      </c>
      <c r="AC13" s="394">
        <v>0.76407307386398304</v>
      </c>
      <c r="AD13" s="394">
        <v>2.7006382942199698</v>
      </c>
      <c r="AE13" s="394">
        <v>0.17027804255485501</v>
      </c>
      <c r="AF13" s="395">
        <v>0.64359718561172496</v>
      </c>
      <c r="AG13" s="393">
        <v>0.91166156530380205</v>
      </c>
      <c r="AH13" s="394">
        <v>1.49550163769163E-4</v>
      </c>
      <c r="AI13" s="394">
        <v>1.55959352850914E-2</v>
      </c>
      <c r="AJ13" s="394">
        <v>1.37775093317032E-2</v>
      </c>
      <c r="AK13" s="394">
        <v>4.69414656981826E-3</v>
      </c>
      <c r="AL13" s="394">
        <v>7.9248268157243694E-3</v>
      </c>
      <c r="AM13" s="394">
        <v>1.22369360178709E-2</v>
      </c>
      <c r="AN13" s="394">
        <v>3.1158065423369401E-2</v>
      </c>
      <c r="AO13" s="394">
        <v>9.8702555987983899E-4</v>
      </c>
      <c r="AP13" s="395">
        <v>1.8144802888855299E-3</v>
      </c>
      <c r="AQ13" s="55"/>
      <c r="AR13" s="56"/>
    </row>
    <row r="14" spans="1:44">
      <c r="A14">
        <v>11</v>
      </c>
      <c r="B14" s="270" t="s">
        <v>16</v>
      </c>
      <c r="C14" s="268">
        <v>8.6999998092651403</v>
      </c>
      <c r="D14" s="268">
        <v>14.3999996185303</v>
      </c>
      <c r="E14" s="268">
        <v>10.699999809265099</v>
      </c>
      <c r="F14" s="268">
        <v>16</v>
      </c>
      <c r="G14" s="268">
        <v>14.800000190734901</v>
      </c>
      <c r="H14" s="268">
        <v>16.5</v>
      </c>
      <c r="I14" s="268">
        <v>2.7999999523162802</v>
      </c>
      <c r="J14" s="268">
        <v>18.700000762939499</v>
      </c>
      <c r="K14" s="268">
        <v>20</v>
      </c>
      <c r="L14" s="268">
        <v>3.7000000476837198</v>
      </c>
      <c r="M14" s="393">
        <v>-3.1227107048034699</v>
      </c>
      <c r="N14" s="394">
        <v>-1.7867842912673999</v>
      </c>
      <c r="O14" s="394">
        <v>-0.221944704651833</v>
      </c>
      <c r="P14" s="394">
        <v>-0.60796773433685303</v>
      </c>
      <c r="Q14" s="394">
        <v>-0.509932041168213</v>
      </c>
      <c r="R14" s="394">
        <v>3.3275455236434902E-2</v>
      </c>
      <c r="S14" s="394">
        <v>-0.51069867610931396</v>
      </c>
      <c r="T14" s="394">
        <v>-0.17497347295284299</v>
      </c>
      <c r="U14" s="394">
        <v>-0.42698827385902399</v>
      </c>
      <c r="V14" s="395">
        <v>0.105003401637077</v>
      </c>
      <c r="W14" s="393">
        <v>4.7563047409057599</v>
      </c>
      <c r="X14" s="394">
        <v>2.9750218391418501</v>
      </c>
      <c r="Y14" s="394">
        <v>7.4729181826114696E-2</v>
      </c>
      <c r="Z14" s="394">
        <v>1.0296391248703001</v>
      </c>
      <c r="AA14" s="394">
        <v>0.91142857074737504</v>
      </c>
      <c r="AB14" s="394">
        <v>6.0300463810563096E-3</v>
      </c>
      <c r="AC14" s="394">
        <v>1.51184725761414</v>
      </c>
      <c r="AD14" s="394">
        <v>0.24635230004787401</v>
      </c>
      <c r="AE14" s="394">
        <v>2.9199702739715598</v>
      </c>
      <c r="AF14" s="395">
        <v>0.36306542158126798</v>
      </c>
      <c r="AG14" s="393">
        <v>0.69115579128265403</v>
      </c>
      <c r="AH14" s="394">
        <v>0.22628548741340601</v>
      </c>
      <c r="AI14" s="394">
        <v>3.4914193674921998E-3</v>
      </c>
      <c r="AJ14" s="394">
        <v>2.6198323816060999E-2</v>
      </c>
      <c r="AK14" s="394">
        <v>1.8430497497320199E-2</v>
      </c>
      <c r="AL14" s="394">
        <v>7.8480261436197907E-5</v>
      </c>
      <c r="AM14" s="394">
        <v>1.8485955893993399E-2</v>
      </c>
      <c r="AN14" s="394">
        <v>2.1699857898056498E-3</v>
      </c>
      <c r="AO14" s="394">
        <v>1.29224350675941E-2</v>
      </c>
      <c r="AP14" s="395">
        <v>7.8148237662389896E-4</v>
      </c>
      <c r="AQ14" s="55"/>
      <c r="AR14" s="56"/>
    </row>
    <row r="15" spans="1:44">
      <c r="A15">
        <v>12</v>
      </c>
      <c r="B15" s="270" t="s">
        <v>17</v>
      </c>
      <c r="C15" s="268">
        <v>6.8000001907348597</v>
      </c>
      <c r="D15" s="268">
        <v>14.199999809265099</v>
      </c>
      <c r="E15" s="268">
        <v>15.5</v>
      </c>
      <c r="F15" s="268">
        <v>14.800000190734901</v>
      </c>
      <c r="G15" s="268">
        <v>19.5</v>
      </c>
      <c r="H15" s="268">
        <v>16.700000762939499</v>
      </c>
      <c r="I15" s="268">
        <v>0.40000000596046398</v>
      </c>
      <c r="J15" s="268">
        <v>18.700000762939499</v>
      </c>
      <c r="K15" s="268">
        <v>15.199999809265099</v>
      </c>
      <c r="L15" s="268">
        <v>0.80000001192092896</v>
      </c>
      <c r="M15" s="393">
        <v>-3.5967772006988499</v>
      </c>
      <c r="N15" s="394">
        <v>-2.4598679542541499</v>
      </c>
      <c r="O15" s="394">
        <v>0.50793254375457797</v>
      </c>
      <c r="P15" s="394">
        <v>4.8272926360368701E-2</v>
      </c>
      <c r="Q15" s="394">
        <v>-0.62604373693466198</v>
      </c>
      <c r="R15" s="394">
        <v>-0.10501153022050901</v>
      </c>
      <c r="S15" s="394">
        <v>0.83540421724319502</v>
      </c>
      <c r="T15" s="394">
        <v>-0.104191087186337</v>
      </c>
      <c r="U15" s="394">
        <v>0.42296284437179599</v>
      </c>
      <c r="V15" s="395">
        <v>-0.133530929684639</v>
      </c>
      <c r="W15" s="393">
        <v>6.3100566864013699</v>
      </c>
      <c r="X15" s="394">
        <v>5.6385765075683603</v>
      </c>
      <c r="Y15" s="394">
        <v>0.39139270782470698</v>
      </c>
      <c r="Z15" s="394">
        <v>6.4912936650216597E-3</v>
      </c>
      <c r="AA15" s="394">
        <v>1.3737490177154501</v>
      </c>
      <c r="AB15" s="394">
        <v>6.0054648667573901E-2</v>
      </c>
      <c r="AC15" s="394">
        <v>4.0454959869384801</v>
      </c>
      <c r="AD15" s="394">
        <v>8.7352097034454304E-2</v>
      </c>
      <c r="AE15" s="394">
        <v>2.86517381668091</v>
      </c>
      <c r="AF15" s="395">
        <v>0.58714032173156705</v>
      </c>
      <c r="AG15" s="393">
        <v>0.62932842969894398</v>
      </c>
      <c r="AH15" s="394">
        <v>0.29435664415359503</v>
      </c>
      <c r="AI15" s="394">
        <v>1.2550538405776E-2</v>
      </c>
      <c r="AJ15" s="394">
        <v>1.13359397801105E-4</v>
      </c>
      <c r="AK15" s="394">
        <v>1.90660022199154E-2</v>
      </c>
      <c r="AL15" s="394">
        <v>5.3644384024664803E-4</v>
      </c>
      <c r="AM15" s="394">
        <v>3.3950299024581902E-2</v>
      </c>
      <c r="AN15" s="394">
        <v>5.2809424232691505E-4</v>
      </c>
      <c r="AO15" s="394">
        <v>8.7027139961719496E-3</v>
      </c>
      <c r="AP15" s="395">
        <v>8.6738920072093595E-4</v>
      </c>
      <c r="AQ15" s="55"/>
      <c r="AR15" s="56"/>
    </row>
    <row r="16" spans="1:44">
      <c r="A16">
        <v>13</v>
      </c>
      <c r="B16" s="270" t="s">
        <v>18</v>
      </c>
      <c r="C16" s="268">
        <v>6.5</v>
      </c>
      <c r="D16" s="268">
        <v>16.399999618530298</v>
      </c>
      <c r="E16" s="268">
        <v>16.200000762939499</v>
      </c>
      <c r="F16" s="268">
        <v>19.399999618530298</v>
      </c>
      <c r="G16" s="268">
        <v>9.8000001907348597</v>
      </c>
      <c r="H16" s="268">
        <v>18.600000381469702</v>
      </c>
      <c r="I16" s="268">
        <v>5.3000001907348597</v>
      </c>
      <c r="J16" s="268">
        <v>16</v>
      </c>
      <c r="K16" s="268">
        <v>18.399999618530298</v>
      </c>
      <c r="L16" s="268">
        <v>4.6999998092651403</v>
      </c>
      <c r="M16" s="393">
        <v>-3.6753914356231698</v>
      </c>
      <c r="N16" s="394">
        <v>-0.79006886482238803</v>
      </c>
      <c r="O16" s="394">
        <v>-0.58936262130737305</v>
      </c>
      <c r="P16" s="394">
        <v>-0.29972386360168501</v>
      </c>
      <c r="Q16" s="394">
        <v>0.92690902948379505</v>
      </c>
      <c r="R16" s="394">
        <v>0.83991223573684703</v>
      </c>
      <c r="S16" s="394">
        <v>-9.8668776452541407E-2</v>
      </c>
      <c r="T16" s="394">
        <v>-0.941367328166962</v>
      </c>
      <c r="U16" s="394">
        <v>-7.5439810752868694E-2</v>
      </c>
      <c r="V16" s="395">
        <v>-7.9744353890419006E-2</v>
      </c>
      <c r="W16" s="393">
        <v>6.58890676498413</v>
      </c>
      <c r="X16" s="394">
        <v>0.58166879415512096</v>
      </c>
      <c r="Y16" s="394">
        <v>0.52694565057754505</v>
      </c>
      <c r="Z16" s="394">
        <v>0.25024572014808699</v>
      </c>
      <c r="AA16" s="394">
        <v>3.0114264488220202</v>
      </c>
      <c r="AB16" s="394">
        <v>3.8418505191803001</v>
      </c>
      <c r="AC16" s="394">
        <v>5.6433621793985402E-2</v>
      </c>
      <c r="AD16" s="394">
        <v>7.1306719779968297</v>
      </c>
      <c r="AE16" s="394">
        <v>9.1148115694522899E-2</v>
      </c>
      <c r="AF16" s="395">
        <v>0.209400653839111</v>
      </c>
      <c r="AG16" s="393">
        <v>0.79263782501220703</v>
      </c>
      <c r="AH16" s="394">
        <v>3.6626674234867103E-2</v>
      </c>
      <c r="AI16" s="394">
        <v>2.0381340757012398E-2</v>
      </c>
      <c r="AJ16" s="394">
        <v>5.2712089382112E-3</v>
      </c>
      <c r="AK16" s="394">
        <v>5.0412915647029898E-2</v>
      </c>
      <c r="AL16" s="394">
        <v>4.1393809020519298E-2</v>
      </c>
      <c r="AM16" s="394">
        <v>5.7125114835798697E-4</v>
      </c>
      <c r="AN16" s="394">
        <v>5.19979037344456E-2</v>
      </c>
      <c r="AO16" s="394">
        <v>3.3394026104360803E-4</v>
      </c>
      <c r="AP16" s="395">
        <v>3.7313628126867099E-4</v>
      </c>
      <c r="AQ16" s="55"/>
      <c r="AR16" s="56"/>
    </row>
    <row r="17" spans="1:44">
      <c r="A17">
        <v>14</v>
      </c>
      <c r="B17" s="270" t="s">
        <v>19</v>
      </c>
      <c r="C17" s="268">
        <v>6.3000001907348597</v>
      </c>
      <c r="D17" s="268">
        <v>14.5</v>
      </c>
      <c r="E17" s="268">
        <v>11.800000190734901</v>
      </c>
      <c r="F17" s="268">
        <v>12.800000190734901</v>
      </c>
      <c r="G17" s="268">
        <v>18.5</v>
      </c>
      <c r="H17" s="268">
        <v>13.5</v>
      </c>
      <c r="I17" s="268">
        <v>8.6000003814697301</v>
      </c>
      <c r="J17" s="268">
        <v>19.299999237060501</v>
      </c>
      <c r="K17" s="268">
        <v>9.6999998092651403</v>
      </c>
      <c r="L17" s="268">
        <v>6.3000001907348597</v>
      </c>
      <c r="M17" s="393">
        <v>-1.7001595497131301</v>
      </c>
      <c r="N17" s="394">
        <v>-2.5632891654968302</v>
      </c>
      <c r="O17" s="394">
        <v>0.38022977113723799</v>
      </c>
      <c r="P17" s="394">
        <v>-0.17774423956870999</v>
      </c>
      <c r="Q17" s="394">
        <v>0.634113609790802</v>
      </c>
      <c r="R17" s="394">
        <v>-0.380629122257233</v>
      </c>
      <c r="S17" s="394">
        <v>0.99512970447540305</v>
      </c>
      <c r="T17" s="394">
        <v>0.27559942007064803</v>
      </c>
      <c r="U17" s="394">
        <v>0.16342397034168199</v>
      </c>
      <c r="V17" s="395">
        <v>0.29649999737739602</v>
      </c>
      <c r="W17" s="393">
        <v>1.40989100933075</v>
      </c>
      <c r="X17" s="394">
        <v>6.1226735115051296</v>
      </c>
      <c r="Y17" s="394">
        <v>0.21932740509509999</v>
      </c>
      <c r="Z17" s="394">
        <v>8.8006563484668704E-2</v>
      </c>
      <c r="AA17" s="394">
        <v>1.4093933105468801</v>
      </c>
      <c r="AB17" s="394">
        <v>0.78899937868118297</v>
      </c>
      <c r="AC17" s="394">
        <v>5.7403426170349103</v>
      </c>
      <c r="AD17" s="394">
        <v>0.61117953062057495</v>
      </c>
      <c r="AE17" s="394">
        <v>0.42773818969726601</v>
      </c>
      <c r="AF17" s="395">
        <v>2.8948597908020002</v>
      </c>
      <c r="AG17" s="393">
        <v>0.25433725118637102</v>
      </c>
      <c r="AH17" s="394">
        <v>0.578130424022675</v>
      </c>
      <c r="AI17" s="394">
        <v>1.2721046805381799E-2</v>
      </c>
      <c r="AJ17" s="394">
        <v>2.7798519004136298E-3</v>
      </c>
      <c r="AK17" s="394">
        <v>3.53805646300316E-2</v>
      </c>
      <c r="AL17" s="394">
        <v>1.27477822825313E-2</v>
      </c>
      <c r="AM17" s="394">
        <v>8.7134465575218201E-2</v>
      </c>
      <c r="AN17" s="394">
        <v>6.6832420416176302E-3</v>
      </c>
      <c r="AO17" s="394">
        <v>2.3499689996242502E-3</v>
      </c>
      <c r="AP17" s="395">
        <v>7.73535063490272E-3</v>
      </c>
      <c r="AQ17" s="55"/>
      <c r="AR17" s="56"/>
    </row>
    <row r="18" spans="1:44">
      <c r="A18">
        <v>15</v>
      </c>
      <c r="B18" s="270" t="s">
        <v>20</v>
      </c>
      <c r="C18" s="268">
        <v>16.399999618530298</v>
      </c>
      <c r="D18" s="268">
        <v>11.3999996185303</v>
      </c>
      <c r="E18" s="268">
        <v>14.3999996185303</v>
      </c>
      <c r="F18" s="268">
        <v>11.199999809265099</v>
      </c>
      <c r="G18" s="268">
        <v>7.8000001907348597</v>
      </c>
      <c r="H18" s="268">
        <v>12.800000190734901</v>
      </c>
      <c r="I18" s="268">
        <v>9.8000001907348597</v>
      </c>
      <c r="J18" s="268">
        <v>11.8999996185303</v>
      </c>
      <c r="K18" s="268">
        <v>14.199999809265099</v>
      </c>
      <c r="L18" s="268">
        <v>14.6000003814697</v>
      </c>
      <c r="M18" s="393">
        <v>-0.727528035640717</v>
      </c>
      <c r="N18" s="394">
        <v>1.5462024211883501</v>
      </c>
      <c r="O18" s="394">
        <v>-0.62068742513656605</v>
      </c>
      <c r="P18" s="394">
        <v>-0.35881990194320701</v>
      </c>
      <c r="Q18" s="394">
        <v>9.4029702246189104E-2</v>
      </c>
      <c r="R18" s="394">
        <v>-0.26746499538421598</v>
      </c>
      <c r="S18" s="394">
        <v>-0.428457081317902</v>
      </c>
      <c r="T18" s="394">
        <v>1.2043203115463299</v>
      </c>
      <c r="U18" s="394">
        <v>0.109025180339813</v>
      </c>
      <c r="V18" s="395">
        <v>-0.48303815722465498</v>
      </c>
      <c r="W18" s="393">
        <v>0.25816991925239602</v>
      </c>
      <c r="X18" s="394">
        <v>2.2278122901916499</v>
      </c>
      <c r="Y18" s="394">
        <v>0.58444893360137895</v>
      </c>
      <c r="Z18" s="394">
        <v>0.358655124902725</v>
      </c>
      <c r="AA18" s="394">
        <v>3.0990470200777099E-2</v>
      </c>
      <c r="AB18" s="394">
        <v>0.389588892459869</v>
      </c>
      <c r="AC18" s="394">
        <v>1.06412613391876</v>
      </c>
      <c r="AD18" s="394">
        <v>11.670681953430201</v>
      </c>
      <c r="AE18" s="394">
        <v>0.190370723605156</v>
      </c>
      <c r="AF18" s="395">
        <v>7.6831803321838397</v>
      </c>
      <c r="AG18" s="393">
        <v>9.8134301602840396E-2</v>
      </c>
      <c r="AH18" s="394">
        <v>0.443255454301834</v>
      </c>
      <c r="AI18" s="394">
        <v>7.1427799761295305E-2</v>
      </c>
      <c r="AJ18" s="394">
        <v>2.38712094724178E-2</v>
      </c>
      <c r="AK18" s="394">
        <v>1.63927383255213E-3</v>
      </c>
      <c r="AL18" s="394">
        <v>1.3263412751257401E-2</v>
      </c>
      <c r="AM18" s="394">
        <v>3.4035805612802499E-2</v>
      </c>
      <c r="AN18" s="394">
        <v>0.26890903711318997</v>
      </c>
      <c r="AO18" s="394">
        <v>2.2038144525140498E-3</v>
      </c>
      <c r="AP18" s="395">
        <v>4.3259773403406102E-2</v>
      </c>
      <c r="AQ18" s="55"/>
      <c r="AR18" s="56"/>
    </row>
    <row r="19" spans="1:44">
      <c r="A19">
        <v>16</v>
      </c>
      <c r="B19" s="270" t="s">
        <v>21</v>
      </c>
      <c r="C19" s="268">
        <v>15.8999996185303</v>
      </c>
      <c r="D19" s="268">
        <v>5.3000001907348597</v>
      </c>
      <c r="E19" s="268">
        <v>11.1000003814697</v>
      </c>
      <c r="F19" s="268">
        <v>11.6000003814697</v>
      </c>
      <c r="G19" s="268">
        <v>7.3000001907348597</v>
      </c>
      <c r="H19" s="268">
        <v>12.1000003814697</v>
      </c>
      <c r="I19" s="268">
        <v>9.6000003814697301</v>
      </c>
      <c r="J19" s="268">
        <v>9.1999998092651403</v>
      </c>
      <c r="K19" s="268">
        <v>12.300000190734901</v>
      </c>
      <c r="L19" s="268">
        <v>5.5</v>
      </c>
      <c r="M19" s="393">
        <v>5.5381648242473602E-2</v>
      </c>
      <c r="N19" s="394">
        <v>1.7379115819930999</v>
      </c>
      <c r="O19" s="394">
        <v>0.39567333459854098</v>
      </c>
      <c r="P19" s="394">
        <v>-1.1484019756317101</v>
      </c>
      <c r="Q19" s="394">
        <v>-1.5613260269164999</v>
      </c>
      <c r="R19" s="394">
        <v>-0.349409550428391</v>
      </c>
      <c r="S19" s="394">
        <v>0.135359928011894</v>
      </c>
      <c r="T19" s="394">
        <v>-0.35666644573211698</v>
      </c>
      <c r="U19" s="394">
        <v>0.116686411201954</v>
      </c>
      <c r="V19" s="395">
        <v>-0.25600680708885198</v>
      </c>
      <c r="W19" s="393">
        <v>1.4960218686610499E-3</v>
      </c>
      <c r="X19" s="394">
        <v>2.8144998550414999</v>
      </c>
      <c r="Y19" s="394">
        <v>0.237505808472633</v>
      </c>
      <c r="Z19" s="394">
        <v>3.6737689971923801</v>
      </c>
      <c r="AA19" s="394">
        <v>8.5444717407226598</v>
      </c>
      <c r="AB19" s="394">
        <v>0.66487836837768599</v>
      </c>
      <c r="AC19" s="394">
        <v>0.106208354234695</v>
      </c>
      <c r="AD19" s="394">
        <v>1.02361512184143</v>
      </c>
      <c r="AE19" s="394">
        <v>0.218065559864044</v>
      </c>
      <c r="AF19" s="395">
        <v>2.1581478118896502</v>
      </c>
      <c r="AG19" s="393">
        <v>4.21117641963065E-4</v>
      </c>
      <c r="AH19" s="394">
        <v>0.41469332575798001</v>
      </c>
      <c r="AI19" s="394">
        <v>2.1495386958122299E-2</v>
      </c>
      <c r="AJ19" s="394">
        <v>0.181075438857079</v>
      </c>
      <c r="AK19" s="394">
        <v>0.33470246195793202</v>
      </c>
      <c r="AL19" s="394">
        <v>1.6762593761086499E-2</v>
      </c>
      <c r="AM19" s="394">
        <v>2.5156599003821598E-3</v>
      </c>
      <c r="AN19" s="394">
        <v>1.7466111108660701E-2</v>
      </c>
      <c r="AO19" s="394">
        <v>1.8694431055337199E-3</v>
      </c>
      <c r="AP19" s="395">
        <v>8.9985951781272906E-3</v>
      </c>
      <c r="AQ19" s="55"/>
      <c r="AR19" s="56"/>
    </row>
    <row r="20" spans="1:44">
      <c r="A20">
        <v>17</v>
      </c>
      <c r="B20" s="270" t="s">
        <v>22</v>
      </c>
      <c r="C20" s="268">
        <v>15.6000003814697</v>
      </c>
      <c r="D20" s="268">
        <v>5.8000001907348597</v>
      </c>
      <c r="E20" s="268">
        <v>10.699999809265099</v>
      </c>
      <c r="F20" s="268">
        <v>9.1999998092651403</v>
      </c>
      <c r="G20" s="268">
        <v>7.5</v>
      </c>
      <c r="H20" s="268">
        <v>5.1999998092651403</v>
      </c>
      <c r="I20" s="268">
        <v>17.600000381469702</v>
      </c>
      <c r="J20" s="268">
        <v>9.6999998092651403</v>
      </c>
      <c r="K20" s="268">
        <v>9.6999998092651403</v>
      </c>
      <c r="L20" s="268">
        <v>17</v>
      </c>
      <c r="M20" s="393">
        <v>2.0293135643005402</v>
      </c>
      <c r="N20" s="394">
        <v>1.7185074090957599</v>
      </c>
      <c r="O20" s="394">
        <v>-0.78047561645507801</v>
      </c>
      <c r="P20" s="394">
        <v>-0.70813506841659501</v>
      </c>
      <c r="Q20" s="394">
        <v>-0.204923421144485</v>
      </c>
      <c r="R20" s="394">
        <v>-0.89235013723373402</v>
      </c>
      <c r="S20" s="394">
        <v>2.26754620671272E-2</v>
      </c>
      <c r="T20" s="394">
        <v>0.65423804521560702</v>
      </c>
      <c r="U20" s="394">
        <v>0.68542164564132702</v>
      </c>
      <c r="V20" s="395">
        <v>0.19364751875400499</v>
      </c>
      <c r="W20" s="393">
        <v>2.0086510181427002</v>
      </c>
      <c r="X20" s="394">
        <v>2.7520017623901398</v>
      </c>
      <c r="Y20" s="394">
        <v>0.92410081624984697</v>
      </c>
      <c r="Z20" s="394">
        <v>1.3968706130981401</v>
      </c>
      <c r="AA20" s="394">
        <v>0.14719098806381201</v>
      </c>
      <c r="AB20" s="394">
        <v>4.3365387916564897</v>
      </c>
      <c r="AC20" s="394">
        <v>2.9805109370499802E-3</v>
      </c>
      <c r="AD20" s="394">
        <v>3.44416379928589</v>
      </c>
      <c r="AE20" s="394">
        <v>7.52423143386841</v>
      </c>
      <c r="AF20" s="395">
        <v>1.2348153591155999</v>
      </c>
      <c r="AG20" s="393">
        <v>0.413626909255981</v>
      </c>
      <c r="AH20" s="394">
        <v>0.29662880301475503</v>
      </c>
      <c r="AI20" s="394">
        <v>6.11827746033669E-2</v>
      </c>
      <c r="AJ20" s="394">
        <v>5.0366606563329697E-2</v>
      </c>
      <c r="AK20" s="394">
        <v>4.2178747244179197E-3</v>
      </c>
      <c r="AL20" s="394">
        <v>7.9979941248893696E-2</v>
      </c>
      <c r="AM20" s="394">
        <v>5.1644343329826397E-5</v>
      </c>
      <c r="AN20" s="394">
        <v>4.2991448193788501E-2</v>
      </c>
      <c r="AO20" s="394">
        <v>4.7187406569719301E-2</v>
      </c>
      <c r="AP20" s="395">
        <v>3.76646872609854E-3</v>
      </c>
      <c r="AQ20" s="55"/>
      <c r="AR20" s="56"/>
    </row>
    <row r="21" spans="1:44">
      <c r="A21">
        <v>18</v>
      </c>
      <c r="B21" s="270" t="s">
        <v>23</v>
      </c>
      <c r="C21" s="268">
        <v>15.1000003814697</v>
      </c>
      <c r="D21" s="268">
        <v>8.6000003814697301</v>
      </c>
      <c r="E21" s="268">
        <v>14.699999809265099</v>
      </c>
      <c r="F21" s="268">
        <v>14.6000003814697</v>
      </c>
      <c r="G21" s="268">
        <v>6.3000001907348597</v>
      </c>
      <c r="H21" s="268">
        <v>12.1000003814697</v>
      </c>
      <c r="I21" s="268">
        <v>10</v>
      </c>
      <c r="J21" s="268">
        <v>9.5</v>
      </c>
      <c r="K21" s="268">
        <v>8.1999998092651403</v>
      </c>
      <c r="L21" s="268">
        <v>8.8000001907348597</v>
      </c>
      <c r="M21" s="393">
        <v>-0.42371088266372697</v>
      </c>
      <c r="N21" s="394">
        <v>2.0079116821289098</v>
      </c>
      <c r="O21" s="394">
        <v>0.41621637344360402</v>
      </c>
      <c r="P21" s="394">
        <v>-0.675126433372498</v>
      </c>
      <c r="Q21" s="394">
        <v>-0.15491162240505199</v>
      </c>
      <c r="R21" s="394">
        <v>9.0915620326995794E-2</v>
      </c>
      <c r="S21" s="394">
        <v>0.49043247103691101</v>
      </c>
      <c r="T21" s="394">
        <v>6.32798597216606E-2</v>
      </c>
      <c r="U21" s="394">
        <v>0.50776618719100997</v>
      </c>
      <c r="V21" s="395">
        <v>0.135372519493103</v>
      </c>
      <c r="W21" s="393">
        <v>8.7567999958992004E-2</v>
      </c>
      <c r="X21" s="394">
        <v>3.75694727897644</v>
      </c>
      <c r="Y21" s="394">
        <v>0.26280823349952698</v>
      </c>
      <c r="Z21" s="394">
        <v>1.2696797847747801</v>
      </c>
      <c r="AA21" s="394">
        <v>8.4113568067550701E-2</v>
      </c>
      <c r="AB21" s="394">
        <v>4.5014213770628003E-2</v>
      </c>
      <c r="AC21" s="394">
        <v>1.39423787593842</v>
      </c>
      <c r="AD21" s="394">
        <v>3.2221313565969502E-2</v>
      </c>
      <c r="AE21" s="394">
        <v>4.1292777061462402</v>
      </c>
      <c r="AF21" s="395">
        <v>0.60344707965850797</v>
      </c>
      <c r="AG21" s="393">
        <v>3.3288288861513103E-2</v>
      </c>
      <c r="AH21" s="394">
        <v>0.74755203723907504</v>
      </c>
      <c r="AI21" s="394">
        <v>3.2121110707521397E-2</v>
      </c>
      <c r="AJ21" s="394">
        <v>8.4512792527675601E-2</v>
      </c>
      <c r="AK21" s="394">
        <v>4.4495924375951299E-3</v>
      </c>
      <c r="AL21" s="394">
        <v>1.5326014254242199E-3</v>
      </c>
      <c r="AM21" s="394">
        <v>4.45975139737129E-2</v>
      </c>
      <c r="AN21" s="394">
        <v>7.42477364838123E-4</v>
      </c>
      <c r="AO21" s="394">
        <v>4.7805707901716198E-2</v>
      </c>
      <c r="AP21" s="395">
        <v>3.3979206345975399E-3</v>
      </c>
      <c r="AQ21" s="55"/>
      <c r="AR21" s="56"/>
    </row>
    <row r="22" spans="1:44">
      <c r="A22">
        <v>19</v>
      </c>
      <c r="B22" s="270" t="s">
        <v>24</v>
      </c>
      <c r="C22" s="268">
        <v>15.1000003814697</v>
      </c>
      <c r="D22" s="268">
        <v>10.199999809265099</v>
      </c>
      <c r="E22" s="268">
        <v>12.300000190734901</v>
      </c>
      <c r="F22" s="268">
        <v>15.800000190734901</v>
      </c>
      <c r="G22" s="268">
        <v>5.9000000953674299</v>
      </c>
      <c r="H22" s="268">
        <v>11.8999996185303</v>
      </c>
      <c r="I22" s="268">
        <v>14.6000003814697</v>
      </c>
      <c r="J22" s="268">
        <v>3.9000000953674299</v>
      </c>
      <c r="K22" s="268">
        <v>7.5</v>
      </c>
      <c r="L22" s="268">
        <v>14.1000003814697</v>
      </c>
      <c r="M22" s="393">
        <v>0.35468572378158603</v>
      </c>
      <c r="N22" s="394">
        <v>2.4802083969116202</v>
      </c>
      <c r="O22" s="394">
        <v>0.26244929432869002</v>
      </c>
      <c r="P22" s="394">
        <v>0.189677730202675</v>
      </c>
      <c r="Q22" s="394">
        <v>0.83352905511856101</v>
      </c>
      <c r="R22" s="394">
        <v>-0.34921559691429099</v>
      </c>
      <c r="S22" s="394">
        <v>-6.5250389277935E-2</v>
      </c>
      <c r="T22" s="394">
        <v>-0.112462922930717</v>
      </c>
      <c r="U22" s="394">
        <v>-2.7065584436059002E-2</v>
      </c>
      <c r="V22" s="395">
        <v>0.455683052539825</v>
      </c>
      <c r="W22" s="393">
        <v>6.1361163854598999E-2</v>
      </c>
      <c r="X22" s="394">
        <v>5.7322120666503897</v>
      </c>
      <c r="Y22" s="394">
        <v>0.104494027793407</v>
      </c>
      <c r="Z22" s="394">
        <v>0.100220523774624</v>
      </c>
      <c r="AA22" s="394">
        <v>2.4352273941039999</v>
      </c>
      <c r="AB22" s="394">
        <v>0.66414040327072099</v>
      </c>
      <c r="AC22" s="394">
        <v>2.46799718588591E-2</v>
      </c>
      <c r="AD22" s="394">
        <v>0.101772613823414</v>
      </c>
      <c r="AE22" s="394">
        <v>1.17322504520416E-2</v>
      </c>
      <c r="AF22" s="395">
        <v>6.8376035690307599</v>
      </c>
      <c r="AG22" s="393">
        <v>1.6945078969001801E-2</v>
      </c>
      <c r="AH22" s="394">
        <v>0.82857632637023904</v>
      </c>
      <c r="AI22" s="394">
        <v>9.2778420075774193E-3</v>
      </c>
      <c r="AJ22" s="394">
        <v>4.8460606485605197E-3</v>
      </c>
      <c r="AK22" s="394">
        <v>9.3583144247531905E-2</v>
      </c>
      <c r="AL22" s="394">
        <v>1.64264384657145E-2</v>
      </c>
      <c r="AM22" s="394">
        <v>5.7348539121449005E-4</v>
      </c>
      <c r="AN22" s="394">
        <v>1.7036284552887099E-3</v>
      </c>
      <c r="AO22" s="394">
        <v>9.8671327577903894E-5</v>
      </c>
      <c r="AP22" s="395">
        <v>2.7969321236014401E-2</v>
      </c>
      <c r="AQ22" s="55"/>
      <c r="AR22" s="56"/>
    </row>
    <row r="23" spans="1:44">
      <c r="A23">
        <v>20</v>
      </c>
      <c r="B23" s="270" t="s">
        <v>25</v>
      </c>
      <c r="C23" s="268">
        <v>14.300000190734901</v>
      </c>
      <c r="D23" s="268">
        <v>9.3000001907348597</v>
      </c>
      <c r="E23" s="268">
        <v>7.1999998092651403</v>
      </c>
      <c r="F23" s="268">
        <v>12.3999996185303</v>
      </c>
      <c r="G23" s="268">
        <v>10.5</v>
      </c>
      <c r="H23" s="268">
        <v>8.3999996185302699</v>
      </c>
      <c r="I23" s="268">
        <v>7.5999999046325701</v>
      </c>
      <c r="J23" s="268">
        <v>4.5</v>
      </c>
      <c r="K23" s="268">
        <v>12.6000003814697</v>
      </c>
      <c r="L23" s="268">
        <v>8.3000001907348597</v>
      </c>
      <c r="M23" s="393">
        <v>0.30625027418136602</v>
      </c>
      <c r="N23" s="394">
        <v>0.82988846302032504</v>
      </c>
      <c r="O23" s="394">
        <v>0.77807945013046298</v>
      </c>
      <c r="P23" s="394">
        <v>0.31259143352508501</v>
      </c>
      <c r="Q23" s="394">
        <v>-1.06996726989746</v>
      </c>
      <c r="R23" s="394">
        <v>-0.32881808280944802</v>
      </c>
      <c r="S23" s="394">
        <v>-0.97807079553604104</v>
      </c>
      <c r="T23" s="394">
        <v>-0.23054960370063801</v>
      </c>
      <c r="U23" s="394">
        <v>-5.5981840938329697E-2</v>
      </c>
      <c r="V23" s="395">
        <v>0.37112754583358798</v>
      </c>
      <c r="W23" s="393">
        <v>4.5746635645628003E-2</v>
      </c>
      <c r="X23" s="394">
        <v>0.64177876710891701</v>
      </c>
      <c r="Y23" s="394">
        <v>0.91843527555465698</v>
      </c>
      <c r="Z23" s="394">
        <v>0.27219372987747198</v>
      </c>
      <c r="AA23" s="394">
        <v>4.0127215385437003</v>
      </c>
      <c r="AB23" s="394">
        <v>0.58882200717926003</v>
      </c>
      <c r="AC23" s="394">
        <v>5.5452232360839799</v>
      </c>
      <c r="AD23" s="394">
        <v>0.42770168185234098</v>
      </c>
      <c r="AE23" s="394">
        <v>5.0192736089229598E-2</v>
      </c>
      <c r="AF23" s="395">
        <v>4.5354933738708496</v>
      </c>
      <c r="AG23" s="393">
        <v>2.4115169420838401E-2</v>
      </c>
      <c r="AH23" s="394">
        <v>0.17708297073841101</v>
      </c>
      <c r="AI23" s="394">
        <v>0.15566293895244601</v>
      </c>
      <c r="AJ23" s="394">
        <v>2.5124154984950998E-2</v>
      </c>
      <c r="AK23" s="394">
        <v>0.29435968399047902</v>
      </c>
      <c r="AL23" s="394">
        <v>2.7800250798463801E-2</v>
      </c>
      <c r="AM23" s="394">
        <v>0.245967611670494</v>
      </c>
      <c r="AN23" s="394">
        <v>1.3666776008903999E-2</v>
      </c>
      <c r="AO23" s="394">
        <v>8.0580817302689E-4</v>
      </c>
      <c r="AP23" s="395">
        <v>3.5414710640907301E-2</v>
      </c>
      <c r="AQ23" s="55"/>
      <c r="AR23" s="56"/>
    </row>
    <row r="24" spans="1:44">
      <c r="A24">
        <v>21</v>
      </c>
      <c r="B24" s="270" t="s">
        <v>26</v>
      </c>
      <c r="C24" s="268">
        <v>14.300000190734901</v>
      </c>
      <c r="D24" s="268">
        <v>6.8000001907348597</v>
      </c>
      <c r="E24" s="268">
        <v>13.699999809265099</v>
      </c>
      <c r="F24" s="268">
        <v>12.6000003814697</v>
      </c>
      <c r="G24" s="268">
        <v>5.3000001907348597</v>
      </c>
      <c r="H24" s="268">
        <v>15.6000003814697</v>
      </c>
      <c r="I24" s="268">
        <v>10.800000190734901</v>
      </c>
      <c r="J24" s="268">
        <v>6.5</v>
      </c>
      <c r="K24" s="268">
        <v>13</v>
      </c>
      <c r="L24" s="268">
        <v>10.1000003814697</v>
      </c>
      <c r="M24" s="393">
        <v>-0.28093805909156799</v>
      </c>
      <c r="N24" s="394">
        <v>2.3027551174163801</v>
      </c>
      <c r="O24" s="394">
        <v>-0.35352408885955799</v>
      </c>
      <c r="P24" s="394">
        <v>-0.40400743484497098</v>
      </c>
      <c r="Q24" s="394">
        <v>-0.66993606090545699</v>
      </c>
      <c r="R24" s="394">
        <v>-0.11321898549795199</v>
      </c>
      <c r="S24" s="394">
        <v>0.33459371328353898</v>
      </c>
      <c r="T24" s="394">
        <v>-0.55981528759002697</v>
      </c>
      <c r="U24" s="394">
        <v>-0.24283306300640101</v>
      </c>
      <c r="V24" s="395">
        <v>-0.47318542003631597</v>
      </c>
      <c r="W24" s="393">
        <v>3.8497038185596501E-2</v>
      </c>
      <c r="X24" s="394">
        <v>4.9413022994995099</v>
      </c>
      <c r="Y24" s="394">
        <v>0.1896001547575</v>
      </c>
      <c r="Z24" s="394">
        <v>0.45467671751976002</v>
      </c>
      <c r="AA24" s="394">
        <v>1.57313048839569</v>
      </c>
      <c r="AB24" s="394">
        <v>6.98089599609375E-2</v>
      </c>
      <c r="AC24" s="394">
        <v>0.64895415306091297</v>
      </c>
      <c r="AD24" s="394">
        <v>2.5217480659484899</v>
      </c>
      <c r="AE24" s="394">
        <v>0.94441342353820801</v>
      </c>
      <c r="AF24" s="395">
        <v>7.3729429244995099</v>
      </c>
      <c r="AG24" s="393">
        <v>1.15394908934832E-2</v>
      </c>
      <c r="AH24" s="394">
        <v>0.77528429031372104</v>
      </c>
      <c r="AI24" s="394">
        <v>1.8272733315825501E-2</v>
      </c>
      <c r="AJ24" s="394">
        <v>2.3864051327109299E-2</v>
      </c>
      <c r="AK24" s="394">
        <v>6.5619386732578305E-2</v>
      </c>
      <c r="AL24" s="394">
        <v>1.87414849642664E-3</v>
      </c>
      <c r="AM24" s="394">
        <v>1.6368204727768901E-2</v>
      </c>
      <c r="AN24" s="394">
        <v>4.5819990336895003E-2</v>
      </c>
      <c r="AO24" s="394">
        <v>8.6214654147625004E-3</v>
      </c>
      <c r="AP24" s="395">
        <v>3.2736193388700499E-2</v>
      </c>
      <c r="AQ24" s="55"/>
      <c r="AR24" s="56"/>
    </row>
    <row r="25" spans="1:44">
      <c r="A25">
        <v>22</v>
      </c>
      <c r="B25" s="270" t="s">
        <v>27</v>
      </c>
      <c r="C25" s="268">
        <v>13.699999809265099</v>
      </c>
      <c r="D25" s="268">
        <v>10.5</v>
      </c>
      <c r="E25" s="268">
        <v>3.2999999523162802</v>
      </c>
      <c r="F25" s="268">
        <v>5.5999999046325701</v>
      </c>
      <c r="G25" s="268">
        <v>11</v>
      </c>
      <c r="H25" s="268">
        <v>2.4000000953674299</v>
      </c>
      <c r="I25" s="268">
        <v>17.200000762939499</v>
      </c>
      <c r="J25" s="268">
        <v>4.6999998092651403</v>
      </c>
      <c r="K25" s="268">
        <v>2.2999999523162802</v>
      </c>
      <c r="L25" s="268">
        <v>8.5</v>
      </c>
      <c r="M25" s="393">
        <v>2.8966970443725599</v>
      </c>
      <c r="N25" s="394">
        <v>6.1231143772602102E-2</v>
      </c>
      <c r="O25" s="394">
        <v>1.9431854486465501</v>
      </c>
      <c r="P25" s="394">
        <v>-3.6693222820758799E-2</v>
      </c>
      <c r="Q25" s="394">
        <v>0.31194198131561302</v>
      </c>
      <c r="R25" s="394">
        <v>-0.47648724913597101</v>
      </c>
      <c r="S25" s="394">
        <v>-0.54596358537673995</v>
      </c>
      <c r="T25" s="394">
        <v>0.22036641836166401</v>
      </c>
      <c r="U25" s="394">
        <v>0.17899893224239299</v>
      </c>
      <c r="V25" s="395">
        <v>0.15348301827907601</v>
      </c>
      <c r="W25" s="393">
        <v>4.0927228927612296</v>
      </c>
      <c r="X25" s="394">
        <v>3.49374045617878E-3</v>
      </c>
      <c r="Y25" s="394">
        <v>5.7283449172973597</v>
      </c>
      <c r="Z25" s="394">
        <v>3.7505563814193002E-3</v>
      </c>
      <c r="AA25" s="394">
        <v>0.34107169508933999</v>
      </c>
      <c r="AB25" s="394">
        <v>1.2364461421966599</v>
      </c>
      <c r="AC25" s="394">
        <v>1.72784900665283</v>
      </c>
      <c r="AD25" s="394">
        <v>0.39075365662574801</v>
      </c>
      <c r="AE25" s="394">
        <v>0.51315361261367798</v>
      </c>
      <c r="AF25" s="395">
        <v>0.77570897340774503</v>
      </c>
      <c r="AG25" s="393">
        <v>0.650529325008392</v>
      </c>
      <c r="AH25" s="394">
        <v>2.9067354626022301E-4</v>
      </c>
      <c r="AI25" s="394">
        <v>0.29274484515190102</v>
      </c>
      <c r="AJ25" s="394">
        <v>1.04383645521011E-4</v>
      </c>
      <c r="AK25" s="394">
        <v>7.5441165827214701E-3</v>
      </c>
      <c r="AL25" s="394">
        <v>1.7602052539587E-2</v>
      </c>
      <c r="AM25" s="394">
        <v>2.3109368979930899E-2</v>
      </c>
      <c r="AN25" s="394">
        <v>3.7648838479071899E-3</v>
      </c>
      <c r="AO25" s="394">
        <v>2.4840573314577302E-3</v>
      </c>
      <c r="AP25" s="395">
        <v>1.82633905205876E-3</v>
      </c>
      <c r="AQ25" s="55"/>
      <c r="AR25" s="56"/>
    </row>
    <row r="26" spans="1:44">
      <c r="A26">
        <v>23</v>
      </c>
      <c r="B26" s="270" t="s">
        <v>28</v>
      </c>
      <c r="C26" s="268">
        <v>12.3999996185303</v>
      </c>
      <c r="D26" s="268">
        <v>11.5</v>
      </c>
      <c r="E26" s="268">
        <v>12.199999809265099</v>
      </c>
      <c r="F26" s="268">
        <v>11.6000003814697</v>
      </c>
      <c r="G26" s="268">
        <v>8.8000001907348597</v>
      </c>
      <c r="H26" s="268">
        <v>10.6000003814697</v>
      </c>
      <c r="I26" s="268">
        <v>9.6999998092651403</v>
      </c>
      <c r="J26" s="268">
        <v>9.3000001907348597</v>
      </c>
      <c r="K26" s="268">
        <v>14.8999996185303</v>
      </c>
      <c r="L26" s="268">
        <v>19.5</v>
      </c>
      <c r="M26" s="393">
        <v>-8.4367707371711703E-2</v>
      </c>
      <c r="N26" s="394">
        <v>0.91071718931198098</v>
      </c>
      <c r="O26" s="394">
        <v>-1.3604823350906401</v>
      </c>
      <c r="P26" s="394">
        <v>0.65798437595367398</v>
      </c>
      <c r="Q26" s="394">
        <v>0.30322191119193997</v>
      </c>
      <c r="R26" s="394">
        <v>-8.8761843740940094E-2</v>
      </c>
      <c r="S26" s="394">
        <v>-0.53188270330429099</v>
      </c>
      <c r="T26" s="394">
        <v>0.82081544399261497</v>
      </c>
      <c r="U26" s="394">
        <v>-6.3640668988227803E-2</v>
      </c>
      <c r="V26" s="395">
        <v>0.120925672352314</v>
      </c>
      <c r="W26" s="393">
        <v>3.4718317911028901E-3</v>
      </c>
      <c r="X26" s="394">
        <v>0.77288156747818004</v>
      </c>
      <c r="Y26" s="394">
        <v>2.8079311847686799</v>
      </c>
      <c r="Z26" s="394">
        <v>1.20602178573608</v>
      </c>
      <c r="AA26" s="394">
        <v>0.32226949930191001</v>
      </c>
      <c r="AB26" s="394">
        <v>4.2906716465949998E-2</v>
      </c>
      <c r="AC26" s="394">
        <v>1.6398729085922199</v>
      </c>
      <c r="AD26" s="394">
        <v>5.4212975502014196</v>
      </c>
      <c r="AE26" s="394">
        <v>6.4865835011005402E-2</v>
      </c>
      <c r="AF26" s="395">
        <v>0.48152095079422003</v>
      </c>
      <c r="AG26" s="393">
        <v>1.69655343052E-3</v>
      </c>
      <c r="AH26" s="394">
        <v>0.197688817977905</v>
      </c>
      <c r="AI26" s="394">
        <v>0.441164821386337</v>
      </c>
      <c r="AJ26" s="394">
        <v>0.103192046284676</v>
      </c>
      <c r="AK26" s="394">
        <v>2.19147335737944E-2</v>
      </c>
      <c r="AL26" s="394">
        <v>1.87787937466055E-3</v>
      </c>
      <c r="AM26" s="394">
        <v>6.7429013550281497E-2</v>
      </c>
      <c r="AN26" s="394">
        <v>0.16058541834354401</v>
      </c>
      <c r="AO26" s="394">
        <v>9.6534937620162996E-4</v>
      </c>
      <c r="AP26" s="395">
        <v>3.4853955730795899E-3</v>
      </c>
      <c r="AQ26" s="55"/>
      <c r="AR26" s="56"/>
    </row>
    <row r="27" spans="1:44">
      <c r="A27">
        <v>24</v>
      </c>
      <c r="B27" s="270" t="s">
        <v>29</v>
      </c>
      <c r="C27" s="268">
        <v>12.1000003814697</v>
      </c>
      <c r="D27" s="268">
        <v>9.5</v>
      </c>
      <c r="E27" s="268">
        <v>14.6000003814697</v>
      </c>
      <c r="F27" s="268">
        <v>14.199999809265099</v>
      </c>
      <c r="G27" s="268">
        <v>4.8000001907348597</v>
      </c>
      <c r="H27" s="268">
        <v>11.300000190734901</v>
      </c>
      <c r="I27" s="268">
        <v>7.8000001907348597</v>
      </c>
      <c r="J27" s="268">
        <v>10.5</v>
      </c>
      <c r="K27" s="268">
        <v>13.8999996185303</v>
      </c>
      <c r="L27" s="268">
        <v>15.699999809265099</v>
      </c>
      <c r="M27" s="393">
        <v>-0.51488000154495195</v>
      </c>
      <c r="N27" s="394">
        <v>1.6231061220169101</v>
      </c>
      <c r="O27" s="394">
        <v>-1.2904299497604399</v>
      </c>
      <c r="P27" s="394">
        <v>-6.7217588424682603E-2</v>
      </c>
      <c r="Q27" s="394">
        <v>-4.1123710572719602E-2</v>
      </c>
      <c r="R27" s="394">
        <v>0.68351948261260997</v>
      </c>
      <c r="S27" s="394">
        <v>-3.1916305422782898E-2</v>
      </c>
      <c r="T27" s="394">
        <v>0.21091926097869901</v>
      </c>
      <c r="U27" s="394">
        <v>0.29706048965454102</v>
      </c>
      <c r="V27" s="395">
        <v>0.25761944055557301</v>
      </c>
      <c r="W27" s="393">
        <v>0.129305869340897</v>
      </c>
      <c r="X27" s="394">
        <v>2.4549334049224898</v>
      </c>
      <c r="Y27" s="394">
        <v>2.5262105464935298</v>
      </c>
      <c r="Z27" s="394">
        <v>1.2586060911417001E-2</v>
      </c>
      <c r="AA27" s="394">
        <v>5.9276511892676397E-3</v>
      </c>
      <c r="AB27" s="394">
        <v>2.5443358421325701</v>
      </c>
      <c r="AC27" s="394">
        <v>5.9047793038189402E-3</v>
      </c>
      <c r="AD27" s="394">
        <v>0.357968389987946</v>
      </c>
      <c r="AE27" s="394">
        <v>1.4133063554763801</v>
      </c>
      <c r="AF27" s="395">
        <v>2.1854226589202899</v>
      </c>
      <c r="AG27" s="393">
        <v>5.0608187913894702E-2</v>
      </c>
      <c r="AH27" s="394">
        <v>0.502924263477325</v>
      </c>
      <c r="AI27" s="394">
        <v>0.317890554666519</v>
      </c>
      <c r="AJ27" s="394">
        <v>8.62530781887472E-4</v>
      </c>
      <c r="AK27" s="394">
        <v>3.2284445478580898E-4</v>
      </c>
      <c r="AL27" s="394">
        <v>8.9188843965530396E-2</v>
      </c>
      <c r="AM27" s="394">
        <v>1.9446165242698E-4</v>
      </c>
      <c r="AN27" s="394">
        <v>8.4926104173064197E-3</v>
      </c>
      <c r="AO27" s="394">
        <v>1.68460663408041E-2</v>
      </c>
      <c r="AP27" s="395">
        <v>1.26696899533272E-2</v>
      </c>
      <c r="AQ27" s="55"/>
      <c r="AR27" s="56"/>
    </row>
    <row r="28" spans="1:44">
      <c r="A28">
        <v>25</v>
      </c>
      <c r="B28" s="270" t="s">
        <v>30</v>
      </c>
      <c r="C28" s="268">
        <v>11.8999996185303</v>
      </c>
      <c r="D28" s="268">
        <v>9.5</v>
      </c>
      <c r="E28" s="268">
        <v>4.6999998092651403</v>
      </c>
      <c r="F28" s="268">
        <v>5.1999998092651403</v>
      </c>
      <c r="G28" s="268">
        <v>14.6000003814697</v>
      </c>
      <c r="H28" s="268">
        <v>3.9000000953674299</v>
      </c>
      <c r="I28" s="268">
        <v>12.8999996185303</v>
      </c>
      <c r="J28" s="268">
        <v>4.6999998092651403</v>
      </c>
      <c r="K28" s="268">
        <v>3</v>
      </c>
      <c r="L28" s="268">
        <v>3</v>
      </c>
      <c r="M28" s="393">
        <v>2.1035778522491499</v>
      </c>
      <c r="N28" s="394">
        <v>-0.72941625118255604</v>
      </c>
      <c r="O28" s="394">
        <v>2.4462254047393799</v>
      </c>
      <c r="P28" s="394">
        <v>0.216241389513016</v>
      </c>
      <c r="Q28" s="394">
        <v>-0.60604500770568803</v>
      </c>
      <c r="R28" s="394">
        <v>-0.52441698312759399</v>
      </c>
      <c r="S28" s="394">
        <v>-6.1923745088279204E-3</v>
      </c>
      <c r="T28" s="394">
        <v>-0.27210777997970598</v>
      </c>
      <c r="U28" s="394">
        <v>0.41320323944091802</v>
      </c>
      <c r="V28" s="395">
        <v>-9.8301067948341397E-2</v>
      </c>
      <c r="W28" s="393">
        <v>2.15835738182068</v>
      </c>
      <c r="X28" s="394">
        <v>0.49578887224197399</v>
      </c>
      <c r="Y28" s="394">
        <v>9.0780715942382795</v>
      </c>
      <c r="Z28" s="394">
        <v>0.13025717437267301</v>
      </c>
      <c r="AA28" s="394">
        <v>1.2873830795288099</v>
      </c>
      <c r="AB28" s="394">
        <v>1.4977045059204099</v>
      </c>
      <c r="AC28" s="394">
        <v>2.2227615409065E-4</v>
      </c>
      <c r="AD28" s="394">
        <v>0.59579128026962302</v>
      </c>
      <c r="AE28" s="394">
        <v>2.73447489738464</v>
      </c>
      <c r="AF28" s="395">
        <v>0.31819593906402599</v>
      </c>
      <c r="AG28" s="393">
        <v>0.37233227491378801</v>
      </c>
      <c r="AH28" s="394">
        <v>4.4767655432224301E-2</v>
      </c>
      <c r="AI28" s="394">
        <v>0.50350809097289995</v>
      </c>
      <c r="AJ28" s="394">
        <v>3.9345142431557196E-3</v>
      </c>
      <c r="AK28" s="394">
        <v>3.0904607847333E-2</v>
      </c>
      <c r="AL28" s="394">
        <v>2.3140193894505501E-2</v>
      </c>
      <c r="AM28" s="394">
        <v>3.2264722449326701E-6</v>
      </c>
      <c r="AN28" s="394">
        <v>6.2301056459546098E-3</v>
      </c>
      <c r="AO28" s="394">
        <v>1.4366167597472701E-2</v>
      </c>
      <c r="AP28" s="395">
        <v>8.1307376967742996E-4</v>
      </c>
      <c r="AQ28" s="55"/>
      <c r="AR28" s="56"/>
    </row>
    <row r="29" spans="1:44">
      <c r="A29">
        <v>26</v>
      </c>
      <c r="B29" s="270" t="s">
        <v>31</v>
      </c>
      <c r="C29" s="268">
        <v>11.699999809265099</v>
      </c>
      <c r="D29" s="268">
        <v>11.300000190734901</v>
      </c>
      <c r="E29" s="268">
        <v>12.300000190734901</v>
      </c>
      <c r="F29" s="268">
        <v>13.199999809265099</v>
      </c>
      <c r="G29" s="268">
        <v>11.300000190734901</v>
      </c>
      <c r="H29" s="268">
        <v>13.800000190734901</v>
      </c>
      <c r="I29" s="268">
        <v>5.1999998092651403</v>
      </c>
      <c r="J29" s="268">
        <v>5.3000001907348597</v>
      </c>
      <c r="K29" s="268">
        <v>17.799999237060501</v>
      </c>
      <c r="L29" s="268">
        <v>12.699999809265099</v>
      </c>
      <c r="M29" s="393">
        <v>-1.18989777565002</v>
      </c>
      <c r="N29" s="394">
        <v>0.66039425134658802</v>
      </c>
      <c r="O29" s="394">
        <v>-0.58620786666870095</v>
      </c>
      <c r="P29" s="394">
        <v>1.15923464298248</v>
      </c>
      <c r="Q29" s="394">
        <v>-0.63224798440933205</v>
      </c>
      <c r="R29" s="394">
        <v>-0.22459949553012801</v>
      </c>
      <c r="S29" s="394">
        <v>-0.68090724945068404</v>
      </c>
      <c r="T29" s="394">
        <v>-0.16612555086612699</v>
      </c>
      <c r="U29" s="394">
        <v>-0.26575326919555697</v>
      </c>
      <c r="V29" s="395">
        <v>-0.15672072768211401</v>
      </c>
      <c r="W29" s="393">
        <v>0.69059824943542503</v>
      </c>
      <c r="X29" s="394">
        <v>0.40639883279800398</v>
      </c>
      <c r="Y29" s="394">
        <v>0.52131944894790605</v>
      </c>
      <c r="Z29" s="394">
        <v>3.7434039115905802</v>
      </c>
      <c r="AA29" s="394">
        <v>1.40111231803894</v>
      </c>
      <c r="AB29" s="394">
        <v>0.27471995353698703</v>
      </c>
      <c r="AC29" s="394">
        <v>2.6875364780425999</v>
      </c>
      <c r="AD29" s="394">
        <v>0.22206753492355299</v>
      </c>
      <c r="AE29" s="394">
        <v>1.1311072111129801</v>
      </c>
      <c r="AF29" s="395">
        <v>0.80878114700317405</v>
      </c>
      <c r="AG29" s="393">
        <v>0.30940636992454501</v>
      </c>
      <c r="AH29" s="394">
        <v>9.5305182039737701E-2</v>
      </c>
      <c r="AI29" s="394">
        <v>7.5095377862453502E-2</v>
      </c>
      <c r="AJ29" s="394">
        <v>0.29366528987884499</v>
      </c>
      <c r="AK29" s="394">
        <v>8.7354414165020003E-2</v>
      </c>
      <c r="AL29" s="394">
        <v>1.1023703031241901E-2</v>
      </c>
      <c r="AM29" s="394">
        <v>0.10131782293319699</v>
      </c>
      <c r="AN29" s="394">
        <v>6.03090925142169E-3</v>
      </c>
      <c r="AO29" s="394">
        <v>1.5433597378432799E-2</v>
      </c>
      <c r="AP29" s="395">
        <v>5.3673856891691702E-3</v>
      </c>
      <c r="AQ29" s="55"/>
      <c r="AR29" s="56"/>
    </row>
    <row r="30" spans="1:44">
      <c r="A30">
        <v>27</v>
      </c>
      <c r="B30" s="270" t="s">
        <v>32</v>
      </c>
      <c r="C30" s="268">
        <v>11.6000003814697</v>
      </c>
      <c r="D30" s="268">
        <v>17.299999237060501</v>
      </c>
      <c r="E30" s="268">
        <v>7.0999999046325701</v>
      </c>
      <c r="F30" s="268">
        <v>8.6000003814697301</v>
      </c>
      <c r="G30" s="268">
        <v>9.1000003814697301</v>
      </c>
      <c r="H30" s="268">
        <v>3.9000000953674299</v>
      </c>
      <c r="I30" s="268">
        <v>9.1000003814697301</v>
      </c>
      <c r="J30" s="268">
        <v>4.6999998092651403</v>
      </c>
      <c r="K30" s="268">
        <v>2.5999999046325701</v>
      </c>
      <c r="L30" s="268">
        <v>3</v>
      </c>
      <c r="M30" s="393">
        <v>0.75386697053909302</v>
      </c>
      <c r="N30" s="394">
        <v>-0.41298383474349998</v>
      </c>
      <c r="O30" s="394">
        <v>2.7864906787872301</v>
      </c>
      <c r="P30" s="394">
        <v>0.53104633092880205</v>
      </c>
      <c r="Q30" s="394">
        <v>1.1211117506027199</v>
      </c>
      <c r="R30" s="394">
        <v>1.20978915691376</v>
      </c>
      <c r="S30" s="394">
        <v>-1.0796190500259399</v>
      </c>
      <c r="T30" s="394">
        <v>9.77639630436897E-2</v>
      </c>
      <c r="U30" s="394">
        <v>0.51400655508041404</v>
      </c>
      <c r="V30" s="395">
        <v>-7.9025223851203905E-2</v>
      </c>
      <c r="W30" s="393">
        <v>0.27720153331756597</v>
      </c>
      <c r="X30" s="394">
        <v>0.15893223881721499</v>
      </c>
      <c r="Y30" s="394">
        <v>11.7792015075684</v>
      </c>
      <c r="Z30" s="394">
        <v>0.78557711839675903</v>
      </c>
      <c r="AA30" s="394">
        <v>4.4055066108703604</v>
      </c>
      <c r="AB30" s="394">
        <v>7.9706187248229998</v>
      </c>
      <c r="AC30" s="394">
        <v>6.7564649581909197</v>
      </c>
      <c r="AD30" s="394">
        <v>7.6907694339752197E-2</v>
      </c>
      <c r="AE30" s="394">
        <v>4.2313976287841797</v>
      </c>
      <c r="AF30" s="395">
        <v>0.20564095675945299</v>
      </c>
      <c r="AG30" s="393">
        <v>4.3880358338355997E-2</v>
      </c>
      <c r="AH30" s="394">
        <v>1.31688192486763E-2</v>
      </c>
      <c r="AI30" s="394">
        <v>0.59950929880142201</v>
      </c>
      <c r="AJ30" s="394">
        <v>2.1774368360638601E-2</v>
      </c>
      <c r="AK30" s="394">
        <v>9.7046203911304502E-2</v>
      </c>
      <c r="AL30" s="394">
        <v>0.113005638122559</v>
      </c>
      <c r="AM30" s="394">
        <v>8.99957120418549E-2</v>
      </c>
      <c r="AN30" s="394">
        <v>7.3796935612335801E-4</v>
      </c>
      <c r="AO30" s="394">
        <v>2.0399430766701698E-2</v>
      </c>
      <c r="AP30" s="395">
        <v>4.82183328131214E-4</v>
      </c>
      <c r="AQ30" s="55"/>
      <c r="AR30" s="56"/>
    </row>
    <row r="31" spans="1:44">
      <c r="A31">
        <v>28</v>
      </c>
      <c r="B31" s="270" t="s">
        <v>33</v>
      </c>
      <c r="C31" s="268">
        <v>10.300000190734901</v>
      </c>
      <c r="D31" s="268">
        <v>4.9000000953674299</v>
      </c>
      <c r="E31" s="268">
        <v>6.9000000953674299</v>
      </c>
      <c r="F31" s="268">
        <v>6</v>
      </c>
      <c r="G31" s="268">
        <v>3.0999999046325701</v>
      </c>
      <c r="H31" s="268">
        <v>10.199999809265099</v>
      </c>
      <c r="I31" s="268">
        <v>18.399999618530298</v>
      </c>
      <c r="J31" s="268">
        <v>10.5</v>
      </c>
      <c r="K31" s="268">
        <v>4.9000000953674299</v>
      </c>
      <c r="L31" s="268">
        <v>12.3999996185303</v>
      </c>
      <c r="M31" s="393">
        <v>2.6593682765960698</v>
      </c>
      <c r="N31" s="394">
        <v>1.1525306701660201</v>
      </c>
      <c r="O31" s="394">
        <v>-0.37651574611663802</v>
      </c>
      <c r="P31" s="394">
        <v>-1.2973119020462001</v>
      </c>
      <c r="Q31" s="394">
        <v>3.0602857470512401E-2</v>
      </c>
      <c r="R31" s="394">
        <v>0.48069033026695301</v>
      </c>
      <c r="S31" s="394">
        <v>1.1169004440307599</v>
      </c>
      <c r="T31" s="394">
        <v>-0.53758752346038796</v>
      </c>
      <c r="U31" s="394">
        <v>-0.57967162132263195</v>
      </c>
      <c r="V31" s="395">
        <v>-0.15559338033199299</v>
      </c>
      <c r="W31" s="393">
        <v>3.4495556354522701</v>
      </c>
      <c r="X31" s="394">
        <v>1.2378010749816899</v>
      </c>
      <c r="Y31" s="394">
        <v>0.215063616633415</v>
      </c>
      <c r="Z31" s="394">
        <v>4.68827199935913</v>
      </c>
      <c r="AA31" s="394">
        <v>3.2826305832713799E-3</v>
      </c>
      <c r="AB31" s="394">
        <v>1.25835573673248</v>
      </c>
      <c r="AC31" s="394">
        <v>7.2311501502990696</v>
      </c>
      <c r="AD31" s="394">
        <v>2.3254690170288099</v>
      </c>
      <c r="AE31" s="394">
        <v>5.3815898895263699</v>
      </c>
      <c r="AF31" s="395">
        <v>0.79718732833862305</v>
      </c>
      <c r="AG31" s="393">
        <v>0.57246351242065396</v>
      </c>
      <c r="AH31" s="394">
        <v>0.107521630823612</v>
      </c>
      <c r="AI31" s="394">
        <v>1.14751178771257E-2</v>
      </c>
      <c r="AJ31" s="394">
        <v>0.13623216748237599</v>
      </c>
      <c r="AK31" s="394">
        <v>7.5807962275575806E-5</v>
      </c>
      <c r="AL31" s="394">
        <v>1.8703445792198198E-2</v>
      </c>
      <c r="AM31" s="394">
        <v>0.100976377725601</v>
      </c>
      <c r="AN31" s="394">
        <v>2.3393178358674001E-2</v>
      </c>
      <c r="AO31" s="394">
        <v>2.7199124917388001E-2</v>
      </c>
      <c r="AP31" s="395">
        <v>1.9596256315708199E-3</v>
      </c>
      <c r="AQ31" s="55"/>
      <c r="AR31" s="56"/>
    </row>
    <row r="32" spans="1:44">
      <c r="A32">
        <v>29</v>
      </c>
      <c r="B32" s="270" t="s">
        <v>34</v>
      </c>
      <c r="C32" s="268">
        <v>10.300000190734901</v>
      </c>
      <c r="D32" s="268">
        <v>9.8000001907348597</v>
      </c>
      <c r="E32" s="268">
        <v>7.3000001907348597</v>
      </c>
      <c r="F32" s="268">
        <v>6.8000001907348597</v>
      </c>
      <c r="G32" s="268">
        <v>14.8999996185303</v>
      </c>
      <c r="H32" s="268">
        <v>8.6000003814697301</v>
      </c>
      <c r="I32" s="268">
        <v>10.6000003814697</v>
      </c>
      <c r="J32" s="268">
        <v>1.70000004768372</v>
      </c>
      <c r="K32" s="268">
        <v>3.9000000953674299</v>
      </c>
      <c r="L32" s="268">
        <v>5.6999998092651403</v>
      </c>
      <c r="M32" s="393">
        <v>1.3289829492569001</v>
      </c>
      <c r="N32" s="394">
        <v>-0.37076240777969399</v>
      </c>
      <c r="O32" s="394">
        <v>1.9834293127059901</v>
      </c>
      <c r="P32" s="394">
        <v>1.1676437854766799</v>
      </c>
      <c r="Q32" s="394">
        <v>-0.47905305027961698</v>
      </c>
      <c r="R32" s="394">
        <v>-0.452353864908218</v>
      </c>
      <c r="S32" s="394">
        <v>0.46934661269187899</v>
      </c>
      <c r="T32" s="394">
        <v>-0.54777693748474099</v>
      </c>
      <c r="U32" s="394">
        <v>8.8602304458618199E-3</v>
      </c>
      <c r="V32" s="395">
        <v>-0.177190586924553</v>
      </c>
      <c r="W32" s="393">
        <v>0.86147958040237405</v>
      </c>
      <c r="X32" s="394">
        <v>0.12809650599956501</v>
      </c>
      <c r="Y32" s="394">
        <v>5.9680728912353498</v>
      </c>
      <c r="Z32" s="394">
        <v>3.7979104518890399</v>
      </c>
      <c r="AA32" s="394">
        <v>0.80438739061355602</v>
      </c>
      <c r="AB32" s="394">
        <v>1.1143696308136</v>
      </c>
      <c r="AC32" s="394">
        <v>1.2769262790679901</v>
      </c>
      <c r="AD32" s="394">
        <v>2.4144582748413099</v>
      </c>
      <c r="AE32" s="394">
        <v>1.25729315914214E-3</v>
      </c>
      <c r="AF32" s="395">
        <v>1.0338546037673999</v>
      </c>
      <c r="AG32" s="393">
        <v>0.215732246637344</v>
      </c>
      <c r="AH32" s="394">
        <v>1.6790654510259601E-2</v>
      </c>
      <c r="AI32" s="394">
        <v>0.48051804304122903</v>
      </c>
      <c r="AJ32" s="394">
        <v>0.166531726717949</v>
      </c>
      <c r="AK32" s="394">
        <v>2.8031315654516199E-2</v>
      </c>
      <c r="AL32" s="394">
        <v>2.4993833154439898E-2</v>
      </c>
      <c r="AM32" s="394">
        <v>2.6906898245215399E-2</v>
      </c>
      <c r="AN32" s="394">
        <v>3.6650825291871997E-2</v>
      </c>
      <c r="AO32" s="394">
        <v>9.5888444775482606E-6</v>
      </c>
      <c r="AP32" s="395">
        <v>3.8349309470504501E-3</v>
      </c>
      <c r="AQ32" s="55"/>
      <c r="AR32" s="56"/>
    </row>
    <row r="33" spans="1:44">
      <c r="A33">
        <v>30</v>
      </c>
      <c r="B33" s="270" t="s">
        <v>35</v>
      </c>
      <c r="C33" s="268">
        <v>9.6000003814697301</v>
      </c>
      <c r="D33" s="268">
        <v>14.800000190734901</v>
      </c>
      <c r="E33" s="268">
        <v>7.9000000953674299</v>
      </c>
      <c r="F33" s="268">
        <v>10.199999809265099</v>
      </c>
      <c r="G33" s="268">
        <v>12</v>
      </c>
      <c r="H33" s="268">
        <v>13.699999809265099</v>
      </c>
      <c r="I33" s="268">
        <v>8.8000001907348597</v>
      </c>
      <c r="J33" s="268">
        <v>18.700000762939499</v>
      </c>
      <c r="K33" s="268">
        <v>8.3999996185302699</v>
      </c>
      <c r="L33" s="268">
        <v>5.5999999046325701</v>
      </c>
      <c r="M33" s="393">
        <v>-0.90803337097168002</v>
      </c>
      <c r="N33" s="394">
        <v>-1.5296379327773999</v>
      </c>
      <c r="O33" s="394">
        <v>0.83863341808319103</v>
      </c>
      <c r="P33" s="394">
        <v>-0.999228835105896</v>
      </c>
      <c r="Q33" s="394">
        <v>0.63864195346832298</v>
      </c>
      <c r="R33" s="394">
        <v>0.48788970708847001</v>
      </c>
      <c r="S33" s="394">
        <v>0.24637924134731301</v>
      </c>
      <c r="T33" s="394">
        <v>0.59465646743774403</v>
      </c>
      <c r="U33" s="394">
        <v>-0.61075836420059204</v>
      </c>
      <c r="V33" s="395">
        <v>-1.11788408830762E-2</v>
      </c>
      <c r="W33" s="393">
        <v>0.40217012166976901</v>
      </c>
      <c r="X33" s="394">
        <v>2.1803348064422599</v>
      </c>
      <c r="Y33" s="394">
        <v>1.0669522285461399</v>
      </c>
      <c r="Z33" s="394">
        <v>2.78133893013</v>
      </c>
      <c r="AA33" s="394">
        <v>1.4295947551727299</v>
      </c>
      <c r="AB33" s="394">
        <v>1.29633116722107</v>
      </c>
      <c r="AC33" s="394">
        <v>0.35187357664108299</v>
      </c>
      <c r="AD33" s="394">
        <v>2.8454077243804901</v>
      </c>
      <c r="AE33" s="394">
        <v>5.9742770195007298</v>
      </c>
      <c r="AF33" s="395">
        <v>4.1150175966322396E-3</v>
      </c>
      <c r="AG33" s="393">
        <v>0.13088832795620001</v>
      </c>
      <c r="AH33" s="394">
        <v>0.371427953243256</v>
      </c>
      <c r="AI33" s="394">
        <v>0.11164560914039599</v>
      </c>
      <c r="AJ33" s="394">
        <v>0.158499255776405</v>
      </c>
      <c r="AK33" s="394">
        <v>6.4745888113975497E-2</v>
      </c>
      <c r="AL33" s="394">
        <v>3.7786845117807402E-2</v>
      </c>
      <c r="AM33" s="394">
        <v>9.6361935138702393E-3</v>
      </c>
      <c r="AN33" s="394">
        <v>5.6134466081857702E-2</v>
      </c>
      <c r="AO33" s="394">
        <v>5.9215601533651401E-2</v>
      </c>
      <c r="AP33" s="395">
        <v>1.9837678337353299E-5</v>
      </c>
      <c r="AQ33" s="55"/>
      <c r="AR33" s="56"/>
    </row>
    <row r="34" spans="1:44">
      <c r="A34">
        <v>31</v>
      </c>
      <c r="B34" s="270" t="s">
        <v>36</v>
      </c>
      <c r="C34" s="268">
        <v>9.5</v>
      </c>
      <c r="D34" s="268">
        <v>7.9000000953674299</v>
      </c>
      <c r="E34" s="268">
        <v>15.3999996185303</v>
      </c>
      <c r="F34" s="268">
        <v>15.6000003814697</v>
      </c>
      <c r="G34" s="268">
        <v>9.3999996185302699</v>
      </c>
      <c r="H34" s="268">
        <v>10.199999809265099</v>
      </c>
      <c r="I34" s="268">
        <v>13.199999809265099</v>
      </c>
      <c r="J34" s="268">
        <v>14.8999996185303</v>
      </c>
      <c r="K34" s="268">
        <v>16.799999237060501</v>
      </c>
      <c r="L34" s="268">
        <v>15.6000003814697</v>
      </c>
      <c r="M34" s="393">
        <v>-0.54559993743896495</v>
      </c>
      <c r="N34" s="394">
        <v>0.47402071952819802</v>
      </c>
      <c r="O34" s="394">
        <v>-2.10994219779968</v>
      </c>
      <c r="P34" s="394">
        <v>-0.53817170858383201</v>
      </c>
      <c r="Q34" s="394">
        <v>5.3995978087186799E-2</v>
      </c>
      <c r="R34" s="394">
        <v>-0.48311993479728699</v>
      </c>
      <c r="S34" s="394">
        <v>0.41048756241798401</v>
      </c>
      <c r="T34" s="394">
        <v>-0.25231915712356601</v>
      </c>
      <c r="U34" s="394">
        <v>0.80063450336456299</v>
      </c>
      <c r="V34" s="395">
        <v>0.45727014541625999</v>
      </c>
      <c r="W34" s="393">
        <v>0.14519605040550199</v>
      </c>
      <c r="X34" s="394">
        <v>0.209382578730583</v>
      </c>
      <c r="Y34" s="394">
        <v>6.7537002563476598</v>
      </c>
      <c r="Z34" s="394">
        <v>0.80679965019226096</v>
      </c>
      <c r="AA34" s="394">
        <v>1.02192936465144E-2</v>
      </c>
      <c r="AB34" s="394">
        <v>1.2711083889007599</v>
      </c>
      <c r="AC34" s="394">
        <v>0.97673881053924605</v>
      </c>
      <c r="AD34" s="394">
        <v>0.51228618621826205</v>
      </c>
      <c r="AE34" s="394">
        <v>10.2663278579712</v>
      </c>
      <c r="AF34" s="395">
        <v>6.88531541824341</v>
      </c>
      <c r="AG34" s="393">
        <v>4.5223131775855997E-2</v>
      </c>
      <c r="AH34" s="394">
        <v>3.4135527908801998E-2</v>
      </c>
      <c r="AI34" s="394">
        <v>0.67632138729095503</v>
      </c>
      <c r="AJ34" s="394">
        <v>4.4000107795000097E-2</v>
      </c>
      <c r="AK34" s="394">
        <v>4.42929711425677E-4</v>
      </c>
      <c r="AL34" s="394">
        <v>3.5458628088235897E-2</v>
      </c>
      <c r="AM34" s="394">
        <v>2.55983509123325E-2</v>
      </c>
      <c r="AN34" s="394">
        <v>9.6719143912196194E-3</v>
      </c>
      <c r="AO34" s="394">
        <v>9.7382426261901897E-2</v>
      </c>
      <c r="AP34" s="395">
        <v>3.1765647232532501E-2</v>
      </c>
      <c r="AQ34" s="55"/>
      <c r="AR34" s="56"/>
    </row>
    <row r="35" spans="1:44">
      <c r="A35">
        <v>32</v>
      </c>
      <c r="B35" s="270" t="s">
        <v>37</v>
      </c>
      <c r="C35" s="268">
        <v>9.1999998092651403</v>
      </c>
      <c r="D35" s="268">
        <v>10.5</v>
      </c>
      <c r="E35" s="268">
        <v>10.3999996185303</v>
      </c>
      <c r="F35" s="268">
        <v>12</v>
      </c>
      <c r="G35" s="268">
        <v>7.5</v>
      </c>
      <c r="H35" s="268">
        <v>11.8999996185303</v>
      </c>
      <c r="I35" s="268">
        <v>17.600000381469702</v>
      </c>
      <c r="J35" s="268">
        <v>9.1000003814697301</v>
      </c>
      <c r="K35" s="268">
        <v>11.3999996185303</v>
      </c>
      <c r="L35" s="268">
        <v>18.5</v>
      </c>
      <c r="M35" s="393">
        <v>0.83920681476592995</v>
      </c>
      <c r="N35" s="394">
        <v>0.70057553052902199</v>
      </c>
      <c r="O35" s="394">
        <v>-1.3615680932998699</v>
      </c>
      <c r="P35" s="394">
        <v>0.16773736476898199</v>
      </c>
      <c r="Q35" s="394">
        <v>1.2352454662323</v>
      </c>
      <c r="R35" s="394">
        <v>-0.26841542124748202</v>
      </c>
      <c r="S35" s="394">
        <v>0.19147627055645</v>
      </c>
      <c r="T35" s="394">
        <v>-0.24787436425685899</v>
      </c>
      <c r="U35" s="394">
        <v>-0.44363102316856401</v>
      </c>
      <c r="V35" s="395">
        <v>0.21851088106632199</v>
      </c>
      <c r="W35" s="393">
        <v>0.34351378679275502</v>
      </c>
      <c r="X35" s="394">
        <v>0.45735752582549999</v>
      </c>
      <c r="Y35" s="394">
        <v>2.8124148845672599</v>
      </c>
      <c r="Z35" s="394">
        <v>7.8376092016696902E-2</v>
      </c>
      <c r="AA35" s="394">
        <v>5.34816217422485</v>
      </c>
      <c r="AB35" s="394">
        <v>0.39236256480217002</v>
      </c>
      <c r="AC35" s="394">
        <v>0.21252419054508201</v>
      </c>
      <c r="AD35" s="394">
        <v>0.49439656734466603</v>
      </c>
      <c r="AE35" s="394">
        <v>3.1520299911499001</v>
      </c>
      <c r="AF35" s="395">
        <v>1.57225978374481</v>
      </c>
      <c r="AG35" s="393">
        <v>0.14035910367965701</v>
      </c>
      <c r="AH35" s="394">
        <v>9.7816593945026398E-2</v>
      </c>
      <c r="AI35" s="394">
        <v>0.36947181820869401</v>
      </c>
      <c r="AJ35" s="394">
        <v>5.60740893706679E-3</v>
      </c>
      <c r="AK35" s="394">
        <v>0.30409491062164301</v>
      </c>
      <c r="AL35" s="394">
        <v>1.43587794154882E-2</v>
      </c>
      <c r="AM35" s="394">
        <v>7.3068891651928399E-3</v>
      </c>
      <c r="AN35" s="394">
        <v>1.22451987117529E-2</v>
      </c>
      <c r="AO35" s="394">
        <v>3.9223507046699503E-2</v>
      </c>
      <c r="AP35" s="395">
        <v>9.5158750191330892E-3</v>
      </c>
      <c r="AQ35" s="55"/>
      <c r="AR35" s="56"/>
    </row>
    <row r="36" spans="1:44">
      <c r="A36">
        <v>33</v>
      </c>
      <c r="B36" s="270" t="s">
        <v>38</v>
      </c>
      <c r="C36" s="268">
        <v>9.1000003814697301</v>
      </c>
      <c r="D36" s="268">
        <v>12.699999809265099</v>
      </c>
      <c r="E36" s="268">
        <v>10.300000190734901</v>
      </c>
      <c r="F36" s="268">
        <v>9.6000003814697301</v>
      </c>
      <c r="G36" s="268">
        <v>9.3999996185302699</v>
      </c>
      <c r="H36" s="268">
        <v>12.199999809265099</v>
      </c>
      <c r="I36" s="268">
        <v>19.200000762939499</v>
      </c>
      <c r="J36" s="268">
        <v>15.8999996185303</v>
      </c>
      <c r="K36" s="268">
        <v>8.5</v>
      </c>
      <c r="L36" s="268">
        <v>10.8999996185303</v>
      </c>
      <c r="M36" s="393">
        <v>0.420725107192993</v>
      </c>
      <c r="N36" s="394">
        <v>-0.55202955007553101</v>
      </c>
      <c r="O36" s="394">
        <v>-0.26946231722831698</v>
      </c>
      <c r="P36" s="394">
        <v>-1.0549741983413701</v>
      </c>
      <c r="Q36" s="394">
        <v>1.6260793209075901</v>
      </c>
      <c r="R36" s="394">
        <v>-0.21516650915145899</v>
      </c>
      <c r="S36" s="394">
        <v>0.54052346944809004</v>
      </c>
      <c r="T36" s="394">
        <v>2.9331477358937302E-2</v>
      </c>
      <c r="U36" s="394">
        <v>-0.21635492146015201</v>
      </c>
      <c r="V36" s="395">
        <v>-0.32610890269279502</v>
      </c>
      <c r="W36" s="393">
        <v>8.6338207125663799E-2</v>
      </c>
      <c r="X36" s="394">
        <v>0.28396874666214</v>
      </c>
      <c r="Y36" s="394">
        <v>0.11015310138464</v>
      </c>
      <c r="Z36" s="394">
        <v>3.1003282070159899</v>
      </c>
      <c r="AA36" s="394">
        <v>9.2679033279418892</v>
      </c>
      <c r="AB36" s="394">
        <v>0.25212854146957397</v>
      </c>
      <c r="AC36" s="394">
        <v>1.69358718395233</v>
      </c>
      <c r="AD36" s="394">
        <v>6.92277308553457E-3</v>
      </c>
      <c r="AE36" s="394">
        <v>0.74968719482421897</v>
      </c>
      <c r="AF36" s="395">
        <v>3.5018978118896502</v>
      </c>
      <c r="AG36" s="393">
        <v>3.68467606604099E-2</v>
      </c>
      <c r="AH36" s="394">
        <v>6.34347274899483E-2</v>
      </c>
      <c r="AI36" s="394">
        <v>1.51146650314331E-2</v>
      </c>
      <c r="AJ36" s="394">
        <v>0.23167870938777901</v>
      </c>
      <c r="AK36" s="394">
        <v>0.550409495830536</v>
      </c>
      <c r="AL36" s="394">
        <v>9.6372207626700401E-3</v>
      </c>
      <c r="AM36" s="394">
        <v>6.0817919671535499E-2</v>
      </c>
      <c r="AN36" s="394">
        <v>1.7908957670442801E-4</v>
      </c>
      <c r="AO36" s="394">
        <v>9.7439717501401901E-3</v>
      </c>
      <c r="AP36" s="395">
        <v>2.21374575048685E-2</v>
      </c>
      <c r="AQ36" s="55"/>
      <c r="AR36" s="56"/>
    </row>
    <row r="37" spans="1:44">
      <c r="A37">
        <v>34</v>
      </c>
      <c r="B37" s="270" t="s">
        <v>39</v>
      </c>
      <c r="C37" s="268">
        <v>8.5</v>
      </c>
      <c r="D37" s="268">
        <v>8.5</v>
      </c>
      <c r="E37" s="268">
        <v>7.4000000953674299</v>
      </c>
      <c r="F37" s="268">
        <v>3.2000000476837198</v>
      </c>
      <c r="G37" s="268">
        <v>7.4000000953674299</v>
      </c>
      <c r="H37" s="268">
        <v>1.5</v>
      </c>
      <c r="I37" s="268">
        <v>5.5999999046325701</v>
      </c>
      <c r="J37" s="268">
        <v>10.300000190734901</v>
      </c>
      <c r="K37" s="268">
        <v>5.8000001907348597</v>
      </c>
      <c r="L37" s="268">
        <v>12.699999809265099</v>
      </c>
      <c r="M37" s="393">
        <v>2.2181477546691899</v>
      </c>
      <c r="N37" s="394">
        <v>-0.48269873857498202</v>
      </c>
      <c r="O37" s="394">
        <v>6.08855597674847E-2</v>
      </c>
      <c r="P37" s="394">
        <v>0.27704098820686301</v>
      </c>
      <c r="Q37" s="394">
        <v>-0.84260773658752397</v>
      </c>
      <c r="R37" s="394">
        <v>1.6698188781738299</v>
      </c>
      <c r="S37" s="394">
        <v>0.236737981438637</v>
      </c>
      <c r="T37" s="394">
        <v>0.59765505790710405</v>
      </c>
      <c r="U37" s="394">
        <v>0.63442766666412398</v>
      </c>
      <c r="V37" s="395">
        <v>0.17497381567955</v>
      </c>
      <c r="W37" s="393">
        <v>2.3998665809631299</v>
      </c>
      <c r="X37" s="394">
        <v>0.21711920201778401</v>
      </c>
      <c r="Y37" s="394">
        <v>5.6237922981381399E-3</v>
      </c>
      <c r="Z37" s="394">
        <v>0.21380214393138899</v>
      </c>
      <c r="AA37" s="394">
        <v>2.48856472969055</v>
      </c>
      <c r="AB37" s="394">
        <v>15.1848802566528</v>
      </c>
      <c r="AC37" s="394">
        <v>0.32487353682518</v>
      </c>
      <c r="AD37" s="394">
        <v>2.8741762638092001</v>
      </c>
      <c r="AE37" s="394">
        <v>6.4463033676147496</v>
      </c>
      <c r="AF37" s="395">
        <v>1.0081479549407999</v>
      </c>
      <c r="AG37" s="393">
        <v>0.51368147134780895</v>
      </c>
      <c r="AH37" s="394">
        <v>2.4325696751475299E-2</v>
      </c>
      <c r="AI37" s="394">
        <v>3.8702727761119599E-4</v>
      </c>
      <c r="AJ37" s="394">
        <v>8.0131087452173198E-3</v>
      </c>
      <c r="AK37" s="394">
        <v>7.4124857783317594E-2</v>
      </c>
      <c r="AL37" s="394">
        <v>0.29110637307167098</v>
      </c>
      <c r="AM37" s="394">
        <v>5.8512524701654902E-3</v>
      </c>
      <c r="AN37" s="394">
        <v>3.7291869521141101E-2</v>
      </c>
      <c r="AO37" s="394">
        <v>4.20220457017422E-2</v>
      </c>
      <c r="AP37" s="395">
        <v>3.1963849905878301E-3</v>
      </c>
      <c r="AQ37" s="55"/>
      <c r="AR37" s="56"/>
    </row>
    <row r="38" spans="1:44">
      <c r="A38">
        <v>35</v>
      </c>
      <c r="B38" s="270" t="s">
        <v>40</v>
      </c>
      <c r="C38" s="268">
        <v>6.8000001907348597</v>
      </c>
      <c r="D38" s="268">
        <v>9.5</v>
      </c>
      <c r="E38" s="268">
        <v>11.5</v>
      </c>
      <c r="F38" s="268">
        <v>7</v>
      </c>
      <c r="G38" s="268">
        <v>14.3999996185303</v>
      </c>
      <c r="H38" s="268">
        <v>7.4000000953674299</v>
      </c>
      <c r="I38" s="268">
        <v>18.899999618530298</v>
      </c>
      <c r="J38" s="268">
        <v>0.40000000596046398</v>
      </c>
      <c r="K38" s="268">
        <v>10.699999809265099</v>
      </c>
      <c r="L38" s="268">
        <v>17.899999618530298</v>
      </c>
      <c r="M38" s="393">
        <v>1.8999208211898799</v>
      </c>
      <c r="N38" s="394">
        <v>-0.155922040343285</v>
      </c>
      <c r="O38" s="394">
        <v>-0.82592713832855202</v>
      </c>
      <c r="P38" s="394">
        <v>2.03928875923157</v>
      </c>
      <c r="Q38" s="394">
        <v>0.74640524387359597</v>
      </c>
      <c r="R38" s="394">
        <v>-1.2138946056366</v>
      </c>
      <c r="S38" s="394">
        <v>0.381815165281296</v>
      </c>
      <c r="T38" s="394">
        <v>-0.82568013668060303</v>
      </c>
      <c r="U38" s="394">
        <v>0.40513944625854498</v>
      </c>
      <c r="V38" s="395">
        <v>-0.40214541554451</v>
      </c>
      <c r="W38" s="393">
        <v>1.7606668472289999</v>
      </c>
      <c r="X38" s="394">
        <v>2.2654835134744599E-2</v>
      </c>
      <c r="Y38" s="394">
        <v>1.0348660945892301</v>
      </c>
      <c r="Z38" s="394">
        <v>11.5846109390259</v>
      </c>
      <c r="AA38" s="394">
        <v>1.95275342464447</v>
      </c>
      <c r="AB38" s="394">
        <v>8.0248069763183594</v>
      </c>
      <c r="AC38" s="394">
        <v>0.84505462646484397</v>
      </c>
      <c r="AD38" s="394">
        <v>5.4857482910156303</v>
      </c>
      <c r="AE38" s="394">
        <v>2.6287882328033398</v>
      </c>
      <c r="AF38" s="395">
        <v>5.3253040313720703</v>
      </c>
      <c r="AG38" s="393">
        <v>0.30960848927497903</v>
      </c>
      <c r="AH38" s="394">
        <v>2.0852438174188098E-3</v>
      </c>
      <c r="AI38" s="394">
        <v>5.8509357273578602E-2</v>
      </c>
      <c r="AJ38" s="394">
        <v>0.35669687390327498</v>
      </c>
      <c r="AK38" s="394">
        <v>4.7784958034753799E-2</v>
      </c>
      <c r="AL38" s="394">
        <v>0.12638740241527599</v>
      </c>
      <c r="AM38" s="394">
        <v>1.2503977864980699E-2</v>
      </c>
      <c r="AN38" s="394">
        <v>5.8474365621805198E-2</v>
      </c>
      <c r="AO38" s="394">
        <v>1.4078322798013699E-2</v>
      </c>
      <c r="AP38" s="395">
        <v>1.3871010392904301E-2</v>
      </c>
      <c r="AQ38" s="55"/>
      <c r="AR38" s="56"/>
    </row>
    <row r="39" spans="1:44">
      <c r="A39">
        <v>36</v>
      </c>
      <c r="B39" s="270" t="s">
        <v>41</v>
      </c>
      <c r="C39" s="268">
        <v>5.6999998092651403</v>
      </c>
      <c r="D39" s="268">
        <v>12.8999996185303</v>
      </c>
      <c r="E39" s="268">
        <v>4.9000000953674299</v>
      </c>
      <c r="F39" s="268">
        <v>8.6000003814697301</v>
      </c>
      <c r="G39" s="268">
        <v>16.200000762939499</v>
      </c>
      <c r="H39" s="268">
        <v>7</v>
      </c>
      <c r="I39" s="268">
        <v>14.300000190734901</v>
      </c>
      <c r="J39" s="268">
        <v>18.399999618530298</v>
      </c>
      <c r="K39" s="268">
        <v>16.399999618530298</v>
      </c>
      <c r="L39" s="268">
        <v>5</v>
      </c>
      <c r="M39" s="393">
        <v>9.1068163514137296E-2</v>
      </c>
      <c r="N39" s="394">
        <v>-3.1420974731445299</v>
      </c>
      <c r="O39" s="394">
        <v>-0.22768232226371801</v>
      </c>
      <c r="P39" s="394">
        <v>-0.94772732257842995</v>
      </c>
      <c r="Q39" s="394">
        <v>0.122339859604836</v>
      </c>
      <c r="R39" s="394">
        <v>-0.51918566226959195</v>
      </c>
      <c r="S39" s="394">
        <v>-0.642616868019104</v>
      </c>
      <c r="T39" s="394">
        <v>-0.52643263339996305</v>
      </c>
      <c r="U39" s="394">
        <v>4.9209780991077402E-2</v>
      </c>
      <c r="V39" s="395">
        <v>-5.3732886910438503E-2</v>
      </c>
      <c r="W39" s="393">
        <v>4.0451940149068798E-3</v>
      </c>
      <c r="X39" s="394">
        <v>9.1999444961547905</v>
      </c>
      <c r="Y39" s="394">
        <v>7.8642860054969801E-2</v>
      </c>
      <c r="Z39" s="394">
        <v>2.5020201206207302</v>
      </c>
      <c r="AA39" s="394">
        <v>5.2460689097642899E-2</v>
      </c>
      <c r="AB39" s="394">
        <v>1.46797287464142</v>
      </c>
      <c r="AC39" s="394">
        <v>2.3937714099884002</v>
      </c>
      <c r="AD39" s="394">
        <v>2.2299637794494598</v>
      </c>
      <c r="AE39" s="394">
        <v>3.8783714175224297E-2</v>
      </c>
      <c r="AF39" s="395">
        <v>9.5073282718658406E-2</v>
      </c>
      <c r="AG39" s="393">
        <v>7.0217595202848304E-4</v>
      </c>
      <c r="AH39" s="394">
        <v>0.835895776748657</v>
      </c>
      <c r="AI39" s="394">
        <v>4.3890592642128502E-3</v>
      </c>
      <c r="AJ39" s="394">
        <v>7.6046563684940297E-2</v>
      </c>
      <c r="AK39" s="394">
        <v>1.26721046399325E-3</v>
      </c>
      <c r="AL39" s="394">
        <v>2.2822236642241499E-2</v>
      </c>
      <c r="AM39" s="394">
        <v>3.4963674843311303E-2</v>
      </c>
      <c r="AN39" s="394">
        <v>2.3463804274797401E-2</v>
      </c>
      <c r="AO39" s="394">
        <v>2.05029180506244E-4</v>
      </c>
      <c r="AP39" s="395">
        <v>2.44451744947582E-4</v>
      </c>
      <c r="AQ39" s="55"/>
      <c r="AR39" s="56"/>
    </row>
    <row r="40" spans="1:44">
      <c r="A40">
        <v>37</v>
      </c>
      <c r="B40" s="270" t="s">
        <v>42</v>
      </c>
      <c r="C40" s="268">
        <v>13.8999996185303</v>
      </c>
      <c r="D40" s="268">
        <v>11.1000003814697</v>
      </c>
      <c r="E40" s="268">
        <v>11.1000003814697</v>
      </c>
      <c r="F40" s="268">
        <v>10.6000003814697</v>
      </c>
      <c r="G40" s="268">
        <v>8.6000003814697301</v>
      </c>
      <c r="H40" s="268">
        <v>11.5</v>
      </c>
      <c r="I40" s="268">
        <v>15.199999809265099</v>
      </c>
      <c r="J40" s="268">
        <v>13.6000003814697</v>
      </c>
      <c r="K40" s="268">
        <v>14.6000003814697</v>
      </c>
      <c r="L40" s="268">
        <v>18.299999237060501</v>
      </c>
      <c r="M40" s="393">
        <v>0.220748111605644</v>
      </c>
      <c r="N40" s="394">
        <v>0.81358069181442305</v>
      </c>
      <c r="O40" s="394">
        <v>-1.36212837696075</v>
      </c>
      <c r="P40" s="394">
        <v>-0.50780802965164196</v>
      </c>
      <c r="Q40" s="394">
        <v>0.664287090301514</v>
      </c>
      <c r="R40" s="394">
        <v>-0.66285651922225997</v>
      </c>
      <c r="S40" s="394">
        <v>-0.435168147087097</v>
      </c>
      <c r="T40" s="394">
        <v>1.0118824243545499</v>
      </c>
      <c r="U40" s="394">
        <v>-0.25165331363678001</v>
      </c>
      <c r="V40" s="395">
        <v>-0.135046422481537</v>
      </c>
      <c r="W40" s="393">
        <v>2.37684119492769E-2</v>
      </c>
      <c r="X40" s="394">
        <v>0.61680394411087003</v>
      </c>
      <c r="Y40" s="394">
        <v>2.81472992897034</v>
      </c>
      <c r="Z40" s="394">
        <v>0.71832853555679299</v>
      </c>
      <c r="AA40" s="394">
        <v>1.5467127561569201</v>
      </c>
      <c r="AB40" s="394">
        <v>2.3928291797637899</v>
      </c>
      <c r="AC40" s="394">
        <v>1.09772264957428</v>
      </c>
      <c r="AD40" s="394">
        <v>8.2389583587646502</v>
      </c>
      <c r="AE40" s="394">
        <v>1.01426589488983</v>
      </c>
      <c r="AF40" s="395">
        <v>0.60054332017898604</v>
      </c>
      <c r="AG40" s="393">
        <v>9.7471028566360508E-3</v>
      </c>
      <c r="AH40" s="394">
        <v>0.132398426532745</v>
      </c>
      <c r="AI40" s="394">
        <v>0.371122807264328</v>
      </c>
      <c r="AJ40" s="394">
        <v>5.1579922437667798E-2</v>
      </c>
      <c r="AK40" s="394">
        <v>8.8265947997569996E-2</v>
      </c>
      <c r="AL40" s="394">
        <v>8.7886184453964206E-2</v>
      </c>
      <c r="AM40" s="394">
        <v>3.7878759205341297E-2</v>
      </c>
      <c r="AN40" s="394">
        <v>0.20480552315712</v>
      </c>
      <c r="AO40" s="394">
        <v>1.2667382135987299E-2</v>
      </c>
      <c r="AP40" s="395">
        <v>3.6479404661804399E-3</v>
      </c>
      <c r="AQ40" s="55"/>
      <c r="AR40" s="56"/>
    </row>
    <row r="41" spans="1:44">
      <c r="A41">
        <v>38</v>
      </c>
      <c r="B41" s="270" t="s">
        <v>43</v>
      </c>
      <c r="C41" s="268">
        <v>13.199999809265099</v>
      </c>
      <c r="D41" s="268">
        <v>6.5</v>
      </c>
      <c r="E41" s="268">
        <v>4.5999999046325701</v>
      </c>
      <c r="F41" s="268">
        <v>5.1999998092651403</v>
      </c>
      <c r="G41" s="268">
        <v>5.6999998092651403</v>
      </c>
      <c r="H41" s="268">
        <v>5.0999999046325701</v>
      </c>
      <c r="I41" s="268">
        <v>17.600000381469702</v>
      </c>
      <c r="J41" s="268">
        <v>10.300000190734901</v>
      </c>
      <c r="K41" s="268">
        <v>6.8000001907348597</v>
      </c>
      <c r="L41" s="268">
        <v>9.8999996185302699</v>
      </c>
      <c r="M41" s="393">
        <v>2.80573678016663</v>
      </c>
      <c r="N41" s="394">
        <v>0.69019371271133401</v>
      </c>
      <c r="O41" s="394">
        <v>0.35372194647789001</v>
      </c>
      <c r="P41" s="394">
        <v>-1.37094342708588</v>
      </c>
      <c r="Q41" s="394">
        <v>-0.33356493711471602</v>
      </c>
      <c r="R41" s="394">
        <v>3.4663755446672398E-2</v>
      </c>
      <c r="S41" s="394">
        <v>-0.102577984333038</v>
      </c>
      <c r="T41" s="394">
        <v>-2.6598690077662499E-2</v>
      </c>
      <c r="U41" s="394">
        <v>-8.1480041146278395E-2</v>
      </c>
      <c r="V41" s="395">
        <v>-0.120007008314133</v>
      </c>
      <c r="W41" s="393">
        <v>3.8397240638732901</v>
      </c>
      <c r="X41" s="394">
        <v>0.44390279054641701</v>
      </c>
      <c r="Y41" s="394">
        <v>0.189812436699867</v>
      </c>
      <c r="Z41" s="394">
        <v>5.2355589866638201</v>
      </c>
      <c r="AA41" s="394">
        <v>0.38999480009079002</v>
      </c>
      <c r="AB41" s="394">
        <v>6.5437075681984399E-3</v>
      </c>
      <c r="AC41" s="394">
        <v>6.0993950814008699E-2</v>
      </c>
      <c r="AD41" s="394">
        <v>5.6928889825940097E-3</v>
      </c>
      <c r="AE41" s="394">
        <v>0.106328330934048</v>
      </c>
      <c r="AF41" s="395">
        <v>0.47423255443572998</v>
      </c>
      <c r="AG41" s="393">
        <v>0.74988168478012096</v>
      </c>
      <c r="AH41" s="394">
        <v>4.5377533882856397E-2</v>
      </c>
      <c r="AI41" s="394">
        <v>1.19185363873839E-2</v>
      </c>
      <c r="AJ41" s="394">
        <v>0.17903500795364399</v>
      </c>
      <c r="AK41" s="394">
        <v>1.0598872788250399E-2</v>
      </c>
      <c r="AL41" s="394">
        <v>1.1445904965512501E-4</v>
      </c>
      <c r="AM41" s="394">
        <v>1.00232195109129E-3</v>
      </c>
      <c r="AN41" s="394">
        <v>6.7393717472441494E-5</v>
      </c>
      <c r="AO41" s="394">
        <v>6.3241389580071005E-4</v>
      </c>
      <c r="AP41" s="395">
        <v>1.3718673726543799E-3</v>
      </c>
      <c r="AQ41" s="55"/>
      <c r="AR41" s="56"/>
    </row>
    <row r="42" spans="1:44">
      <c r="A42">
        <v>39</v>
      </c>
      <c r="B42" s="270" t="s">
        <v>44</v>
      </c>
      <c r="C42" s="268">
        <v>11.300000190734901</v>
      </c>
      <c r="D42" s="268">
        <v>6.5999999046325701</v>
      </c>
      <c r="E42" s="268">
        <v>3.5999999046325701</v>
      </c>
      <c r="F42" s="268">
        <v>2.2000000476837198</v>
      </c>
      <c r="G42" s="268">
        <v>5</v>
      </c>
      <c r="H42" s="268">
        <v>2.5999999046325701</v>
      </c>
      <c r="I42" s="268">
        <v>13</v>
      </c>
      <c r="J42" s="268">
        <v>3.9000000953674299</v>
      </c>
      <c r="K42" s="268">
        <v>7.1999998092651403</v>
      </c>
      <c r="L42" s="268">
        <v>14.1000003814697</v>
      </c>
      <c r="M42" s="393">
        <v>3.5169532299041699</v>
      </c>
      <c r="N42" s="394">
        <v>0.75219416618347201</v>
      </c>
      <c r="O42" s="394">
        <v>7.9524673521518693E-2</v>
      </c>
      <c r="P42" s="394">
        <v>0.17623569071292899</v>
      </c>
      <c r="Q42" s="394">
        <v>-0.74480468034744296</v>
      </c>
      <c r="R42" s="394">
        <v>0.779599189758301</v>
      </c>
      <c r="S42" s="394">
        <v>-0.45620280504226701</v>
      </c>
      <c r="T42" s="394">
        <v>-4.7459442168474197E-2</v>
      </c>
      <c r="U42" s="394">
        <v>-0.168604716658592</v>
      </c>
      <c r="V42" s="395">
        <v>-0.159235268831253</v>
      </c>
      <c r="W42" s="393">
        <v>6.0330839157104501</v>
      </c>
      <c r="X42" s="394">
        <v>0.52723693847656306</v>
      </c>
      <c r="Y42" s="394">
        <v>9.5941042527556402E-3</v>
      </c>
      <c r="Z42" s="394">
        <v>8.6519047617912306E-2</v>
      </c>
      <c r="AA42" s="394">
        <v>1.9443875551223799</v>
      </c>
      <c r="AB42" s="394">
        <v>3.30990409851074</v>
      </c>
      <c r="AC42" s="394">
        <v>1.2064083814621001</v>
      </c>
      <c r="AD42" s="394">
        <v>1.8124142661690702E-2</v>
      </c>
      <c r="AE42" s="394">
        <v>0.45528775453567499</v>
      </c>
      <c r="AF42" s="395">
        <v>0.83494269847869895</v>
      </c>
      <c r="AG42" s="393">
        <v>0.85902684926986705</v>
      </c>
      <c r="AH42" s="394">
        <v>3.9294656366109799E-2</v>
      </c>
      <c r="AI42" s="394">
        <v>4.3921518954448402E-4</v>
      </c>
      <c r="AJ42" s="394">
        <v>2.1570553071796898E-3</v>
      </c>
      <c r="AK42" s="394">
        <v>3.8526393473148297E-2</v>
      </c>
      <c r="AL42" s="394">
        <v>4.2210094630718203E-2</v>
      </c>
      <c r="AM42" s="394">
        <v>1.44540471956134E-2</v>
      </c>
      <c r="AN42" s="394">
        <v>1.56429552589543E-4</v>
      </c>
      <c r="AO42" s="394">
        <v>1.97429931722581E-3</v>
      </c>
      <c r="AP42" s="395">
        <v>1.76097056828439E-3</v>
      </c>
      <c r="AQ42" s="55"/>
      <c r="AR42" s="56"/>
    </row>
    <row r="43" spans="1:44">
      <c r="A43">
        <v>40</v>
      </c>
      <c r="B43" s="270" t="s">
        <v>45</v>
      </c>
      <c r="C43" s="268">
        <v>9.6999998092651403</v>
      </c>
      <c r="D43" s="268">
        <v>5.9000000953674299</v>
      </c>
      <c r="E43" s="268">
        <v>3.2000000476837198</v>
      </c>
      <c r="F43" s="268">
        <v>4.8000001907348597</v>
      </c>
      <c r="G43" s="268">
        <v>9.3999996185302699</v>
      </c>
      <c r="H43" s="268">
        <v>3.7999999523162802</v>
      </c>
      <c r="I43" s="268">
        <v>18.200000762939499</v>
      </c>
      <c r="J43" s="268">
        <v>12.8999996185303</v>
      </c>
      <c r="K43" s="268">
        <v>11</v>
      </c>
      <c r="L43" s="268">
        <v>16.600000381469702</v>
      </c>
      <c r="M43" s="393">
        <v>3.0571093559265101</v>
      </c>
      <c r="N43" s="394">
        <v>-0.50161445140838601</v>
      </c>
      <c r="O43" s="394">
        <v>-1.17534780502319</v>
      </c>
      <c r="P43" s="394">
        <v>-0.81665641069412198</v>
      </c>
      <c r="Q43" s="394">
        <v>-0.40278694033622697</v>
      </c>
      <c r="R43" s="394">
        <v>-0.46853879094123801</v>
      </c>
      <c r="S43" s="394">
        <v>-8.8517449796199799E-2</v>
      </c>
      <c r="T43" s="394">
        <v>0.161109283566475</v>
      </c>
      <c r="U43" s="394">
        <v>-0.21484075486660001</v>
      </c>
      <c r="V43" s="395">
        <v>0.33276197314262401</v>
      </c>
      <c r="W43" s="393">
        <v>4.5585646629333496</v>
      </c>
      <c r="X43" s="394">
        <v>0.234469294548035</v>
      </c>
      <c r="Y43" s="394">
        <v>2.09572100639343</v>
      </c>
      <c r="Z43" s="394">
        <v>1.85781621932983</v>
      </c>
      <c r="AA43" s="394">
        <v>0.56865489482879605</v>
      </c>
      <c r="AB43" s="394">
        <v>1.19553899765015</v>
      </c>
      <c r="AC43" s="394">
        <v>4.54188585281372E-2</v>
      </c>
      <c r="AD43" s="394">
        <v>0.20885907113552099</v>
      </c>
      <c r="AE43" s="394">
        <v>0.73923045396804798</v>
      </c>
      <c r="AF43" s="395">
        <v>3.6462423801422101</v>
      </c>
      <c r="AG43" s="393">
        <v>0.76490831375122104</v>
      </c>
      <c r="AH43" s="394">
        <v>2.05933731049299E-2</v>
      </c>
      <c r="AI43" s="394">
        <v>0.11306292563676799</v>
      </c>
      <c r="AJ43" s="394">
        <v>5.4584100842475898E-2</v>
      </c>
      <c r="AK43" s="394">
        <v>1.3278168626129599E-2</v>
      </c>
      <c r="AL43" s="394">
        <v>1.7967121675610501E-2</v>
      </c>
      <c r="AM43" s="394">
        <v>6.4127630321309003E-4</v>
      </c>
      <c r="AN43" s="394">
        <v>2.1243621595203898E-3</v>
      </c>
      <c r="AO43" s="394">
        <v>3.7776418030262002E-3</v>
      </c>
      <c r="AP43" s="395">
        <v>9.0626413002610207E-3</v>
      </c>
      <c r="AQ43" s="55"/>
      <c r="AR43" s="56"/>
    </row>
    <row r="44" spans="1:44">
      <c r="A44">
        <v>41</v>
      </c>
      <c r="B44" s="270" t="s">
        <v>46</v>
      </c>
      <c r="C44" s="268">
        <v>9.5</v>
      </c>
      <c r="D44" s="268">
        <v>6.4000000953674299</v>
      </c>
      <c r="E44" s="268">
        <v>6.3000001907348597</v>
      </c>
      <c r="F44" s="268">
        <v>5</v>
      </c>
      <c r="G44" s="268">
        <v>10.8999996185303</v>
      </c>
      <c r="H44" s="268">
        <v>6.6999998092651403</v>
      </c>
      <c r="I44" s="268">
        <v>17.799999237060501</v>
      </c>
      <c r="J44" s="268">
        <v>17.200000762939499</v>
      </c>
      <c r="K44" s="268">
        <v>11.300000190734901</v>
      </c>
      <c r="L44" s="268">
        <v>8.6999998092651403</v>
      </c>
      <c r="M44" s="393">
        <v>1.8489305973053001</v>
      </c>
      <c r="N44" s="394">
        <v>-1.0632977485656701</v>
      </c>
      <c r="O44" s="394">
        <v>-0.54070436954498302</v>
      </c>
      <c r="P44" s="394">
        <v>-1.6995489597320601</v>
      </c>
      <c r="Q44" s="394">
        <v>-0.53089088201522805</v>
      </c>
      <c r="R44" s="394">
        <v>-0.54636883735656705</v>
      </c>
      <c r="S44" s="394">
        <v>0.454048961400986</v>
      </c>
      <c r="T44" s="394">
        <v>-0.14920674264431</v>
      </c>
      <c r="U44" s="394">
        <v>0.142109200358391</v>
      </c>
      <c r="V44" s="395">
        <v>-0.30778428912162797</v>
      </c>
      <c r="W44" s="393">
        <v>1.6674292087554901</v>
      </c>
      <c r="X44" s="394">
        <v>1.0535513162612899</v>
      </c>
      <c r="Y44" s="394">
        <v>0.44352737069129899</v>
      </c>
      <c r="Z44" s="394">
        <v>8.0462093353271502</v>
      </c>
      <c r="AA44" s="394">
        <v>0.98788994550705</v>
      </c>
      <c r="AB44" s="394">
        <v>1.6257152557373</v>
      </c>
      <c r="AC44" s="394">
        <v>1.1950438022613501</v>
      </c>
      <c r="AD44" s="394">
        <v>0.17913857102394101</v>
      </c>
      <c r="AE44" s="394">
        <v>0.32343789935112</v>
      </c>
      <c r="AF44" s="395">
        <v>3.1193997859954798</v>
      </c>
      <c r="AG44" s="393">
        <v>0.395039021968842</v>
      </c>
      <c r="AH44" s="394">
        <v>0.13064974546432501</v>
      </c>
      <c r="AI44" s="394">
        <v>3.3784583210945102E-2</v>
      </c>
      <c r="AJ44" s="394">
        <v>0.33378449082374601</v>
      </c>
      <c r="AK44" s="394">
        <v>3.2569367438554798E-2</v>
      </c>
      <c r="AL44" s="394">
        <v>3.4496150910854298E-2</v>
      </c>
      <c r="AM44" s="394">
        <v>2.3823423311114301E-2</v>
      </c>
      <c r="AN44" s="394">
        <v>2.57262028753757E-3</v>
      </c>
      <c r="AO44" s="394">
        <v>2.3336901795118999E-3</v>
      </c>
      <c r="AP44" s="395">
        <v>1.09469136223197E-2</v>
      </c>
      <c r="AQ44" s="55"/>
      <c r="AR44" s="56"/>
    </row>
    <row r="45" spans="1:44">
      <c r="A45">
        <v>42</v>
      </c>
      <c r="B45" s="270" t="s">
        <v>47</v>
      </c>
      <c r="C45" s="268">
        <v>8.8999996185302699</v>
      </c>
      <c r="D45" s="268">
        <v>10.8999996185303</v>
      </c>
      <c r="E45" s="268">
        <v>9.3999996185302699</v>
      </c>
      <c r="F45" s="268">
        <v>12.6000003814697</v>
      </c>
      <c r="G45" s="268">
        <v>5.9000000953674299</v>
      </c>
      <c r="H45" s="268">
        <v>8.6000003814697301</v>
      </c>
      <c r="I45" s="268">
        <v>12.8999996185303</v>
      </c>
      <c r="J45" s="268">
        <v>7.5999999046325701</v>
      </c>
      <c r="K45" s="268">
        <v>19</v>
      </c>
      <c r="L45" s="268">
        <v>14.699999809265099</v>
      </c>
      <c r="M45" s="393">
        <v>0.31654617190361001</v>
      </c>
      <c r="N45" s="394">
        <v>0.48384103178978</v>
      </c>
      <c r="O45" s="394">
        <v>-1.59852755069733</v>
      </c>
      <c r="P45" s="394">
        <v>0.17905670404434201</v>
      </c>
      <c r="Q45" s="394">
        <v>0.28701671957969699</v>
      </c>
      <c r="R45" s="394">
        <v>0.33628058433532698</v>
      </c>
      <c r="S45" s="394">
        <v>-1.2191634178161599</v>
      </c>
      <c r="T45" s="394">
        <v>-0.86007398366928101</v>
      </c>
      <c r="U45" s="394">
        <v>-8.3512425422668499E-2</v>
      </c>
      <c r="V45" s="395">
        <v>4.7520447522401803E-2</v>
      </c>
      <c r="W45" s="393">
        <v>4.8874273896217298E-2</v>
      </c>
      <c r="X45" s="394">
        <v>0.218148022890091</v>
      </c>
      <c r="Y45" s="394">
        <v>3.8765101432800302</v>
      </c>
      <c r="Z45" s="394">
        <v>8.9311040937900502E-2</v>
      </c>
      <c r="AA45" s="394">
        <v>0.28874364495277399</v>
      </c>
      <c r="AB45" s="394">
        <v>0.61585181951522805</v>
      </c>
      <c r="AC45" s="394">
        <v>8.6159324645996094</v>
      </c>
      <c r="AD45" s="394">
        <v>5.9522867202758798</v>
      </c>
      <c r="AE45" s="394">
        <v>0.111698850989342</v>
      </c>
      <c r="AF45" s="395">
        <v>7.4359968304634094E-2</v>
      </c>
      <c r="AG45" s="393">
        <v>1.87207199633121E-2</v>
      </c>
      <c r="AH45" s="394">
        <v>4.3737482279539101E-2</v>
      </c>
      <c r="AI45" s="394">
        <v>0.47740685939788802</v>
      </c>
      <c r="AJ45" s="394">
        <v>5.9900376945733998E-3</v>
      </c>
      <c r="AK45" s="394">
        <v>1.53908561915159E-2</v>
      </c>
      <c r="AL45" s="394">
        <v>2.1127687767148001E-2</v>
      </c>
      <c r="AM45" s="394">
        <v>0.27769768238067599</v>
      </c>
      <c r="AN45" s="394">
        <v>0.13820381462574</v>
      </c>
      <c r="AO45" s="394">
        <v>1.3030185364186801E-3</v>
      </c>
      <c r="AP45" s="395">
        <v>4.21899923821911E-4</v>
      </c>
      <c r="AQ45" s="55"/>
      <c r="AR45" s="56"/>
    </row>
    <row r="46" spans="1:44">
      <c r="A46">
        <v>43</v>
      </c>
      <c r="B46" s="270" t="s">
        <v>48</v>
      </c>
      <c r="C46" s="268">
        <v>8.6999998092651403</v>
      </c>
      <c r="D46" s="268">
        <v>10.6000003814697</v>
      </c>
      <c r="E46" s="268">
        <v>4.6999998092651403</v>
      </c>
      <c r="F46" s="268">
        <v>5.8000001907348597</v>
      </c>
      <c r="G46" s="268">
        <v>15.8999996185303</v>
      </c>
      <c r="H46" s="268">
        <v>9.3000001907348597</v>
      </c>
      <c r="I46" s="268">
        <v>1.20000004768372</v>
      </c>
      <c r="J46" s="268">
        <v>14.5</v>
      </c>
      <c r="K46" s="268">
        <v>13.800000190734901</v>
      </c>
      <c r="L46" s="268">
        <v>12.8999996185303</v>
      </c>
      <c r="M46" s="393">
        <v>0.106091246008873</v>
      </c>
      <c r="N46" s="394">
        <v>-1.99948334693909</v>
      </c>
      <c r="O46" s="394">
        <v>-0.33255493640899703</v>
      </c>
      <c r="P46" s="394">
        <v>0.59968584775924705</v>
      </c>
      <c r="Q46" s="394">
        <v>-1.5151735544204701</v>
      </c>
      <c r="R46" s="394">
        <v>0.27480188012123102</v>
      </c>
      <c r="S46" s="394">
        <v>-0.20535191893577601</v>
      </c>
      <c r="T46" s="394">
        <v>1.0777186155319201</v>
      </c>
      <c r="U46" s="394">
        <v>-0.679254710674286</v>
      </c>
      <c r="V46" s="395">
        <v>0.31441912055015597</v>
      </c>
      <c r="W46" s="393">
        <v>5.48991048708558E-3</v>
      </c>
      <c r="X46" s="394">
        <v>3.7254734039306601</v>
      </c>
      <c r="Y46" s="394">
        <v>0.16777507960796401</v>
      </c>
      <c r="Z46" s="394">
        <v>1.0017782449722299</v>
      </c>
      <c r="AA46" s="394">
        <v>8.0467920303344709</v>
      </c>
      <c r="AB46" s="394">
        <v>0.41125580668449402</v>
      </c>
      <c r="AC46" s="394">
        <v>0.24444207549095201</v>
      </c>
      <c r="AD46" s="394">
        <v>9.3459396362304705</v>
      </c>
      <c r="AE46" s="394">
        <v>7.3894453048706099</v>
      </c>
      <c r="AF46" s="395">
        <v>3.2553377151489298</v>
      </c>
      <c r="AG46" s="393">
        <v>1.3065488310530799E-3</v>
      </c>
      <c r="AH46" s="394">
        <v>0.46408993005752602</v>
      </c>
      <c r="AI46" s="394">
        <v>1.2837881222367301E-2</v>
      </c>
      <c r="AJ46" s="394">
        <v>4.1745930910110501E-2</v>
      </c>
      <c r="AK46" s="394">
        <v>0.26649639010429399</v>
      </c>
      <c r="AL46" s="394">
        <v>8.7660904973745294E-3</v>
      </c>
      <c r="AM46" s="394">
        <v>4.8951283097267203E-3</v>
      </c>
      <c r="AN46" s="394">
        <v>0.13482713699340801</v>
      </c>
      <c r="AO46" s="394">
        <v>5.3558927029371303E-2</v>
      </c>
      <c r="AP46" s="395">
        <v>1.14758396521211E-2</v>
      </c>
      <c r="AQ46" s="55"/>
      <c r="AR46" s="56"/>
    </row>
    <row r="47" spans="1:44">
      <c r="A47">
        <v>44</v>
      </c>
      <c r="B47" s="270" t="s">
        <v>49</v>
      </c>
      <c r="C47" s="268">
        <v>8.1000003814697301</v>
      </c>
      <c r="D47" s="268">
        <v>14.199999809265099</v>
      </c>
      <c r="E47" s="268">
        <v>3.5999999046325701</v>
      </c>
      <c r="F47" s="268">
        <v>8.6000003814697301</v>
      </c>
      <c r="G47" s="268">
        <v>14</v>
      </c>
      <c r="H47" s="268">
        <v>3.4000000953674299</v>
      </c>
      <c r="I47" s="268">
        <v>14.1000003814697</v>
      </c>
      <c r="J47" s="268">
        <v>18</v>
      </c>
      <c r="K47" s="268">
        <v>19.700000762939499</v>
      </c>
      <c r="L47" s="268">
        <v>3.9000000953674299</v>
      </c>
      <c r="M47" s="393">
        <v>0.18910861015319799</v>
      </c>
      <c r="N47" s="394">
        <v>-2.84732961654663</v>
      </c>
      <c r="O47" s="394">
        <v>-0.14459955692291299</v>
      </c>
      <c r="P47" s="394">
        <v>-1.3002461194992101</v>
      </c>
      <c r="Q47" s="394">
        <v>3.6676730960607501E-2</v>
      </c>
      <c r="R47" s="394">
        <v>-0.31239998340606701</v>
      </c>
      <c r="S47" s="394">
        <v>-1.9192481040954601</v>
      </c>
      <c r="T47" s="394">
        <v>-0.35725206136703502</v>
      </c>
      <c r="U47" s="394">
        <v>0.33208435773849498</v>
      </c>
      <c r="V47" s="395">
        <v>-0.15734475851058999</v>
      </c>
      <c r="W47" s="393">
        <v>1.74433048814535E-2</v>
      </c>
      <c r="X47" s="394">
        <v>7.5547723770141602</v>
      </c>
      <c r="Y47" s="394">
        <v>3.1720101833343499E-2</v>
      </c>
      <c r="Z47" s="394">
        <v>4.7095036506652797</v>
      </c>
      <c r="AA47" s="394">
        <v>4.7149737365543799E-3</v>
      </c>
      <c r="AB47" s="394">
        <v>0.53148943185806297</v>
      </c>
      <c r="AC47" s="394">
        <v>21.352104187011701</v>
      </c>
      <c r="AD47" s="394">
        <v>1.0269793272018399</v>
      </c>
      <c r="AE47" s="394">
        <v>1.76621413230896</v>
      </c>
      <c r="AF47" s="395">
        <v>0.81523478031158403</v>
      </c>
      <c r="AG47" s="393">
        <v>2.5728631298989101E-3</v>
      </c>
      <c r="AH47" s="394">
        <v>0.58326989412307695</v>
      </c>
      <c r="AI47" s="394">
        <v>1.50427757762372E-3</v>
      </c>
      <c r="AJ47" s="394">
        <v>0.121631257236004</v>
      </c>
      <c r="AK47" s="394">
        <v>9.6777701401151703E-5</v>
      </c>
      <c r="AL47" s="394">
        <v>7.0212762802839297E-3</v>
      </c>
      <c r="AM47" s="394">
        <v>0.265006363391876</v>
      </c>
      <c r="AN47" s="394">
        <v>9.1821327805519104E-3</v>
      </c>
      <c r="AO47" s="394">
        <v>7.9339761286974005E-3</v>
      </c>
      <c r="AP47" s="395">
        <v>1.7811423167586301E-3</v>
      </c>
      <c r="AQ47" s="55"/>
      <c r="AR47" s="56"/>
    </row>
    <row r="48" spans="1:44">
      <c r="A48">
        <v>45</v>
      </c>
      <c r="B48" s="270" t="s">
        <v>50</v>
      </c>
      <c r="C48" s="268">
        <v>7.9000000953674299</v>
      </c>
      <c r="D48" s="268">
        <v>14.199999809265099</v>
      </c>
      <c r="E48" s="268">
        <v>5.5</v>
      </c>
      <c r="F48" s="268">
        <v>3.2000000476837198</v>
      </c>
      <c r="G48" s="268">
        <v>15.1000003814697</v>
      </c>
      <c r="H48" s="268">
        <v>6.5</v>
      </c>
      <c r="I48" s="268">
        <v>11.5</v>
      </c>
      <c r="J48" s="268">
        <v>12.1000003814697</v>
      </c>
      <c r="K48" s="268">
        <v>3.5999999046325701</v>
      </c>
      <c r="L48" s="268">
        <v>9.8000001907348597</v>
      </c>
      <c r="M48" s="393">
        <v>1.4265787601470901</v>
      </c>
      <c r="N48" s="394">
        <v>-2.1324050426483199</v>
      </c>
      <c r="O48" s="394">
        <v>1.2176489830017101</v>
      </c>
      <c r="P48" s="394">
        <v>0.46823042631149298</v>
      </c>
      <c r="Q48" s="394">
        <v>0.70502346754074097</v>
      </c>
      <c r="R48" s="394">
        <v>0.24451981484890001</v>
      </c>
      <c r="S48" s="394">
        <v>0.30134618282318099</v>
      </c>
      <c r="T48" s="394">
        <v>0.82856190204620395</v>
      </c>
      <c r="U48" s="394">
        <v>-0.137369349598885</v>
      </c>
      <c r="V48" s="395">
        <v>-0.18090865015983601</v>
      </c>
      <c r="W48" s="393">
        <v>0.992653489112854</v>
      </c>
      <c r="X48" s="394">
        <v>4.2372617721557599</v>
      </c>
      <c r="Y48" s="394">
        <v>2.2492871284484899</v>
      </c>
      <c r="Z48" s="394">
        <v>0.61072158813476596</v>
      </c>
      <c r="AA48" s="394">
        <v>1.7422287464141799</v>
      </c>
      <c r="AB48" s="394">
        <v>0.32561227679252602</v>
      </c>
      <c r="AC48" s="394">
        <v>0.52639269828796398</v>
      </c>
      <c r="AD48" s="394">
        <v>5.5241074562072798</v>
      </c>
      <c r="AE48" s="394">
        <v>0.30222210288047802</v>
      </c>
      <c r="AF48" s="395">
        <v>1.07769739627838</v>
      </c>
      <c r="AG48" s="393">
        <v>0.21045871078968001</v>
      </c>
      <c r="AH48" s="394">
        <v>0.47023484110832198</v>
      </c>
      <c r="AI48" s="394">
        <v>0.153327345848083</v>
      </c>
      <c r="AJ48" s="394">
        <v>2.2672252729535099E-2</v>
      </c>
      <c r="AK48" s="394">
        <v>5.1402300596237203E-2</v>
      </c>
      <c r="AL48" s="394">
        <v>6.18306081742048E-3</v>
      </c>
      <c r="AM48" s="394">
        <v>9.3908905982971191E-3</v>
      </c>
      <c r="AN48" s="394">
        <v>7.0994600653648404E-2</v>
      </c>
      <c r="AO48" s="394">
        <v>1.9514395389705901E-3</v>
      </c>
      <c r="AP48" s="395">
        <v>3.3844965510070298E-3</v>
      </c>
      <c r="AQ48" s="55"/>
      <c r="AR48" s="56"/>
    </row>
    <row r="49" spans="1:44">
      <c r="A49">
        <v>46</v>
      </c>
      <c r="B49" s="270" t="s">
        <v>51</v>
      </c>
      <c r="C49" s="268">
        <v>5.5999999046325701</v>
      </c>
      <c r="D49" s="268">
        <v>9.5</v>
      </c>
      <c r="E49" s="268">
        <v>8.5</v>
      </c>
      <c r="F49" s="268">
        <v>4.5999999046325701</v>
      </c>
      <c r="G49" s="268">
        <v>18.399999618530298</v>
      </c>
      <c r="H49" s="268">
        <v>9.6999998092651403</v>
      </c>
      <c r="I49" s="268">
        <v>6</v>
      </c>
      <c r="J49" s="268">
        <v>9.3000001907348597</v>
      </c>
      <c r="K49" s="268">
        <v>17</v>
      </c>
      <c r="L49" s="268">
        <v>16.299999237060501</v>
      </c>
      <c r="M49" s="393">
        <v>0.39818605780601501</v>
      </c>
      <c r="N49" s="394">
        <v>-2.04673051834106</v>
      </c>
      <c r="O49" s="394">
        <v>-1.3355365991592401</v>
      </c>
      <c r="P49" s="394">
        <v>1.75952041149139</v>
      </c>
      <c r="Q49" s="394">
        <v>-1.1890869140625</v>
      </c>
      <c r="R49" s="394">
        <v>-0.56930363178253196</v>
      </c>
      <c r="S49" s="394">
        <v>0.17564408481121099</v>
      </c>
      <c r="T49" s="394">
        <v>0.21284991502761799</v>
      </c>
      <c r="U49" s="394">
        <v>-0.26846686005592302</v>
      </c>
      <c r="V49" s="395">
        <v>-0.302921742200851</v>
      </c>
      <c r="W49" s="393">
        <v>7.7335387468337999E-2</v>
      </c>
      <c r="X49" s="394">
        <v>3.9036171436309801</v>
      </c>
      <c r="Y49" s="394">
        <v>2.7059030532836901</v>
      </c>
      <c r="Z49" s="394">
        <v>8.6240768432617205</v>
      </c>
      <c r="AA49" s="394">
        <v>4.9559307098388699</v>
      </c>
      <c r="AB49" s="394">
        <v>1.76506435871124</v>
      </c>
      <c r="AC49" s="394">
        <v>0.17883211374282801</v>
      </c>
      <c r="AD49" s="394">
        <v>0.36455172300338701</v>
      </c>
      <c r="AE49" s="394">
        <v>1.15432441234589</v>
      </c>
      <c r="AF49" s="395">
        <v>3.0216145515441899</v>
      </c>
      <c r="AG49" s="393">
        <v>1.41498036682606E-2</v>
      </c>
      <c r="AH49" s="394">
        <v>0.37385195493698098</v>
      </c>
      <c r="AI49" s="394">
        <v>0.15918050706386599</v>
      </c>
      <c r="AJ49" s="394">
        <v>0.27629113197326699</v>
      </c>
      <c r="AK49" s="394">
        <v>0.12618435919284801</v>
      </c>
      <c r="AL49" s="394">
        <v>2.89245247840881E-2</v>
      </c>
      <c r="AM49" s="394">
        <v>2.75324820540845E-3</v>
      </c>
      <c r="AN49" s="394">
        <v>4.0432005189359197E-3</v>
      </c>
      <c r="AO49" s="394">
        <v>6.4322021789848796E-3</v>
      </c>
      <c r="AP49" s="395">
        <v>8.1891566514968907E-3</v>
      </c>
      <c r="AQ49" s="55"/>
      <c r="AR49" s="56"/>
    </row>
    <row r="50" spans="1:44">
      <c r="A50">
        <v>47</v>
      </c>
      <c r="B50" s="270" t="s">
        <v>52</v>
      </c>
      <c r="C50" s="268">
        <v>5.5999999046325701</v>
      </c>
      <c r="D50" s="268">
        <v>9</v>
      </c>
      <c r="E50" s="268">
        <v>6.1999998092651403</v>
      </c>
      <c r="F50" s="268">
        <v>3.5999999046325701</v>
      </c>
      <c r="G50" s="268">
        <v>14.5</v>
      </c>
      <c r="H50" s="268">
        <v>6.0999999046325701</v>
      </c>
      <c r="I50" s="268">
        <v>15.300000190734901</v>
      </c>
      <c r="J50" s="268">
        <v>6.8000001907348597</v>
      </c>
      <c r="K50" s="268">
        <v>6.5</v>
      </c>
      <c r="L50" s="268">
        <v>19</v>
      </c>
      <c r="M50" s="393">
        <v>2.6580355167388898</v>
      </c>
      <c r="N50" s="394">
        <v>-1.2660895586013801</v>
      </c>
      <c r="O50" s="394">
        <v>-0.65537381172180198</v>
      </c>
      <c r="P50" s="394">
        <v>1.42890012264252</v>
      </c>
      <c r="Q50" s="394">
        <v>0.32565671205520602</v>
      </c>
      <c r="R50" s="394">
        <v>-0.42062264680862399</v>
      </c>
      <c r="S50" s="394">
        <v>0.79907214641571001</v>
      </c>
      <c r="T50" s="394">
        <v>0.10481069982051799</v>
      </c>
      <c r="U50" s="394">
        <v>-0.222620874643326</v>
      </c>
      <c r="V50" s="395">
        <v>0.165010005235672</v>
      </c>
      <c r="W50" s="393">
        <v>3.4460988044738801</v>
      </c>
      <c r="X50" s="394">
        <v>1.4937391281127901</v>
      </c>
      <c r="Y50" s="394">
        <v>0.65159660577774003</v>
      </c>
      <c r="Z50" s="394">
        <v>5.68758296966553</v>
      </c>
      <c r="AA50" s="394">
        <v>0.37172186374664301</v>
      </c>
      <c r="AB50" s="394">
        <v>0.96351385116577104</v>
      </c>
      <c r="AC50" s="394">
        <v>3.7012670040130602</v>
      </c>
      <c r="AD50" s="394">
        <v>8.8394135236740098E-2</v>
      </c>
      <c r="AE50" s="394">
        <v>0.793740034103394</v>
      </c>
      <c r="AF50" s="395">
        <v>0.89659994840621904</v>
      </c>
      <c r="AG50" s="393">
        <v>0.58155763149261497</v>
      </c>
      <c r="AH50" s="394">
        <v>0.13194715976715099</v>
      </c>
      <c r="AI50" s="394">
        <v>3.5354878753423698E-2</v>
      </c>
      <c r="AJ50" s="394">
        <v>0.16806408762931799</v>
      </c>
      <c r="AK50" s="394">
        <v>8.7295379489660298E-3</v>
      </c>
      <c r="AL50" s="394">
        <v>1.45631888881326E-2</v>
      </c>
      <c r="AM50" s="394">
        <v>5.2558526396751397E-2</v>
      </c>
      <c r="AN50" s="394">
        <v>9.0423732763156295E-4</v>
      </c>
      <c r="AO50" s="394">
        <v>4.0794624947011497E-3</v>
      </c>
      <c r="AP50" s="395">
        <v>2.2412573453038901E-3</v>
      </c>
      <c r="AQ50" s="55"/>
      <c r="AR50" s="56"/>
    </row>
    <row r="51" spans="1:44">
      <c r="A51">
        <v>48</v>
      </c>
      <c r="B51" s="270" t="s">
        <v>53</v>
      </c>
      <c r="C51" s="268">
        <v>5.5</v>
      </c>
      <c r="D51" s="268">
        <v>8.3000001907348597</v>
      </c>
      <c r="E51" s="268">
        <v>10.800000190734901</v>
      </c>
      <c r="F51" s="268">
        <v>6.1999998092651403</v>
      </c>
      <c r="G51" s="268">
        <v>8.6000003814697301</v>
      </c>
      <c r="H51" s="268">
        <v>7</v>
      </c>
      <c r="I51" s="268">
        <v>1.70000004768372</v>
      </c>
      <c r="J51" s="268">
        <v>10.699999809265099</v>
      </c>
      <c r="K51" s="268">
        <v>14.199999809265099</v>
      </c>
      <c r="L51" s="268">
        <v>12.699999809265099</v>
      </c>
      <c r="M51" s="393">
        <v>0.428414046764374</v>
      </c>
      <c r="N51" s="394">
        <v>-0.78221774101257302</v>
      </c>
      <c r="O51" s="394">
        <v>-1.21090912818909</v>
      </c>
      <c r="P51" s="394">
        <v>0.74570846557617199</v>
      </c>
      <c r="Q51" s="394">
        <v>-1.3550950288772601</v>
      </c>
      <c r="R51" s="394">
        <v>1.6239471435546899</v>
      </c>
      <c r="S51" s="394">
        <v>0.29174172878265398</v>
      </c>
      <c r="T51" s="394">
        <v>-0.19051603972911799</v>
      </c>
      <c r="U51" s="394">
        <v>0.37787905335426297</v>
      </c>
      <c r="V51" s="395">
        <v>-0.114092417061329</v>
      </c>
      <c r="W51" s="393">
        <v>8.9522786438465105E-2</v>
      </c>
      <c r="X51" s="394">
        <v>0.57016587257385298</v>
      </c>
      <c r="Y51" s="394">
        <v>2.2244558334350599</v>
      </c>
      <c r="Z51" s="394">
        <v>1.54903817176819</v>
      </c>
      <c r="AA51" s="394">
        <v>6.43631887435913</v>
      </c>
      <c r="AB51" s="394">
        <v>14.3620500564575</v>
      </c>
      <c r="AC51" s="394">
        <v>0.49337318539619401</v>
      </c>
      <c r="AD51" s="394">
        <v>0.29206216335296598</v>
      </c>
      <c r="AE51" s="394">
        <v>2.28692626953125</v>
      </c>
      <c r="AF51" s="395">
        <v>0.42863902449607799</v>
      </c>
      <c r="AG51" s="393">
        <v>2.4250354617834102E-2</v>
      </c>
      <c r="AH51" s="394">
        <v>8.0843672156333896E-2</v>
      </c>
      <c r="AI51" s="394">
        <v>0.19373755156993899</v>
      </c>
      <c r="AJ51" s="394">
        <v>7.3473185300826999E-2</v>
      </c>
      <c r="AK51" s="394">
        <v>0.24262201786041299</v>
      </c>
      <c r="AL51" s="394">
        <v>0.34844520688056901</v>
      </c>
      <c r="AM51" s="394">
        <v>1.12457340583205E-2</v>
      </c>
      <c r="AN51" s="394">
        <v>4.7957198694348301E-3</v>
      </c>
      <c r="AO51" s="394">
        <v>1.8866717815399201E-2</v>
      </c>
      <c r="AP51" s="395">
        <v>1.71990424860269E-3</v>
      </c>
      <c r="AQ51" s="55"/>
      <c r="AR51" s="56"/>
    </row>
    <row r="52" spans="1:44">
      <c r="A52">
        <v>49</v>
      </c>
      <c r="B52" s="270" t="s">
        <v>54</v>
      </c>
      <c r="C52" s="268">
        <v>5.5</v>
      </c>
      <c r="D52" s="268">
        <v>10.1000003814697</v>
      </c>
      <c r="E52" s="268">
        <v>2.4000000953674299</v>
      </c>
      <c r="F52" s="268">
        <v>3</v>
      </c>
      <c r="G52" s="268">
        <v>5.0999999046325701</v>
      </c>
      <c r="H52" s="268">
        <v>3.5</v>
      </c>
      <c r="I52" s="268">
        <v>19.5</v>
      </c>
      <c r="J52" s="268">
        <v>8.6999998092651403</v>
      </c>
      <c r="K52" s="268">
        <v>3.2999999523162802</v>
      </c>
      <c r="L52" s="268">
        <v>14.699999809265099</v>
      </c>
      <c r="M52" s="393">
        <v>3.7205104827880899</v>
      </c>
      <c r="N52" s="394">
        <v>-0.71096229553222701</v>
      </c>
      <c r="O52" s="394">
        <v>-0.14332947134971599</v>
      </c>
      <c r="P52" s="394">
        <v>-0.188446044921875</v>
      </c>
      <c r="Q52" s="394">
        <v>1.2219485044479399</v>
      </c>
      <c r="R52" s="394">
        <v>1.1289522647857699</v>
      </c>
      <c r="S52" s="394">
        <v>0.19736012816429099</v>
      </c>
      <c r="T52" s="394">
        <v>-0.49088445305824302</v>
      </c>
      <c r="U52" s="394">
        <v>-0.47360131144523598</v>
      </c>
      <c r="V52" s="395">
        <v>0.125016674399376</v>
      </c>
      <c r="W52" s="393">
        <v>6.75167036056519</v>
      </c>
      <c r="X52" s="394">
        <v>0.47101965546607999</v>
      </c>
      <c r="Y52" s="394">
        <v>3.1165324151515999E-2</v>
      </c>
      <c r="Z52" s="394">
        <v>9.8923176527023302E-2</v>
      </c>
      <c r="AA52" s="394">
        <v>5.2336401939392099</v>
      </c>
      <c r="AB52" s="394">
        <v>6.9410281181335396</v>
      </c>
      <c r="AC52" s="394">
        <v>0.22578613460063901</v>
      </c>
      <c r="AD52" s="394">
        <v>1.9389685392379801</v>
      </c>
      <c r="AE52" s="394">
        <v>3.5922975540161102</v>
      </c>
      <c r="AF52" s="395">
        <v>0.51465243101119995</v>
      </c>
      <c r="AG52" s="393">
        <v>0.78243148326873802</v>
      </c>
      <c r="AH52" s="394">
        <v>2.85715889185667E-2</v>
      </c>
      <c r="AI52" s="394">
        <v>1.16121396422386E-3</v>
      </c>
      <c r="AJ52" s="394">
        <v>2.0073140040039999E-3</v>
      </c>
      <c r="AK52" s="394">
        <v>8.4400899708270999E-2</v>
      </c>
      <c r="AL52" s="394">
        <v>7.2043105959892301E-2</v>
      </c>
      <c r="AM52" s="394">
        <v>2.2017098963260698E-3</v>
      </c>
      <c r="AN52" s="394">
        <v>1.36207118630409E-2</v>
      </c>
      <c r="AO52" s="394">
        <v>1.26784760504961E-2</v>
      </c>
      <c r="AP52" s="395">
        <v>8.83440137840807E-4</v>
      </c>
      <c r="AQ52" s="55"/>
      <c r="AR52" s="56"/>
    </row>
    <row r="53" spans="1:44" ht="15" thickBot="1">
      <c r="A53">
        <v>50</v>
      </c>
      <c r="B53" s="208" t="s">
        <v>55</v>
      </c>
      <c r="C53" s="268">
        <v>4.9000000953674299</v>
      </c>
      <c r="D53" s="268">
        <v>10.300000190734901</v>
      </c>
      <c r="E53" s="268">
        <v>10.199999809265099</v>
      </c>
      <c r="F53" s="268">
        <v>8.1999998092651403</v>
      </c>
      <c r="G53" s="268">
        <v>12.699999809265099</v>
      </c>
      <c r="H53" s="268">
        <v>8.1999998092651403</v>
      </c>
      <c r="I53" s="268">
        <v>11.300000190734901</v>
      </c>
      <c r="J53" s="268">
        <v>9.3000001907348597</v>
      </c>
      <c r="K53" s="268">
        <v>9</v>
      </c>
      <c r="L53" s="268">
        <v>16.299999237060501</v>
      </c>
      <c r="M53" s="396">
        <v>1.0237889289855999</v>
      </c>
      <c r="N53" s="397">
        <v>-1.07000148296356</v>
      </c>
      <c r="O53" s="397">
        <v>-0.88462805747985795</v>
      </c>
      <c r="P53" s="397">
        <v>1.14634668827057</v>
      </c>
      <c r="Q53" s="397">
        <v>0.39918455481529203</v>
      </c>
      <c r="R53" s="397">
        <v>0.22158777713775599</v>
      </c>
      <c r="S53" s="397">
        <v>0.82355952262878396</v>
      </c>
      <c r="T53" s="397">
        <v>-0.18272843956947299</v>
      </c>
      <c r="U53" s="397">
        <v>0.14919453859329199</v>
      </c>
      <c r="V53" s="398">
        <v>0.28907591104507402</v>
      </c>
      <c r="W53" s="396">
        <v>0.51124256849288896</v>
      </c>
      <c r="X53" s="397">
        <v>1.06687772274017</v>
      </c>
      <c r="Y53" s="397">
        <v>1.18719506263733</v>
      </c>
      <c r="Z53" s="397">
        <v>3.6606309413909899</v>
      </c>
      <c r="AA53" s="397">
        <v>0.55852872133255005</v>
      </c>
      <c r="AB53" s="397">
        <v>0.26740175485611001</v>
      </c>
      <c r="AC53" s="397">
        <v>3.9315919876098602</v>
      </c>
      <c r="AD53" s="397">
        <v>0.26867330074310303</v>
      </c>
      <c r="AE53" s="397">
        <v>0.35649412870407099</v>
      </c>
      <c r="AF53" s="398">
        <v>2.7517056465148899</v>
      </c>
      <c r="AG53" s="396">
        <v>0.19718119502067599</v>
      </c>
      <c r="AH53" s="397">
        <v>0.215383976697922</v>
      </c>
      <c r="AI53" s="397">
        <v>0.14721974730491599</v>
      </c>
      <c r="AJ53" s="397">
        <v>0.247216016054153</v>
      </c>
      <c r="AK53" s="397">
        <v>2.9977271333336799E-2</v>
      </c>
      <c r="AL53" s="397">
        <v>9.2371124774217606E-3</v>
      </c>
      <c r="AM53" s="397">
        <v>0.127595290541649</v>
      </c>
      <c r="AN53" s="397">
        <v>6.2814070843160196E-3</v>
      </c>
      <c r="AO53" s="397">
        <v>4.1874581947922698E-3</v>
      </c>
      <c r="AP53" s="398">
        <v>1.5720576047897301E-2</v>
      </c>
      <c r="AQ53" s="55"/>
      <c r="AR53" s="56"/>
    </row>
    <row r="54" spans="1:44">
      <c r="AQ54" s="56"/>
      <c r="AR54" s="56"/>
    </row>
    <row r="55" spans="1:44">
      <c r="AR55" s="56"/>
    </row>
  </sheetData>
  <autoFilter ref="A3:AP3"/>
  <mergeCells count="3">
    <mergeCell ref="M2:V2"/>
    <mergeCell ref="W2:AF2"/>
    <mergeCell ref="AG2:AP2"/>
  </mergeCells>
  <hyperlinks>
    <hyperlink ref="A1" location="Sommaire!A1" display="Sommaire"/>
  </hyperlinks>
  <pageMargins left="0.7" right="0.7" top="0.75" bottom="0.75" header="0.3" footer="0.3"/>
</worksheet>
</file>

<file path=xl/worksheets/sheet36.xml><?xml version="1.0" encoding="utf-8"?>
<worksheet xmlns="http://schemas.openxmlformats.org/spreadsheetml/2006/main" xmlns:r="http://schemas.openxmlformats.org/officeDocument/2006/relationships">
  <sheetPr codeName="Feuil2">
    <tabColor theme="0" tint="-0.34998626667073579"/>
  </sheetPr>
  <dimension ref="A1:AF58"/>
  <sheetViews>
    <sheetView zoomScale="90" zoomScaleNormal="90" workbookViewId="0">
      <pane ySplit="1" topLeftCell="A2" activePane="bottomLeft" state="frozen"/>
      <selection activeCell="F27" sqref="F27"/>
      <selection pane="bottomLeft" activeCell="F27" sqref="F27"/>
    </sheetView>
  </sheetViews>
  <sheetFormatPr baseColWidth="10" defaultColWidth="9.109375" defaultRowHeight="14.4"/>
  <cols>
    <col min="1" max="1" width="20.109375" customWidth="1"/>
    <col min="2" max="2" width="9.109375" bestFit="1" customWidth="1"/>
    <col min="3" max="3" width="10.6640625" bestFit="1" customWidth="1"/>
    <col min="4" max="4" width="10.6640625" customWidth="1"/>
    <col min="5" max="5" width="20" bestFit="1" customWidth="1"/>
    <col min="6" max="6" width="9.109375" bestFit="1" customWidth="1"/>
    <col min="7" max="8" width="10.6640625" bestFit="1" customWidth="1"/>
    <col min="9" max="9" width="20" bestFit="1" customWidth="1"/>
    <col min="10" max="10" width="9.109375" bestFit="1" customWidth="1"/>
    <col min="11" max="12" width="10.6640625" bestFit="1" customWidth="1"/>
    <col min="13" max="13" width="20" bestFit="1" customWidth="1"/>
    <col min="14" max="14" width="9.109375" bestFit="1" customWidth="1"/>
    <col min="15" max="16" width="10.6640625" bestFit="1" customWidth="1"/>
    <col min="17" max="17" width="19.88671875" customWidth="1"/>
    <col min="18" max="18" width="9.109375" bestFit="1" customWidth="1"/>
    <col min="19" max="20" width="10.6640625" bestFit="1" customWidth="1"/>
    <col min="21" max="21" width="20" bestFit="1" customWidth="1"/>
    <col min="22" max="22" width="9.109375" bestFit="1" customWidth="1"/>
    <col min="23" max="24" width="10.6640625" bestFit="1" customWidth="1"/>
    <col min="25" max="25" width="20" bestFit="1" customWidth="1"/>
    <col min="26" max="26" width="9.109375" bestFit="1" customWidth="1"/>
    <col min="27" max="28" width="10.6640625" bestFit="1" customWidth="1"/>
    <col min="29" max="29" width="20" bestFit="1" customWidth="1"/>
    <col min="30" max="30" width="9.109375" bestFit="1" customWidth="1"/>
    <col min="31" max="32" width="10.6640625" bestFit="1" customWidth="1"/>
  </cols>
  <sheetData>
    <row r="1" spans="1:16" ht="16.5" customHeight="1">
      <c r="A1" s="155" t="s">
        <v>524</v>
      </c>
    </row>
    <row r="2" spans="1:16">
      <c r="A2" s="67"/>
    </row>
    <row r="3" spans="1:16">
      <c r="A3" s="67"/>
    </row>
    <row r="4" spans="1:16" ht="18.600000000000001" thickBot="1">
      <c r="A4" s="274" t="s">
        <v>699</v>
      </c>
    </row>
    <row r="5" spans="1:16" ht="15" customHeight="1" thickBot="1">
      <c r="A5" s="947" t="s">
        <v>243</v>
      </c>
      <c r="B5" s="948"/>
      <c r="C5" s="948"/>
      <c r="D5" s="948"/>
      <c r="E5" s="948"/>
      <c r="F5" s="948"/>
      <c r="G5" s="948"/>
      <c r="H5" s="948"/>
      <c r="I5" s="948"/>
      <c r="J5" s="948"/>
      <c r="K5" s="948"/>
      <c r="L5" s="948"/>
      <c r="M5" s="948"/>
      <c r="N5" s="948"/>
      <c r="O5" s="948"/>
      <c r="P5" s="949"/>
    </row>
    <row r="6" spans="1:16" ht="15" customHeight="1">
      <c r="A6" s="856" t="s">
        <v>244</v>
      </c>
      <c r="B6" s="857"/>
      <c r="C6" s="857"/>
      <c r="D6" s="858"/>
      <c r="E6" s="856" t="s">
        <v>273</v>
      </c>
      <c r="F6" s="857"/>
      <c r="G6" s="857"/>
      <c r="H6" s="858"/>
      <c r="I6" s="856" t="s">
        <v>285</v>
      </c>
      <c r="J6" s="857"/>
      <c r="K6" s="857"/>
      <c r="L6" s="858"/>
      <c r="M6" s="856" t="s">
        <v>297</v>
      </c>
      <c r="N6" s="857"/>
      <c r="O6" s="857"/>
      <c r="P6" s="858"/>
    </row>
    <row r="7" spans="1:16" ht="15" customHeight="1">
      <c r="A7" s="854" t="s">
        <v>245</v>
      </c>
      <c r="B7" s="855"/>
      <c r="C7" s="852" t="s">
        <v>246</v>
      </c>
      <c r="D7" s="853"/>
      <c r="E7" s="854" t="s">
        <v>245</v>
      </c>
      <c r="F7" s="855"/>
      <c r="G7" s="852" t="s">
        <v>274</v>
      </c>
      <c r="H7" s="853"/>
      <c r="I7" s="854" t="s">
        <v>245</v>
      </c>
      <c r="J7" s="855"/>
      <c r="K7" s="852" t="s">
        <v>286</v>
      </c>
      <c r="L7" s="853"/>
      <c r="M7" s="854" t="s">
        <v>245</v>
      </c>
      <c r="N7" s="855"/>
      <c r="O7" s="852" t="s">
        <v>298</v>
      </c>
      <c r="P7" s="853"/>
    </row>
    <row r="8" spans="1:16">
      <c r="A8" s="198" t="s">
        <v>247</v>
      </c>
      <c r="B8" s="199" t="s">
        <v>248</v>
      </c>
      <c r="C8" s="199" t="s">
        <v>249</v>
      </c>
      <c r="D8" s="200" t="s">
        <v>250</v>
      </c>
      <c r="E8" s="198" t="s">
        <v>247</v>
      </c>
      <c r="F8" s="199" t="s">
        <v>248</v>
      </c>
      <c r="G8" s="199" t="s">
        <v>249</v>
      </c>
      <c r="H8" s="200" t="s">
        <v>250</v>
      </c>
      <c r="I8" s="198" t="s">
        <v>247</v>
      </c>
      <c r="J8" s="199" t="s">
        <v>248</v>
      </c>
      <c r="K8" s="199" t="s">
        <v>249</v>
      </c>
      <c r="L8" s="200" t="s">
        <v>250</v>
      </c>
      <c r="M8" s="198" t="s">
        <v>247</v>
      </c>
      <c r="N8" s="199" t="s">
        <v>248</v>
      </c>
      <c r="O8" s="199" t="s">
        <v>249</v>
      </c>
      <c r="P8" s="200" t="s">
        <v>250</v>
      </c>
    </row>
    <row r="9" spans="1:16" ht="15" customHeight="1">
      <c r="A9" s="849" t="s">
        <v>251</v>
      </c>
      <c r="B9" s="850"/>
      <c r="C9" s="850"/>
      <c r="D9" s="851"/>
      <c r="E9" s="849" t="s">
        <v>251</v>
      </c>
      <c r="F9" s="850"/>
      <c r="G9" s="850"/>
      <c r="H9" s="851"/>
      <c r="I9" s="849" t="s">
        <v>251</v>
      </c>
      <c r="J9" s="850"/>
      <c r="K9" s="850"/>
      <c r="L9" s="851"/>
      <c r="M9" s="849" t="s">
        <v>251</v>
      </c>
      <c r="N9" s="850"/>
      <c r="O9" s="850"/>
      <c r="P9" s="851"/>
    </row>
    <row r="10" spans="1:16" ht="15.75" customHeight="1">
      <c r="A10" s="201" t="s">
        <v>3</v>
      </c>
      <c r="B10" s="202">
        <v>4.38</v>
      </c>
      <c r="C10" s="202" t="s">
        <v>252</v>
      </c>
      <c r="D10" s="203" t="s">
        <v>253</v>
      </c>
      <c r="E10" s="201" t="s">
        <v>57</v>
      </c>
      <c r="F10" s="202">
        <v>3.66</v>
      </c>
      <c r="G10" s="202" t="s">
        <v>275</v>
      </c>
      <c r="H10" s="203" t="s">
        <v>267</v>
      </c>
      <c r="I10" s="201" t="s">
        <v>2</v>
      </c>
      <c r="J10" s="202">
        <v>3.54</v>
      </c>
      <c r="K10" s="202" t="s">
        <v>287</v>
      </c>
      <c r="L10" s="203" t="s">
        <v>265</v>
      </c>
      <c r="M10" s="201" t="s">
        <v>4</v>
      </c>
      <c r="N10" s="202">
        <v>3.32</v>
      </c>
      <c r="O10" s="202" t="s">
        <v>299</v>
      </c>
      <c r="P10" s="203" t="s">
        <v>271</v>
      </c>
    </row>
    <row r="11" spans="1:16" ht="15.75" customHeight="1">
      <c r="A11" s="201" t="s">
        <v>1</v>
      </c>
      <c r="B11" s="202">
        <v>4.32</v>
      </c>
      <c r="C11" s="202" t="s">
        <v>254</v>
      </c>
      <c r="D11" s="203" t="s">
        <v>255</v>
      </c>
      <c r="E11" s="201" t="s">
        <v>1</v>
      </c>
      <c r="F11" s="202">
        <v>2.62</v>
      </c>
      <c r="G11" s="202" t="s">
        <v>276</v>
      </c>
      <c r="H11" s="203" t="s">
        <v>255</v>
      </c>
      <c r="I11" s="201" t="s">
        <v>59</v>
      </c>
      <c r="J11" s="202">
        <v>1.82</v>
      </c>
      <c r="K11" s="202" t="s">
        <v>288</v>
      </c>
      <c r="L11" s="203" t="s">
        <v>263</v>
      </c>
      <c r="M11" s="201" t="s">
        <v>57</v>
      </c>
      <c r="N11" s="202">
        <v>0.56999999999999995</v>
      </c>
      <c r="O11" s="202" t="s">
        <v>300</v>
      </c>
      <c r="P11" s="203" t="s">
        <v>267</v>
      </c>
    </row>
    <row r="12" spans="1:16" ht="15.75" customHeight="1">
      <c r="A12" s="201" t="s">
        <v>0</v>
      </c>
      <c r="B12" s="202">
        <v>4.2</v>
      </c>
      <c r="C12" s="202" t="s">
        <v>256</v>
      </c>
      <c r="D12" s="203" t="s">
        <v>257</v>
      </c>
      <c r="E12" s="201" t="s">
        <v>0</v>
      </c>
      <c r="F12" s="202">
        <v>2.29</v>
      </c>
      <c r="G12" s="202" t="s">
        <v>277</v>
      </c>
      <c r="H12" s="203" t="s">
        <v>257</v>
      </c>
      <c r="I12" s="201" t="s">
        <v>58</v>
      </c>
      <c r="J12" s="202">
        <v>1.05</v>
      </c>
      <c r="K12" s="202" t="s">
        <v>289</v>
      </c>
      <c r="L12" s="203" t="s">
        <v>259</v>
      </c>
      <c r="M12" s="201" t="s">
        <v>60</v>
      </c>
      <c r="N12" s="202">
        <v>-0.19</v>
      </c>
      <c r="O12" s="202" t="s">
        <v>301</v>
      </c>
      <c r="P12" s="203" t="s">
        <v>269</v>
      </c>
    </row>
    <row r="13" spans="1:16" ht="15.75" customHeight="1">
      <c r="A13" s="201" t="s">
        <v>58</v>
      </c>
      <c r="B13" s="202">
        <v>3.91</v>
      </c>
      <c r="C13" s="202" t="s">
        <v>258</v>
      </c>
      <c r="D13" s="203" t="s">
        <v>259</v>
      </c>
      <c r="E13" s="201" t="s">
        <v>3</v>
      </c>
      <c r="F13" s="202">
        <v>1.94</v>
      </c>
      <c r="G13" s="202" t="s">
        <v>278</v>
      </c>
      <c r="H13" s="203" t="s">
        <v>253</v>
      </c>
      <c r="I13" s="201" t="s">
        <v>60</v>
      </c>
      <c r="J13" s="202">
        <v>0.74</v>
      </c>
      <c r="K13" s="202" t="s">
        <v>290</v>
      </c>
      <c r="L13" s="203" t="s">
        <v>269</v>
      </c>
      <c r="M13" s="201" t="s">
        <v>2</v>
      </c>
      <c r="N13" s="202">
        <v>-1.75</v>
      </c>
      <c r="O13" s="202" t="s">
        <v>302</v>
      </c>
      <c r="P13" s="203" t="s">
        <v>265</v>
      </c>
    </row>
    <row r="14" spans="1:16" ht="15.75" customHeight="1">
      <c r="A14" s="201" t="s">
        <v>5</v>
      </c>
      <c r="B14" s="202">
        <v>2.89</v>
      </c>
      <c r="C14" s="202" t="s">
        <v>260</v>
      </c>
      <c r="D14" s="203" t="s">
        <v>261</v>
      </c>
      <c r="E14" s="201" t="s">
        <v>60</v>
      </c>
      <c r="F14" s="202">
        <v>1.75</v>
      </c>
      <c r="G14" s="202" t="s">
        <v>279</v>
      </c>
      <c r="H14" s="203" t="s">
        <v>269</v>
      </c>
      <c r="I14" s="201" t="s">
        <v>4</v>
      </c>
      <c r="J14" s="202">
        <v>0.44</v>
      </c>
      <c r="K14" s="202" t="s">
        <v>291</v>
      </c>
      <c r="L14" s="203" t="s">
        <v>271</v>
      </c>
      <c r="M14" s="201" t="s">
        <v>59</v>
      </c>
      <c r="N14" s="202">
        <v>-1.86</v>
      </c>
      <c r="O14" s="202" t="s">
        <v>303</v>
      </c>
      <c r="P14" s="203" t="s">
        <v>263</v>
      </c>
    </row>
    <row r="15" spans="1:16" ht="15.75" customHeight="1">
      <c r="A15" s="201" t="s">
        <v>59</v>
      </c>
      <c r="B15" s="202">
        <v>2.54</v>
      </c>
      <c r="C15" s="202" t="s">
        <v>262</v>
      </c>
      <c r="D15" s="203" t="s">
        <v>263</v>
      </c>
      <c r="E15" s="201" t="s">
        <v>5</v>
      </c>
      <c r="F15" s="202">
        <v>1.62</v>
      </c>
      <c r="G15" s="202" t="s">
        <v>280</v>
      </c>
      <c r="H15" s="203" t="s">
        <v>261</v>
      </c>
      <c r="I15" s="201" t="s">
        <v>5</v>
      </c>
      <c r="J15" s="202">
        <v>0.18</v>
      </c>
      <c r="K15" s="202" t="s">
        <v>292</v>
      </c>
      <c r="L15" s="203" t="s">
        <v>261</v>
      </c>
      <c r="M15" s="201" t="s">
        <v>58</v>
      </c>
      <c r="N15" s="202">
        <v>-2.69</v>
      </c>
      <c r="O15" s="202" t="s">
        <v>304</v>
      </c>
      <c r="P15" s="203" t="s">
        <v>259</v>
      </c>
    </row>
    <row r="16" spans="1:16" ht="15.75" customHeight="1">
      <c r="A16" s="201" t="s">
        <v>2</v>
      </c>
      <c r="B16" s="202">
        <v>1.76</v>
      </c>
      <c r="C16" s="202" t="s">
        <v>264</v>
      </c>
      <c r="D16" s="203" t="s">
        <v>265</v>
      </c>
      <c r="E16" s="201" t="s">
        <v>4</v>
      </c>
      <c r="F16" s="202">
        <v>-0.39</v>
      </c>
      <c r="G16" s="202" t="s">
        <v>281</v>
      </c>
      <c r="H16" s="203" t="s">
        <v>271</v>
      </c>
      <c r="I16" s="201" t="s">
        <v>3</v>
      </c>
      <c r="J16" s="202">
        <v>-1.52</v>
      </c>
      <c r="K16" s="202" t="s">
        <v>293</v>
      </c>
      <c r="L16" s="203" t="s">
        <v>253</v>
      </c>
      <c r="M16" s="201" t="s">
        <v>1</v>
      </c>
      <c r="N16" s="202">
        <v>-3.98</v>
      </c>
      <c r="O16" s="202" t="s">
        <v>305</v>
      </c>
      <c r="P16" s="203" t="s">
        <v>255</v>
      </c>
    </row>
    <row r="17" spans="1:20" ht="15.75" customHeight="1">
      <c r="A17" s="201" t="s">
        <v>57</v>
      </c>
      <c r="B17" s="202">
        <v>-0.31</v>
      </c>
      <c r="C17" s="202" t="s">
        <v>266</v>
      </c>
      <c r="D17" s="203" t="s">
        <v>267</v>
      </c>
      <c r="E17" s="201" t="s">
        <v>58</v>
      </c>
      <c r="F17" s="202">
        <v>-1.65</v>
      </c>
      <c r="G17" s="202" t="s">
        <v>282</v>
      </c>
      <c r="H17" s="203" t="s">
        <v>259</v>
      </c>
      <c r="I17" s="201" t="s">
        <v>0</v>
      </c>
      <c r="J17" s="202">
        <v>-2.02</v>
      </c>
      <c r="K17" s="202" t="s">
        <v>294</v>
      </c>
      <c r="L17" s="203" t="s">
        <v>257</v>
      </c>
      <c r="M17" s="201" t="s">
        <v>0</v>
      </c>
      <c r="N17" s="202">
        <v>-4.1500000000000004</v>
      </c>
      <c r="O17" s="202" t="s">
        <v>306</v>
      </c>
      <c r="P17" s="203" t="s">
        <v>257</v>
      </c>
    </row>
    <row r="18" spans="1:20" ht="15.75" customHeight="1">
      <c r="A18" s="201" t="s">
        <v>60</v>
      </c>
      <c r="B18" s="202">
        <v>-2.72</v>
      </c>
      <c r="C18" s="202" t="s">
        <v>268</v>
      </c>
      <c r="D18" s="203" t="s">
        <v>269</v>
      </c>
      <c r="E18" s="201" t="s">
        <v>59</v>
      </c>
      <c r="F18" s="202">
        <v>-2</v>
      </c>
      <c r="G18" s="202" t="s">
        <v>283</v>
      </c>
      <c r="H18" s="203" t="s">
        <v>263</v>
      </c>
      <c r="I18" s="201" t="s">
        <v>1</v>
      </c>
      <c r="J18" s="202">
        <v>-2.66</v>
      </c>
      <c r="K18" s="202" t="s">
        <v>295</v>
      </c>
      <c r="L18" s="203" t="s">
        <v>255</v>
      </c>
      <c r="M18" s="201" t="s">
        <v>3</v>
      </c>
      <c r="N18" s="202">
        <v>-4.42</v>
      </c>
      <c r="O18" s="202" t="s">
        <v>307</v>
      </c>
      <c r="P18" s="203" t="s">
        <v>253</v>
      </c>
    </row>
    <row r="19" spans="1:20" ht="15.75" customHeight="1">
      <c r="A19" s="201" t="s">
        <v>4</v>
      </c>
      <c r="B19" s="202">
        <v>-3.81</v>
      </c>
      <c r="C19" s="202" t="s">
        <v>270</v>
      </c>
      <c r="D19" s="203" t="s">
        <v>271</v>
      </c>
      <c r="E19" s="201" t="s">
        <v>2</v>
      </c>
      <c r="F19" s="202">
        <v>-3.04</v>
      </c>
      <c r="G19" s="202" t="s">
        <v>284</v>
      </c>
      <c r="H19" s="203" t="s">
        <v>265</v>
      </c>
      <c r="I19" s="201" t="s">
        <v>57</v>
      </c>
      <c r="J19" s="202">
        <v>-4.3099999999999996</v>
      </c>
      <c r="K19" s="202" t="s">
        <v>296</v>
      </c>
      <c r="L19" s="203" t="s">
        <v>267</v>
      </c>
      <c r="M19" s="201" t="s">
        <v>5</v>
      </c>
      <c r="N19" s="202">
        <v>-4.43</v>
      </c>
      <c r="O19" s="202" t="s">
        <v>308</v>
      </c>
      <c r="P19" s="203" t="s">
        <v>261</v>
      </c>
    </row>
    <row r="20" spans="1:20">
      <c r="A20" s="849" t="s">
        <v>272</v>
      </c>
      <c r="B20" s="850"/>
      <c r="C20" s="850"/>
      <c r="D20" s="851"/>
      <c r="E20" s="849" t="s">
        <v>272</v>
      </c>
      <c r="F20" s="850"/>
      <c r="G20" s="850"/>
      <c r="H20" s="851"/>
      <c r="I20" s="849" t="s">
        <v>272</v>
      </c>
      <c r="J20" s="850"/>
      <c r="K20" s="850"/>
      <c r="L20" s="851"/>
      <c r="M20" s="849" t="s">
        <v>272</v>
      </c>
      <c r="N20" s="850"/>
      <c r="O20" s="850"/>
      <c r="P20" s="851"/>
    </row>
    <row r="23" spans="1:20" ht="18.600000000000001" thickBot="1">
      <c r="A23" s="274" t="s">
        <v>700</v>
      </c>
    </row>
    <row r="24" spans="1:20" ht="15" customHeight="1" thickBot="1">
      <c r="A24" s="947" t="s">
        <v>597</v>
      </c>
      <c r="B24" s="948"/>
      <c r="C24" s="948"/>
      <c r="D24" s="948"/>
      <c r="E24" s="948"/>
      <c r="F24" s="948"/>
      <c r="G24" s="948"/>
      <c r="H24" s="948"/>
      <c r="I24" s="948"/>
      <c r="J24" s="948"/>
      <c r="K24" s="948"/>
      <c r="L24" s="948"/>
      <c r="M24" s="948"/>
      <c r="N24" s="948"/>
      <c r="O24" s="948"/>
      <c r="P24" s="948"/>
      <c r="Q24" s="948"/>
      <c r="R24" s="948"/>
      <c r="S24" s="948"/>
      <c r="T24" s="949"/>
    </row>
    <row r="25" spans="1:20" ht="15" customHeight="1">
      <c r="A25" s="856" t="s">
        <v>598</v>
      </c>
      <c r="B25" s="857"/>
      <c r="C25" s="857"/>
      <c r="D25" s="858"/>
      <c r="E25" s="856" t="s">
        <v>599</v>
      </c>
      <c r="F25" s="857"/>
      <c r="G25" s="857"/>
      <c r="H25" s="858"/>
      <c r="I25" s="856" t="s">
        <v>600</v>
      </c>
      <c r="J25" s="857"/>
      <c r="K25" s="857"/>
      <c r="L25" s="858"/>
      <c r="M25" s="856" t="s">
        <v>601</v>
      </c>
      <c r="N25" s="857"/>
      <c r="O25" s="857"/>
      <c r="P25" s="858"/>
      <c r="Q25" s="856" t="s">
        <v>613</v>
      </c>
      <c r="R25" s="857"/>
      <c r="S25" s="857"/>
      <c r="T25" s="858"/>
    </row>
    <row r="26" spans="1:20" ht="15" customHeight="1">
      <c r="A26" s="854" t="s">
        <v>245</v>
      </c>
      <c r="B26" s="855"/>
      <c r="C26" s="852" t="s">
        <v>246</v>
      </c>
      <c r="D26" s="853"/>
      <c r="E26" s="854" t="s">
        <v>245</v>
      </c>
      <c r="F26" s="855"/>
      <c r="G26" s="852" t="s">
        <v>274</v>
      </c>
      <c r="H26" s="853"/>
      <c r="I26" s="854" t="s">
        <v>245</v>
      </c>
      <c r="J26" s="855"/>
      <c r="K26" s="852" t="s">
        <v>286</v>
      </c>
      <c r="L26" s="853"/>
      <c r="M26" s="854" t="s">
        <v>245</v>
      </c>
      <c r="N26" s="855"/>
      <c r="O26" s="852" t="s">
        <v>602</v>
      </c>
      <c r="P26" s="853"/>
      <c r="Q26" s="854" t="s">
        <v>245</v>
      </c>
      <c r="R26" s="855"/>
      <c r="S26" s="852" t="s">
        <v>614</v>
      </c>
      <c r="T26" s="853"/>
    </row>
    <row r="27" spans="1:20">
      <c r="A27" s="198" t="s">
        <v>247</v>
      </c>
      <c r="B27" s="199" t="s">
        <v>248</v>
      </c>
      <c r="C27" s="199" t="s">
        <v>249</v>
      </c>
      <c r="D27" s="200" t="s">
        <v>250</v>
      </c>
      <c r="E27" s="198" t="s">
        <v>247</v>
      </c>
      <c r="F27" s="199" t="s">
        <v>248</v>
      </c>
      <c r="G27" s="199" t="s">
        <v>249</v>
      </c>
      <c r="H27" s="200" t="s">
        <v>250</v>
      </c>
      <c r="I27" s="198" t="s">
        <v>247</v>
      </c>
      <c r="J27" s="199" t="s">
        <v>248</v>
      </c>
      <c r="K27" s="199" t="s">
        <v>249</v>
      </c>
      <c r="L27" s="200" t="s">
        <v>250</v>
      </c>
      <c r="M27" s="198" t="s">
        <v>247</v>
      </c>
      <c r="N27" s="199" t="s">
        <v>248</v>
      </c>
      <c r="O27" s="199" t="s">
        <v>249</v>
      </c>
      <c r="P27" s="200" t="s">
        <v>250</v>
      </c>
      <c r="Q27" s="198" t="s">
        <v>247</v>
      </c>
      <c r="R27" s="199" t="s">
        <v>248</v>
      </c>
      <c r="S27" s="199" t="s">
        <v>249</v>
      </c>
      <c r="T27" s="200" t="s">
        <v>250</v>
      </c>
    </row>
    <row r="28" spans="1:20" ht="15" customHeight="1">
      <c r="A28" s="849" t="s">
        <v>251</v>
      </c>
      <c r="B28" s="850"/>
      <c r="C28" s="850"/>
      <c r="D28" s="851"/>
      <c r="E28" s="849" t="s">
        <v>251</v>
      </c>
      <c r="F28" s="850"/>
      <c r="G28" s="850"/>
      <c r="H28" s="851"/>
      <c r="I28" s="849" t="s">
        <v>251</v>
      </c>
      <c r="J28" s="850"/>
      <c r="K28" s="850"/>
      <c r="L28" s="851"/>
      <c r="M28" s="849" t="s">
        <v>251</v>
      </c>
      <c r="N28" s="850"/>
      <c r="O28" s="850"/>
      <c r="P28" s="851"/>
      <c r="Q28" s="849" t="s">
        <v>251</v>
      </c>
      <c r="R28" s="850"/>
      <c r="S28" s="850"/>
      <c r="T28" s="851"/>
    </row>
    <row r="29" spans="1:20">
      <c r="A29" s="264" t="s">
        <v>3</v>
      </c>
      <c r="B29" s="265">
        <v>4.38</v>
      </c>
      <c r="C29" s="265" t="s">
        <v>252</v>
      </c>
      <c r="D29" s="266" t="s">
        <v>253</v>
      </c>
      <c r="E29" s="264" t="s">
        <v>57</v>
      </c>
      <c r="F29" s="265">
        <v>3.66</v>
      </c>
      <c r="G29" s="265" t="s">
        <v>275</v>
      </c>
      <c r="H29" s="266" t="s">
        <v>267</v>
      </c>
      <c r="I29" s="264" t="s">
        <v>2</v>
      </c>
      <c r="J29" s="265">
        <v>3.54</v>
      </c>
      <c r="K29" s="265" t="s">
        <v>287</v>
      </c>
      <c r="L29" s="266" t="s">
        <v>265</v>
      </c>
      <c r="M29" s="264" t="s">
        <v>57</v>
      </c>
      <c r="N29" s="265">
        <v>1.1399999999999999</v>
      </c>
      <c r="O29" s="265" t="s">
        <v>603</v>
      </c>
      <c r="P29" s="266" t="s">
        <v>267</v>
      </c>
      <c r="Q29" s="264" t="s">
        <v>4</v>
      </c>
      <c r="R29" s="265">
        <v>3.09</v>
      </c>
      <c r="S29" s="265" t="s">
        <v>615</v>
      </c>
      <c r="T29" s="266" t="s">
        <v>271</v>
      </c>
    </row>
    <row r="30" spans="1:20">
      <c r="A30" s="264" t="s">
        <v>1</v>
      </c>
      <c r="B30" s="265">
        <v>4.32</v>
      </c>
      <c r="C30" s="265" t="s">
        <v>254</v>
      </c>
      <c r="D30" s="266" t="s">
        <v>255</v>
      </c>
      <c r="E30" s="264" t="s">
        <v>1</v>
      </c>
      <c r="F30" s="265">
        <v>2.62</v>
      </c>
      <c r="G30" s="265" t="s">
        <v>276</v>
      </c>
      <c r="H30" s="266" t="s">
        <v>255</v>
      </c>
      <c r="I30" s="264" t="s">
        <v>59</v>
      </c>
      <c r="J30" s="265">
        <v>1.82</v>
      </c>
      <c r="K30" s="265" t="s">
        <v>288</v>
      </c>
      <c r="L30" s="266" t="s">
        <v>263</v>
      </c>
      <c r="M30" s="264" t="s">
        <v>4</v>
      </c>
      <c r="N30" s="265">
        <v>1.08</v>
      </c>
      <c r="O30" s="265" t="s">
        <v>604</v>
      </c>
      <c r="P30" s="266" t="s">
        <v>271</v>
      </c>
      <c r="Q30" s="339" t="s">
        <v>60</v>
      </c>
      <c r="R30" s="265">
        <v>1.65</v>
      </c>
      <c r="S30" s="265" t="s">
        <v>616</v>
      </c>
      <c r="T30" s="266" t="s">
        <v>269</v>
      </c>
    </row>
    <row r="31" spans="1:20">
      <c r="A31" s="264" t="s">
        <v>0</v>
      </c>
      <c r="B31" s="265">
        <v>4.2</v>
      </c>
      <c r="C31" s="265" t="s">
        <v>256</v>
      </c>
      <c r="D31" s="266" t="s">
        <v>257</v>
      </c>
      <c r="E31" s="264" t="s">
        <v>0</v>
      </c>
      <c r="F31" s="265">
        <v>2.29</v>
      </c>
      <c r="G31" s="265" t="s">
        <v>277</v>
      </c>
      <c r="H31" s="266" t="s">
        <v>257</v>
      </c>
      <c r="I31" s="264" t="s">
        <v>58</v>
      </c>
      <c r="J31" s="265">
        <v>1.05</v>
      </c>
      <c r="K31" s="265" t="s">
        <v>289</v>
      </c>
      <c r="L31" s="266" t="s">
        <v>259</v>
      </c>
      <c r="M31" s="264" t="s">
        <v>58</v>
      </c>
      <c r="N31" s="265">
        <v>0.88</v>
      </c>
      <c r="O31" s="265" t="s">
        <v>605</v>
      </c>
      <c r="P31" s="266" t="s">
        <v>259</v>
      </c>
      <c r="Q31" s="264" t="s">
        <v>59</v>
      </c>
      <c r="R31" s="265">
        <v>0.05</v>
      </c>
      <c r="S31" s="265" t="s">
        <v>617</v>
      </c>
      <c r="T31" s="266" t="s">
        <v>263</v>
      </c>
    </row>
    <row r="32" spans="1:20">
      <c r="A32" s="264" t="s">
        <v>58</v>
      </c>
      <c r="B32" s="265">
        <v>3.91</v>
      </c>
      <c r="C32" s="265" t="s">
        <v>258</v>
      </c>
      <c r="D32" s="266" t="s">
        <v>259</v>
      </c>
      <c r="E32" s="264" t="s">
        <v>3</v>
      </c>
      <c r="F32" s="265">
        <v>1.94</v>
      </c>
      <c r="G32" s="265" t="s">
        <v>278</v>
      </c>
      <c r="H32" s="266" t="s">
        <v>253</v>
      </c>
      <c r="I32" s="264" t="s">
        <v>60</v>
      </c>
      <c r="J32" s="265">
        <v>0.74</v>
      </c>
      <c r="K32" s="265" t="s">
        <v>290</v>
      </c>
      <c r="L32" s="266" t="s">
        <v>269</v>
      </c>
      <c r="M32" s="264" t="s">
        <v>2</v>
      </c>
      <c r="N32" s="265">
        <v>0.82</v>
      </c>
      <c r="O32" s="265" t="s">
        <v>606</v>
      </c>
      <c r="P32" s="266" t="s">
        <v>265</v>
      </c>
      <c r="Q32" s="264" t="s">
        <v>57</v>
      </c>
      <c r="R32" s="265">
        <v>-0.25</v>
      </c>
      <c r="S32" s="265" t="s">
        <v>618</v>
      </c>
      <c r="T32" s="266" t="s">
        <v>267</v>
      </c>
    </row>
    <row r="33" spans="1:32">
      <c r="A33" s="264" t="s">
        <v>5</v>
      </c>
      <c r="B33" s="265">
        <v>2.89</v>
      </c>
      <c r="C33" s="265" t="s">
        <v>260</v>
      </c>
      <c r="D33" s="266" t="s">
        <v>261</v>
      </c>
      <c r="E33" s="264" t="s">
        <v>60</v>
      </c>
      <c r="F33" s="265">
        <v>1.75</v>
      </c>
      <c r="G33" s="265" t="s">
        <v>279</v>
      </c>
      <c r="H33" s="266" t="s">
        <v>269</v>
      </c>
      <c r="I33" s="264" t="s">
        <v>4</v>
      </c>
      <c r="J33" s="265">
        <v>0.44</v>
      </c>
      <c r="K33" s="265" t="s">
        <v>291</v>
      </c>
      <c r="L33" s="266" t="s">
        <v>271</v>
      </c>
      <c r="M33" s="264" t="s">
        <v>1</v>
      </c>
      <c r="N33" s="265">
        <v>-1.42</v>
      </c>
      <c r="O33" s="265" t="s">
        <v>607</v>
      </c>
      <c r="P33" s="266" t="s">
        <v>255</v>
      </c>
      <c r="Q33" s="264" t="s">
        <v>5</v>
      </c>
      <c r="R33" s="265">
        <v>-2.19</v>
      </c>
      <c r="S33" s="265" t="s">
        <v>619</v>
      </c>
      <c r="T33" s="266" t="s">
        <v>261</v>
      </c>
    </row>
    <row r="34" spans="1:32">
      <c r="A34" s="264" t="s">
        <v>59</v>
      </c>
      <c r="B34" s="265">
        <v>2.54</v>
      </c>
      <c r="C34" s="265" t="s">
        <v>262</v>
      </c>
      <c r="D34" s="266" t="s">
        <v>263</v>
      </c>
      <c r="E34" s="264" t="s">
        <v>5</v>
      </c>
      <c r="F34" s="265">
        <v>1.62</v>
      </c>
      <c r="G34" s="265" t="s">
        <v>280</v>
      </c>
      <c r="H34" s="266" t="s">
        <v>261</v>
      </c>
      <c r="I34" s="264" t="s">
        <v>5</v>
      </c>
      <c r="J34" s="265">
        <v>0.18</v>
      </c>
      <c r="K34" s="265" t="s">
        <v>292</v>
      </c>
      <c r="L34" s="266" t="s">
        <v>261</v>
      </c>
      <c r="M34" s="264" t="s">
        <v>0</v>
      </c>
      <c r="N34" s="265">
        <v>-2.1800000000000002</v>
      </c>
      <c r="O34" s="265" t="s">
        <v>608</v>
      </c>
      <c r="P34" s="266" t="s">
        <v>257</v>
      </c>
      <c r="Q34" s="264" t="s">
        <v>2</v>
      </c>
      <c r="R34" s="265">
        <v>-2.77</v>
      </c>
      <c r="S34" s="265" t="s">
        <v>620</v>
      </c>
      <c r="T34" s="266" t="s">
        <v>265</v>
      </c>
    </row>
    <row r="35" spans="1:32">
      <c r="A35" s="264" t="s">
        <v>2</v>
      </c>
      <c r="B35" s="265">
        <v>1.76</v>
      </c>
      <c r="C35" s="265" t="s">
        <v>264</v>
      </c>
      <c r="D35" s="266" t="s">
        <v>265</v>
      </c>
      <c r="E35" s="264" t="s">
        <v>4</v>
      </c>
      <c r="F35" s="265">
        <v>-0.39</v>
      </c>
      <c r="G35" s="265" t="s">
        <v>281</v>
      </c>
      <c r="H35" s="266" t="s">
        <v>271</v>
      </c>
      <c r="I35" s="264" t="s">
        <v>3</v>
      </c>
      <c r="J35" s="265">
        <v>-1.52</v>
      </c>
      <c r="K35" s="265" t="s">
        <v>293</v>
      </c>
      <c r="L35" s="266" t="s">
        <v>253</v>
      </c>
      <c r="M35" s="264" t="s">
        <v>3</v>
      </c>
      <c r="N35" s="265">
        <v>-2.2200000000000002</v>
      </c>
      <c r="O35" s="265" t="s">
        <v>609</v>
      </c>
      <c r="P35" s="266" t="s">
        <v>253</v>
      </c>
      <c r="Q35" s="264" t="s">
        <v>0</v>
      </c>
      <c r="R35" s="265">
        <v>-3.18</v>
      </c>
      <c r="S35" s="265" t="s">
        <v>621</v>
      </c>
      <c r="T35" s="266" t="s">
        <v>257</v>
      </c>
    </row>
    <row r="36" spans="1:32">
      <c r="A36" s="264" t="s">
        <v>57</v>
      </c>
      <c r="B36" s="265">
        <v>-0.31</v>
      </c>
      <c r="C36" s="265" t="s">
        <v>266</v>
      </c>
      <c r="D36" s="266" t="s">
        <v>267</v>
      </c>
      <c r="E36" s="264" t="s">
        <v>58</v>
      </c>
      <c r="F36" s="265">
        <v>-1.65</v>
      </c>
      <c r="G36" s="265" t="s">
        <v>282</v>
      </c>
      <c r="H36" s="266" t="s">
        <v>259</v>
      </c>
      <c r="I36" s="264" t="s">
        <v>0</v>
      </c>
      <c r="J36" s="265">
        <v>-2.02</v>
      </c>
      <c r="K36" s="265" t="s">
        <v>294</v>
      </c>
      <c r="L36" s="266" t="s">
        <v>257</v>
      </c>
      <c r="M36" s="338" t="s">
        <v>60</v>
      </c>
      <c r="N36" s="265">
        <v>-2.29</v>
      </c>
      <c r="O36" s="265" t="s">
        <v>610</v>
      </c>
      <c r="P36" s="266" t="s">
        <v>269</v>
      </c>
      <c r="Q36" s="264" t="s">
        <v>3</v>
      </c>
      <c r="R36" s="265">
        <v>-3.47</v>
      </c>
      <c r="S36" s="265" t="s">
        <v>622</v>
      </c>
      <c r="T36" s="266" t="s">
        <v>253</v>
      </c>
    </row>
    <row r="37" spans="1:32">
      <c r="A37" s="264" t="s">
        <v>60</v>
      </c>
      <c r="B37" s="265">
        <v>-2.72</v>
      </c>
      <c r="C37" s="265" t="s">
        <v>268</v>
      </c>
      <c r="D37" s="266" t="s">
        <v>269</v>
      </c>
      <c r="E37" s="264" t="s">
        <v>59</v>
      </c>
      <c r="F37" s="265">
        <v>-2</v>
      </c>
      <c r="G37" s="265" t="s">
        <v>283</v>
      </c>
      <c r="H37" s="266" t="s">
        <v>263</v>
      </c>
      <c r="I37" s="264" t="s">
        <v>1</v>
      </c>
      <c r="J37" s="265">
        <v>-2.66</v>
      </c>
      <c r="K37" s="265" t="s">
        <v>295</v>
      </c>
      <c r="L37" s="266" t="s">
        <v>255</v>
      </c>
      <c r="M37" s="264" t="s">
        <v>59</v>
      </c>
      <c r="N37" s="265">
        <v>-2.78</v>
      </c>
      <c r="O37" s="265" t="s">
        <v>611</v>
      </c>
      <c r="P37" s="266" t="s">
        <v>263</v>
      </c>
      <c r="Q37" s="264" t="s">
        <v>1</v>
      </c>
      <c r="R37" s="265">
        <v>-3.6</v>
      </c>
      <c r="S37" s="265" t="s">
        <v>623</v>
      </c>
      <c r="T37" s="266" t="s">
        <v>255</v>
      </c>
    </row>
    <row r="38" spans="1:32">
      <c r="A38" s="264" t="s">
        <v>4</v>
      </c>
      <c r="B38" s="265">
        <v>-3.81</v>
      </c>
      <c r="C38" s="265" t="s">
        <v>270</v>
      </c>
      <c r="D38" s="266" t="s">
        <v>271</v>
      </c>
      <c r="E38" s="264" t="s">
        <v>2</v>
      </c>
      <c r="F38" s="265">
        <v>-3.04</v>
      </c>
      <c r="G38" s="265" t="s">
        <v>284</v>
      </c>
      <c r="H38" s="266" t="s">
        <v>265</v>
      </c>
      <c r="I38" s="264" t="s">
        <v>57</v>
      </c>
      <c r="J38" s="265">
        <v>-4.3099999999999996</v>
      </c>
      <c r="K38" s="265" t="s">
        <v>296</v>
      </c>
      <c r="L38" s="266" t="s">
        <v>267</v>
      </c>
      <c r="M38" s="264" t="s">
        <v>5</v>
      </c>
      <c r="N38" s="265">
        <v>-3.8</v>
      </c>
      <c r="O38" s="265" t="s">
        <v>612</v>
      </c>
      <c r="P38" s="266" t="s">
        <v>261</v>
      </c>
      <c r="Q38" s="264" t="s">
        <v>58</v>
      </c>
      <c r="R38" s="265">
        <v>-3.94</v>
      </c>
      <c r="S38" s="265" t="s">
        <v>624</v>
      </c>
      <c r="T38" s="266" t="s">
        <v>259</v>
      </c>
    </row>
    <row r="39" spans="1:32" ht="15" customHeight="1" thickBot="1">
      <c r="A39" s="872" t="s">
        <v>272</v>
      </c>
      <c r="B39" s="873"/>
      <c r="C39" s="873"/>
      <c r="D39" s="874"/>
      <c r="E39" s="872" t="s">
        <v>272</v>
      </c>
      <c r="F39" s="873"/>
      <c r="G39" s="873"/>
      <c r="H39" s="874"/>
      <c r="I39" s="872" t="s">
        <v>272</v>
      </c>
      <c r="J39" s="873"/>
      <c r="K39" s="873"/>
      <c r="L39" s="874"/>
      <c r="M39" s="872" t="s">
        <v>272</v>
      </c>
      <c r="N39" s="873"/>
      <c r="O39" s="873"/>
      <c r="P39" s="874"/>
      <c r="Q39" s="872" t="s">
        <v>272</v>
      </c>
      <c r="R39" s="873"/>
      <c r="S39" s="873"/>
      <c r="T39" s="874"/>
    </row>
    <row r="41" spans="1:32">
      <c r="A41" s="11"/>
    </row>
    <row r="42" spans="1:32" ht="18.600000000000001" thickBot="1">
      <c r="A42" s="274" t="s">
        <v>697</v>
      </c>
    </row>
    <row r="43" spans="1:32" ht="15" customHeight="1" thickBot="1">
      <c r="A43" s="947" t="s">
        <v>698</v>
      </c>
      <c r="B43" s="948"/>
      <c r="C43" s="948"/>
      <c r="D43" s="948"/>
      <c r="E43" s="948"/>
      <c r="F43" s="948"/>
      <c r="G43" s="948"/>
      <c r="H43" s="948"/>
      <c r="I43" s="948"/>
      <c r="J43" s="948"/>
      <c r="K43" s="948"/>
      <c r="L43" s="948"/>
      <c r="M43" s="948"/>
      <c r="N43" s="948"/>
      <c r="O43" s="948"/>
      <c r="P43" s="948"/>
      <c r="Q43" s="948"/>
      <c r="R43" s="948"/>
      <c r="S43" s="948"/>
      <c r="T43" s="948"/>
      <c r="U43" s="948"/>
      <c r="V43" s="948"/>
      <c r="W43" s="948"/>
      <c r="X43" s="948"/>
      <c r="Y43" s="948"/>
      <c r="Z43" s="948"/>
      <c r="AA43" s="948"/>
      <c r="AB43" s="948"/>
      <c r="AC43" s="948"/>
      <c r="AD43" s="948"/>
      <c r="AE43" s="948"/>
      <c r="AF43" s="949"/>
    </row>
    <row r="44" spans="1:32" ht="15" customHeight="1">
      <c r="A44" s="856" t="s">
        <v>626</v>
      </c>
      <c r="B44" s="857"/>
      <c r="C44" s="857"/>
      <c r="D44" s="858"/>
      <c r="E44" s="856" t="s">
        <v>627</v>
      </c>
      <c r="F44" s="857"/>
      <c r="G44" s="857"/>
      <c r="H44" s="857"/>
      <c r="I44" s="856" t="s">
        <v>628</v>
      </c>
      <c r="J44" s="857"/>
      <c r="K44" s="857"/>
      <c r="L44" s="858"/>
      <c r="M44" s="856" t="s">
        <v>640</v>
      </c>
      <c r="N44" s="857"/>
      <c r="O44" s="857"/>
      <c r="P44" s="858"/>
      <c r="Q44" s="856" t="s">
        <v>651</v>
      </c>
      <c r="R44" s="857"/>
      <c r="S44" s="857"/>
      <c r="T44" s="857"/>
      <c r="U44" s="856" t="s">
        <v>662</v>
      </c>
      <c r="V44" s="857"/>
      <c r="W44" s="857"/>
      <c r="X44" s="858"/>
      <c r="Y44" s="856" t="s">
        <v>674</v>
      </c>
      <c r="Z44" s="857"/>
      <c r="AA44" s="857"/>
      <c r="AB44" s="858"/>
      <c r="AC44" s="856" t="s">
        <v>686</v>
      </c>
      <c r="AD44" s="857"/>
      <c r="AE44" s="857"/>
      <c r="AF44" s="858"/>
    </row>
    <row r="45" spans="1:32" ht="15" customHeight="1">
      <c r="A45" s="854" t="s">
        <v>245</v>
      </c>
      <c r="B45" s="855"/>
      <c r="C45" s="852" t="s">
        <v>602</v>
      </c>
      <c r="D45" s="853"/>
      <c r="E45" s="854" t="s">
        <v>245</v>
      </c>
      <c r="F45" s="855"/>
      <c r="G45" s="852" t="s">
        <v>614</v>
      </c>
      <c r="H45" s="852"/>
      <c r="I45" s="854" t="s">
        <v>245</v>
      </c>
      <c r="J45" s="855"/>
      <c r="K45" s="852" t="s">
        <v>629</v>
      </c>
      <c r="L45" s="853"/>
      <c r="M45" s="854" t="s">
        <v>245</v>
      </c>
      <c r="N45" s="855"/>
      <c r="O45" s="852" t="s">
        <v>629</v>
      </c>
      <c r="P45" s="853"/>
      <c r="Q45" s="854" t="s">
        <v>245</v>
      </c>
      <c r="R45" s="855"/>
      <c r="S45" s="852" t="s">
        <v>246</v>
      </c>
      <c r="T45" s="852"/>
      <c r="U45" s="854" t="s">
        <v>245</v>
      </c>
      <c r="V45" s="855"/>
      <c r="W45" s="852" t="s">
        <v>663</v>
      </c>
      <c r="X45" s="853"/>
      <c r="Y45" s="854" t="s">
        <v>245</v>
      </c>
      <c r="Z45" s="855"/>
      <c r="AA45" s="852" t="s">
        <v>675</v>
      </c>
      <c r="AB45" s="853"/>
      <c r="AC45" s="854" t="s">
        <v>245</v>
      </c>
      <c r="AD45" s="855"/>
      <c r="AE45" s="852" t="s">
        <v>629</v>
      </c>
      <c r="AF45" s="853"/>
    </row>
    <row r="46" spans="1:32">
      <c r="A46" s="198" t="s">
        <v>247</v>
      </c>
      <c r="B46" s="199" t="s">
        <v>248</v>
      </c>
      <c r="C46" s="199" t="s">
        <v>249</v>
      </c>
      <c r="D46" s="200" t="s">
        <v>250</v>
      </c>
      <c r="E46" s="198" t="s">
        <v>247</v>
      </c>
      <c r="F46" s="199" t="s">
        <v>248</v>
      </c>
      <c r="G46" s="199" t="s">
        <v>249</v>
      </c>
      <c r="H46" s="199" t="s">
        <v>250</v>
      </c>
      <c r="I46" s="198" t="s">
        <v>247</v>
      </c>
      <c r="J46" s="199" t="s">
        <v>248</v>
      </c>
      <c r="K46" s="199" t="s">
        <v>249</v>
      </c>
      <c r="L46" s="200" t="s">
        <v>250</v>
      </c>
      <c r="M46" s="198" t="s">
        <v>247</v>
      </c>
      <c r="N46" s="199" t="s">
        <v>248</v>
      </c>
      <c r="O46" s="199" t="s">
        <v>249</v>
      </c>
      <c r="P46" s="200" t="s">
        <v>250</v>
      </c>
      <c r="Q46" s="198" t="s">
        <v>247</v>
      </c>
      <c r="R46" s="199" t="s">
        <v>248</v>
      </c>
      <c r="S46" s="199" t="s">
        <v>249</v>
      </c>
      <c r="T46" s="199" t="s">
        <v>250</v>
      </c>
      <c r="U46" s="198" t="s">
        <v>247</v>
      </c>
      <c r="V46" s="199" t="s">
        <v>248</v>
      </c>
      <c r="W46" s="199" t="s">
        <v>249</v>
      </c>
      <c r="X46" s="200" t="s">
        <v>250</v>
      </c>
      <c r="Y46" s="198" t="s">
        <v>247</v>
      </c>
      <c r="Z46" s="199" t="s">
        <v>248</v>
      </c>
      <c r="AA46" s="199" t="s">
        <v>249</v>
      </c>
      <c r="AB46" s="200" t="s">
        <v>250</v>
      </c>
      <c r="AC46" s="198" t="s">
        <v>247</v>
      </c>
      <c r="AD46" s="199" t="s">
        <v>248</v>
      </c>
      <c r="AE46" s="199" t="s">
        <v>249</v>
      </c>
      <c r="AF46" s="200" t="s">
        <v>250</v>
      </c>
    </row>
    <row r="47" spans="1:32" ht="15" customHeight="1">
      <c r="A47" s="849" t="s">
        <v>251</v>
      </c>
      <c r="B47" s="850"/>
      <c r="C47" s="850"/>
      <c r="D47" s="851"/>
      <c r="E47" s="849" t="s">
        <v>251</v>
      </c>
      <c r="F47" s="850"/>
      <c r="G47" s="850"/>
      <c r="H47" s="850"/>
      <c r="I47" s="849" t="s">
        <v>251</v>
      </c>
      <c r="J47" s="850"/>
      <c r="K47" s="850"/>
      <c r="L47" s="851"/>
      <c r="M47" s="849" t="s">
        <v>251</v>
      </c>
      <c r="N47" s="850"/>
      <c r="O47" s="850"/>
      <c r="P47" s="851"/>
      <c r="Q47" s="849" t="s">
        <v>251</v>
      </c>
      <c r="R47" s="850"/>
      <c r="S47" s="850"/>
      <c r="T47" s="850"/>
      <c r="U47" s="849" t="s">
        <v>251</v>
      </c>
      <c r="V47" s="850"/>
      <c r="W47" s="850"/>
      <c r="X47" s="851"/>
      <c r="Y47" s="849" t="s">
        <v>251</v>
      </c>
      <c r="Z47" s="850"/>
      <c r="AA47" s="850"/>
      <c r="AB47" s="851"/>
      <c r="AC47" s="849" t="s">
        <v>251</v>
      </c>
      <c r="AD47" s="850"/>
      <c r="AE47" s="850"/>
      <c r="AF47" s="851"/>
    </row>
    <row r="48" spans="1:32">
      <c r="A48" s="264" t="s">
        <v>57</v>
      </c>
      <c r="B48" s="265">
        <v>1.1399999999999999</v>
      </c>
      <c r="C48" s="265" t="s">
        <v>603</v>
      </c>
      <c r="D48" s="266" t="s">
        <v>267</v>
      </c>
      <c r="E48" s="264" t="s">
        <v>4</v>
      </c>
      <c r="F48" s="265">
        <v>3.09</v>
      </c>
      <c r="G48" s="265" t="s">
        <v>615</v>
      </c>
      <c r="H48" s="265" t="s">
        <v>271</v>
      </c>
      <c r="I48" s="264" t="s">
        <v>59</v>
      </c>
      <c r="J48" s="265">
        <v>3.31</v>
      </c>
      <c r="K48" s="265" t="s">
        <v>630</v>
      </c>
      <c r="L48" s="266" t="s">
        <v>263</v>
      </c>
      <c r="M48" s="264" t="s">
        <v>60</v>
      </c>
      <c r="N48" s="265">
        <v>2.64</v>
      </c>
      <c r="O48" s="265" t="s">
        <v>641</v>
      </c>
      <c r="P48" s="266" t="s">
        <v>269</v>
      </c>
      <c r="Q48" s="264" t="s">
        <v>60</v>
      </c>
      <c r="R48" s="265">
        <v>3.29</v>
      </c>
      <c r="S48" s="265" t="s">
        <v>652</v>
      </c>
      <c r="T48" s="265" t="s">
        <v>269</v>
      </c>
      <c r="U48" s="264" t="s">
        <v>57</v>
      </c>
      <c r="V48" s="265">
        <v>3.76</v>
      </c>
      <c r="W48" s="265" t="s">
        <v>664</v>
      </c>
      <c r="X48" s="266" t="s">
        <v>267</v>
      </c>
      <c r="Y48" s="264" t="s">
        <v>2</v>
      </c>
      <c r="Z48" s="265">
        <v>3.15</v>
      </c>
      <c r="AA48" s="265" t="s">
        <v>676</v>
      </c>
      <c r="AB48" s="266" t="s">
        <v>265</v>
      </c>
      <c r="AC48" s="264" t="s">
        <v>0</v>
      </c>
      <c r="AD48" s="265">
        <v>4.08</v>
      </c>
      <c r="AE48" s="265" t="s">
        <v>687</v>
      </c>
      <c r="AF48" s="266" t="s">
        <v>257</v>
      </c>
    </row>
    <row r="49" spans="1:32">
      <c r="A49" s="264" t="s">
        <v>4</v>
      </c>
      <c r="B49" s="265">
        <v>1.08</v>
      </c>
      <c r="C49" s="265" t="s">
        <v>604</v>
      </c>
      <c r="D49" s="266" t="s">
        <v>271</v>
      </c>
      <c r="E49" s="264" t="s">
        <v>60</v>
      </c>
      <c r="F49" s="265">
        <v>1.65</v>
      </c>
      <c r="G49" s="265" t="s">
        <v>616</v>
      </c>
      <c r="H49" s="265" t="s">
        <v>269</v>
      </c>
      <c r="I49" s="264" t="s">
        <v>58</v>
      </c>
      <c r="J49" s="265">
        <v>2.4900000000000002</v>
      </c>
      <c r="K49" s="265" t="s">
        <v>631</v>
      </c>
      <c r="L49" s="266" t="s">
        <v>259</v>
      </c>
      <c r="M49" s="264" t="s">
        <v>2</v>
      </c>
      <c r="N49" s="265">
        <v>2.29</v>
      </c>
      <c r="O49" s="265" t="s">
        <v>642</v>
      </c>
      <c r="P49" s="266" t="s">
        <v>265</v>
      </c>
      <c r="Q49" s="264" t="s">
        <v>5</v>
      </c>
      <c r="R49" s="265">
        <v>2.6</v>
      </c>
      <c r="S49" s="265" t="s">
        <v>653</v>
      </c>
      <c r="T49" s="265" t="s">
        <v>261</v>
      </c>
      <c r="U49" s="264" t="s">
        <v>1</v>
      </c>
      <c r="V49" s="265">
        <v>1.98</v>
      </c>
      <c r="W49" s="265" t="s">
        <v>665</v>
      </c>
      <c r="X49" s="266" t="s">
        <v>255</v>
      </c>
      <c r="Y49" s="264" t="s">
        <v>59</v>
      </c>
      <c r="Z49" s="265">
        <v>2.96</v>
      </c>
      <c r="AA49" s="265" t="s">
        <v>677</v>
      </c>
      <c r="AB49" s="266" t="s">
        <v>263</v>
      </c>
      <c r="AC49" s="264" t="s">
        <v>1</v>
      </c>
      <c r="AD49" s="265">
        <v>3.55</v>
      </c>
      <c r="AE49" s="265" t="s">
        <v>688</v>
      </c>
      <c r="AF49" s="266" t="s">
        <v>255</v>
      </c>
    </row>
    <row r="50" spans="1:32">
      <c r="A50" s="264" t="s">
        <v>58</v>
      </c>
      <c r="B50" s="265">
        <v>0.88</v>
      </c>
      <c r="C50" s="265" t="s">
        <v>605</v>
      </c>
      <c r="D50" s="266" t="s">
        <v>259</v>
      </c>
      <c r="E50" s="264" t="s">
        <v>59</v>
      </c>
      <c r="F50" s="265">
        <v>0.05</v>
      </c>
      <c r="G50" s="265" t="s">
        <v>617</v>
      </c>
      <c r="H50" s="265" t="s">
        <v>263</v>
      </c>
      <c r="I50" s="264" t="s">
        <v>2</v>
      </c>
      <c r="J50" s="265">
        <v>2.36</v>
      </c>
      <c r="K50" s="265" t="s">
        <v>632</v>
      </c>
      <c r="L50" s="266" t="s">
        <v>265</v>
      </c>
      <c r="M50" s="264" t="s">
        <v>5</v>
      </c>
      <c r="N50" s="265">
        <v>0.32</v>
      </c>
      <c r="O50" s="265" t="s">
        <v>643</v>
      </c>
      <c r="P50" s="266" t="s">
        <v>261</v>
      </c>
      <c r="Q50" s="264" t="s">
        <v>0</v>
      </c>
      <c r="R50" s="265">
        <v>1.78</v>
      </c>
      <c r="S50" s="265" t="s">
        <v>654</v>
      </c>
      <c r="T50" s="265" t="s">
        <v>257</v>
      </c>
      <c r="U50" s="264" t="s">
        <v>3</v>
      </c>
      <c r="V50" s="265">
        <v>1.66</v>
      </c>
      <c r="W50" s="265" t="s">
        <v>666</v>
      </c>
      <c r="X50" s="266" t="s">
        <v>253</v>
      </c>
      <c r="Y50" s="264" t="s">
        <v>3</v>
      </c>
      <c r="Z50" s="265">
        <v>2.41</v>
      </c>
      <c r="AA50" s="265" t="s">
        <v>678</v>
      </c>
      <c r="AB50" s="266" t="s">
        <v>253</v>
      </c>
      <c r="AC50" s="264" t="s">
        <v>3</v>
      </c>
      <c r="AD50" s="265">
        <v>3.42</v>
      </c>
      <c r="AE50" s="265" t="s">
        <v>689</v>
      </c>
      <c r="AF50" s="266" t="s">
        <v>253</v>
      </c>
    </row>
    <row r="51" spans="1:32">
      <c r="A51" s="264" t="s">
        <v>2</v>
      </c>
      <c r="B51" s="265">
        <v>0.82</v>
      </c>
      <c r="C51" s="265" t="s">
        <v>606</v>
      </c>
      <c r="D51" s="266" t="s">
        <v>265</v>
      </c>
      <c r="E51" s="264" t="s">
        <v>57</v>
      </c>
      <c r="F51" s="265">
        <v>-0.25</v>
      </c>
      <c r="G51" s="265" t="s">
        <v>618</v>
      </c>
      <c r="H51" s="265" t="s">
        <v>267</v>
      </c>
      <c r="I51" s="264" t="s">
        <v>4</v>
      </c>
      <c r="J51" s="265">
        <v>1.1399999999999999</v>
      </c>
      <c r="K51" s="265" t="s">
        <v>633</v>
      </c>
      <c r="L51" s="266" t="s">
        <v>271</v>
      </c>
      <c r="M51" s="264" t="s">
        <v>4</v>
      </c>
      <c r="N51" s="265">
        <v>-0.56000000000000005</v>
      </c>
      <c r="O51" s="265" t="s">
        <v>644</v>
      </c>
      <c r="P51" s="266" t="s">
        <v>271</v>
      </c>
      <c r="Q51" s="264" t="s">
        <v>1</v>
      </c>
      <c r="R51" s="265">
        <v>1.4</v>
      </c>
      <c r="S51" s="265" t="s">
        <v>655</v>
      </c>
      <c r="T51" s="265" t="s">
        <v>255</v>
      </c>
      <c r="U51" s="264" t="s">
        <v>0</v>
      </c>
      <c r="V51" s="265">
        <v>1.1100000000000001</v>
      </c>
      <c r="W51" s="265" t="s">
        <v>667</v>
      </c>
      <c r="X51" s="266" t="s">
        <v>257</v>
      </c>
      <c r="Y51" s="264" t="s">
        <v>1</v>
      </c>
      <c r="Z51" s="265">
        <v>2.12</v>
      </c>
      <c r="AA51" s="265" t="s">
        <v>679</v>
      </c>
      <c r="AB51" s="266" t="s">
        <v>255</v>
      </c>
      <c r="AC51" s="264" t="s">
        <v>58</v>
      </c>
      <c r="AD51" s="265">
        <v>3.09</v>
      </c>
      <c r="AE51" s="265" t="s">
        <v>690</v>
      </c>
      <c r="AF51" s="266" t="s">
        <v>259</v>
      </c>
    </row>
    <row r="52" spans="1:32">
      <c r="A52" s="264" t="s">
        <v>1</v>
      </c>
      <c r="B52" s="265">
        <v>-1.42</v>
      </c>
      <c r="C52" s="265" t="s">
        <v>607</v>
      </c>
      <c r="D52" s="266" t="s">
        <v>255</v>
      </c>
      <c r="E52" s="264" t="s">
        <v>5</v>
      </c>
      <c r="F52" s="265">
        <v>-2.19</v>
      </c>
      <c r="G52" s="265" t="s">
        <v>619</v>
      </c>
      <c r="H52" s="265" t="s">
        <v>261</v>
      </c>
      <c r="I52" s="264" t="s">
        <v>5</v>
      </c>
      <c r="J52" s="265">
        <v>-0.09</v>
      </c>
      <c r="K52" s="265" t="s">
        <v>634</v>
      </c>
      <c r="L52" s="266" t="s">
        <v>261</v>
      </c>
      <c r="M52" s="264" t="s">
        <v>59</v>
      </c>
      <c r="N52" s="265">
        <v>-0.92</v>
      </c>
      <c r="O52" s="265" t="s">
        <v>645</v>
      </c>
      <c r="P52" s="266" t="s">
        <v>263</v>
      </c>
      <c r="Q52" s="264" t="s">
        <v>57</v>
      </c>
      <c r="R52" s="265">
        <v>1.05</v>
      </c>
      <c r="S52" s="265" t="s">
        <v>656</v>
      </c>
      <c r="T52" s="265" t="s">
        <v>267</v>
      </c>
      <c r="U52" s="264" t="s">
        <v>5</v>
      </c>
      <c r="V52" s="265">
        <v>-0.7</v>
      </c>
      <c r="W52" s="265" t="s">
        <v>668</v>
      </c>
      <c r="X52" s="266" t="s">
        <v>261</v>
      </c>
      <c r="Y52" s="264" t="s">
        <v>5</v>
      </c>
      <c r="Z52" s="265">
        <v>2.11</v>
      </c>
      <c r="AA52" s="265" t="s">
        <v>680</v>
      </c>
      <c r="AB52" s="266" t="s">
        <v>261</v>
      </c>
      <c r="AC52" s="264" t="s">
        <v>5</v>
      </c>
      <c r="AD52" s="265">
        <v>1.88</v>
      </c>
      <c r="AE52" s="265" t="s">
        <v>691</v>
      </c>
      <c r="AF52" s="266" t="s">
        <v>261</v>
      </c>
    </row>
    <row r="53" spans="1:32">
      <c r="A53" s="264" t="s">
        <v>0</v>
      </c>
      <c r="B53" s="265">
        <v>-2.1800000000000002</v>
      </c>
      <c r="C53" s="265" t="s">
        <v>608</v>
      </c>
      <c r="D53" s="266" t="s">
        <v>257</v>
      </c>
      <c r="E53" s="264" t="s">
        <v>2</v>
      </c>
      <c r="F53" s="265">
        <v>-2.77</v>
      </c>
      <c r="G53" s="265" t="s">
        <v>620</v>
      </c>
      <c r="H53" s="265" t="s">
        <v>265</v>
      </c>
      <c r="I53" s="264" t="s">
        <v>3</v>
      </c>
      <c r="J53" s="265">
        <v>-0.64</v>
      </c>
      <c r="K53" s="265" t="s">
        <v>635</v>
      </c>
      <c r="L53" s="266" t="s">
        <v>253</v>
      </c>
      <c r="M53" s="264" t="s">
        <v>0</v>
      </c>
      <c r="N53" s="265">
        <v>-0.95</v>
      </c>
      <c r="O53" s="265" t="s">
        <v>646</v>
      </c>
      <c r="P53" s="266" t="s">
        <v>257</v>
      </c>
      <c r="Q53" s="264" t="s">
        <v>3</v>
      </c>
      <c r="R53" s="265">
        <v>0.86</v>
      </c>
      <c r="S53" s="265" t="s">
        <v>657</v>
      </c>
      <c r="T53" s="265" t="s">
        <v>253</v>
      </c>
      <c r="U53" s="264" t="s">
        <v>4</v>
      </c>
      <c r="V53" s="265">
        <v>-0.84</v>
      </c>
      <c r="W53" s="265" t="s">
        <v>669</v>
      </c>
      <c r="X53" s="266" t="s">
        <v>271</v>
      </c>
      <c r="Y53" s="264" t="s">
        <v>58</v>
      </c>
      <c r="Z53" s="265">
        <v>2.09</v>
      </c>
      <c r="AA53" s="265" t="s">
        <v>681</v>
      </c>
      <c r="AB53" s="266" t="s">
        <v>259</v>
      </c>
      <c r="AC53" s="264" t="s">
        <v>59</v>
      </c>
      <c r="AD53" s="265">
        <v>0.84</v>
      </c>
      <c r="AE53" s="265" t="s">
        <v>692</v>
      </c>
      <c r="AF53" s="266" t="s">
        <v>263</v>
      </c>
    </row>
    <row r="54" spans="1:32">
      <c r="A54" s="264" t="s">
        <v>3</v>
      </c>
      <c r="B54" s="265">
        <v>-2.2200000000000002</v>
      </c>
      <c r="C54" s="265" t="s">
        <v>609</v>
      </c>
      <c r="D54" s="266" t="s">
        <v>253</v>
      </c>
      <c r="E54" s="264" t="s">
        <v>0</v>
      </c>
      <c r="F54" s="265">
        <v>-3.18</v>
      </c>
      <c r="G54" s="265" t="s">
        <v>621</v>
      </c>
      <c r="H54" s="265" t="s">
        <v>257</v>
      </c>
      <c r="I54" s="264" t="s">
        <v>1</v>
      </c>
      <c r="J54" s="265">
        <v>-1</v>
      </c>
      <c r="K54" s="265" t="s">
        <v>636</v>
      </c>
      <c r="L54" s="266" t="s">
        <v>255</v>
      </c>
      <c r="M54" s="264" t="s">
        <v>58</v>
      </c>
      <c r="N54" s="265">
        <v>-1.1100000000000001</v>
      </c>
      <c r="O54" s="265" t="s">
        <v>647</v>
      </c>
      <c r="P54" s="266" t="s">
        <v>259</v>
      </c>
      <c r="Q54" s="264" t="s">
        <v>4</v>
      </c>
      <c r="R54" s="265">
        <v>0.28999999999999998</v>
      </c>
      <c r="S54" s="265" t="s">
        <v>658</v>
      </c>
      <c r="T54" s="265" t="s">
        <v>271</v>
      </c>
      <c r="U54" s="264" t="s">
        <v>60</v>
      </c>
      <c r="V54" s="265">
        <v>-1.29</v>
      </c>
      <c r="W54" s="265" t="s">
        <v>670</v>
      </c>
      <c r="X54" s="266" t="s">
        <v>269</v>
      </c>
      <c r="Y54" s="264" t="s">
        <v>0</v>
      </c>
      <c r="Z54" s="265">
        <v>1.21</v>
      </c>
      <c r="AA54" s="265" t="s">
        <v>682</v>
      </c>
      <c r="AB54" s="266" t="s">
        <v>257</v>
      </c>
      <c r="AC54" s="264" t="s">
        <v>57</v>
      </c>
      <c r="AD54" s="265">
        <v>0.38</v>
      </c>
      <c r="AE54" s="265" t="s">
        <v>693</v>
      </c>
      <c r="AF54" s="266" t="s">
        <v>267</v>
      </c>
    </row>
    <row r="55" spans="1:32">
      <c r="A55" s="264" t="s">
        <v>60</v>
      </c>
      <c r="B55" s="265">
        <v>-2.29</v>
      </c>
      <c r="C55" s="265" t="s">
        <v>610</v>
      </c>
      <c r="D55" s="266" t="s">
        <v>269</v>
      </c>
      <c r="E55" s="264" t="s">
        <v>3</v>
      </c>
      <c r="F55" s="265">
        <v>-3.47</v>
      </c>
      <c r="G55" s="265" t="s">
        <v>622</v>
      </c>
      <c r="H55" s="265" t="s">
        <v>253</v>
      </c>
      <c r="I55" s="264" t="s">
        <v>60</v>
      </c>
      <c r="J55" s="265">
        <v>-1.67</v>
      </c>
      <c r="K55" s="265" t="s">
        <v>637</v>
      </c>
      <c r="L55" s="266" t="s">
        <v>269</v>
      </c>
      <c r="M55" s="264" t="s">
        <v>3</v>
      </c>
      <c r="N55" s="265">
        <v>-1.36</v>
      </c>
      <c r="O55" s="265" t="s">
        <v>648</v>
      </c>
      <c r="P55" s="266" t="s">
        <v>253</v>
      </c>
      <c r="Q55" s="264" t="s">
        <v>59</v>
      </c>
      <c r="R55" s="265">
        <v>-0.17</v>
      </c>
      <c r="S55" s="265" t="s">
        <v>659</v>
      </c>
      <c r="T55" s="265" t="s">
        <v>263</v>
      </c>
      <c r="U55" s="264" t="s">
        <v>2</v>
      </c>
      <c r="V55" s="265">
        <v>-1.65</v>
      </c>
      <c r="W55" s="265" t="s">
        <v>671</v>
      </c>
      <c r="X55" s="266" t="s">
        <v>265</v>
      </c>
      <c r="Y55" s="264" t="s">
        <v>57</v>
      </c>
      <c r="Z55" s="265">
        <v>-1.03</v>
      </c>
      <c r="AA55" s="265" t="s">
        <v>683</v>
      </c>
      <c r="AB55" s="266" t="s">
        <v>267</v>
      </c>
      <c r="AC55" s="264" t="s">
        <v>2</v>
      </c>
      <c r="AD55" s="265">
        <v>-0.22</v>
      </c>
      <c r="AE55" s="265" t="s">
        <v>694</v>
      </c>
      <c r="AF55" s="266" t="s">
        <v>265</v>
      </c>
    </row>
    <row r="56" spans="1:32">
      <c r="A56" s="264" t="s">
        <v>59</v>
      </c>
      <c r="B56" s="265">
        <v>-2.78</v>
      </c>
      <c r="C56" s="265" t="s">
        <v>611</v>
      </c>
      <c r="D56" s="266" t="s">
        <v>263</v>
      </c>
      <c r="E56" s="264" t="s">
        <v>1</v>
      </c>
      <c r="F56" s="265">
        <v>-3.6</v>
      </c>
      <c r="G56" s="265" t="s">
        <v>623</v>
      </c>
      <c r="H56" s="265" t="s">
        <v>255</v>
      </c>
      <c r="I56" s="264" t="s">
        <v>0</v>
      </c>
      <c r="J56" s="265">
        <v>-1.71</v>
      </c>
      <c r="K56" s="265" t="s">
        <v>638</v>
      </c>
      <c r="L56" s="266" t="s">
        <v>257</v>
      </c>
      <c r="M56" s="264" t="s">
        <v>1</v>
      </c>
      <c r="N56" s="265">
        <v>-2.5</v>
      </c>
      <c r="O56" s="265" t="s">
        <v>649</v>
      </c>
      <c r="P56" s="266" t="s">
        <v>255</v>
      </c>
      <c r="Q56" s="264" t="s">
        <v>58</v>
      </c>
      <c r="R56" s="265">
        <v>-0.28999999999999998</v>
      </c>
      <c r="S56" s="265" t="s">
        <v>660</v>
      </c>
      <c r="T56" s="265" t="s">
        <v>259</v>
      </c>
      <c r="U56" s="264" t="s">
        <v>58</v>
      </c>
      <c r="V56" s="265">
        <v>-1.9</v>
      </c>
      <c r="W56" s="265" t="s">
        <v>672</v>
      </c>
      <c r="X56" s="266" t="s">
        <v>259</v>
      </c>
      <c r="Y56" s="264" t="s">
        <v>4</v>
      </c>
      <c r="Z56" s="265">
        <v>-2.69</v>
      </c>
      <c r="AA56" s="265" t="s">
        <v>684</v>
      </c>
      <c r="AB56" s="266" t="s">
        <v>271</v>
      </c>
      <c r="AC56" s="264" t="s">
        <v>60</v>
      </c>
      <c r="AD56" s="265">
        <v>-1.1000000000000001</v>
      </c>
      <c r="AE56" s="265" t="s">
        <v>695</v>
      </c>
      <c r="AF56" s="266" t="s">
        <v>269</v>
      </c>
    </row>
    <row r="57" spans="1:32" ht="24" customHeight="1">
      <c r="A57" s="264" t="s">
        <v>5</v>
      </c>
      <c r="B57" s="265">
        <v>-3.8</v>
      </c>
      <c r="C57" s="265" t="s">
        <v>612</v>
      </c>
      <c r="D57" s="266" t="s">
        <v>261</v>
      </c>
      <c r="E57" s="264" t="s">
        <v>58</v>
      </c>
      <c r="F57" s="265">
        <v>-3.94</v>
      </c>
      <c r="G57" s="265" t="s">
        <v>624</v>
      </c>
      <c r="H57" s="265" t="s">
        <v>259</v>
      </c>
      <c r="I57" s="264" t="s">
        <v>57</v>
      </c>
      <c r="J57" s="265">
        <v>-2.23</v>
      </c>
      <c r="K57" s="265" t="s">
        <v>639</v>
      </c>
      <c r="L57" s="266" t="s">
        <v>267</v>
      </c>
      <c r="M57" s="264" t="s">
        <v>57</v>
      </c>
      <c r="N57" s="265">
        <v>-3.44</v>
      </c>
      <c r="O57" s="265" t="s">
        <v>650</v>
      </c>
      <c r="P57" s="266" t="s">
        <v>267</v>
      </c>
      <c r="Q57" s="264" t="s">
        <v>2</v>
      </c>
      <c r="R57" s="265">
        <v>-2.2000000000000002</v>
      </c>
      <c r="S57" s="265" t="s">
        <v>661</v>
      </c>
      <c r="T57" s="265" t="s">
        <v>265</v>
      </c>
      <c r="U57" s="264" t="s">
        <v>59</v>
      </c>
      <c r="V57" s="265">
        <v>-2.5</v>
      </c>
      <c r="W57" s="265" t="s">
        <v>673</v>
      </c>
      <c r="X57" s="266" t="s">
        <v>263</v>
      </c>
      <c r="Y57" s="264" t="s">
        <v>60</v>
      </c>
      <c r="Z57" s="265">
        <v>-2.89</v>
      </c>
      <c r="AA57" s="265" t="s">
        <v>685</v>
      </c>
      <c r="AB57" s="266" t="s">
        <v>269</v>
      </c>
      <c r="AC57" s="264" t="s">
        <v>4</v>
      </c>
      <c r="AD57" s="265">
        <v>-2.54</v>
      </c>
      <c r="AE57" s="265" t="s">
        <v>696</v>
      </c>
      <c r="AF57" s="266" t="s">
        <v>271</v>
      </c>
    </row>
    <row r="58" spans="1:32" ht="15" customHeight="1" thickBot="1">
      <c r="A58" s="872" t="s">
        <v>272</v>
      </c>
      <c r="B58" s="873"/>
      <c r="C58" s="873"/>
      <c r="D58" s="874"/>
      <c r="E58" s="872" t="s">
        <v>272</v>
      </c>
      <c r="F58" s="873"/>
      <c r="G58" s="873"/>
      <c r="H58" s="873"/>
      <c r="I58" s="872" t="s">
        <v>272</v>
      </c>
      <c r="J58" s="873"/>
      <c r="K58" s="873"/>
      <c r="L58" s="874"/>
      <c r="M58" s="872" t="s">
        <v>272</v>
      </c>
      <c r="N58" s="873"/>
      <c r="O58" s="873"/>
      <c r="P58" s="874"/>
      <c r="Q58" s="872" t="s">
        <v>272</v>
      </c>
      <c r="R58" s="873"/>
      <c r="S58" s="873"/>
      <c r="T58" s="873"/>
      <c r="U58" s="872" t="s">
        <v>272</v>
      </c>
      <c r="V58" s="873"/>
      <c r="W58" s="873"/>
      <c r="X58" s="874"/>
      <c r="Y58" s="872" t="s">
        <v>272</v>
      </c>
      <c r="Z58" s="873"/>
      <c r="AA58" s="873"/>
      <c r="AB58" s="874"/>
      <c r="AC58" s="872" t="s">
        <v>272</v>
      </c>
      <c r="AD58" s="873"/>
      <c r="AE58" s="873"/>
      <c r="AF58" s="874"/>
    </row>
  </sheetData>
  <mergeCells count="88">
    <mergeCell ref="A5:P5"/>
    <mergeCell ref="I6:L6"/>
    <mergeCell ref="I7:J7"/>
    <mergeCell ref="K7:L7"/>
    <mergeCell ref="I9:L9"/>
    <mergeCell ref="A6:D6"/>
    <mergeCell ref="A7:B7"/>
    <mergeCell ref="C7:D7"/>
    <mergeCell ref="A9:D9"/>
    <mergeCell ref="I20:L20"/>
    <mergeCell ref="M6:P6"/>
    <mergeCell ref="M7:N7"/>
    <mergeCell ref="O7:P7"/>
    <mergeCell ref="M9:P9"/>
    <mergeCell ref="M20:P20"/>
    <mergeCell ref="A20:D20"/>
    <mergeCell ref="E6:H6"/>
    <mergeCell ref="E7:F7"/>
    <mergeCell ref="G7:H7"/>
    <mergeCell ref="E9:H9"/>
    <mergeCell ref="E20:H20"/>
    <mergeCell ref="A25:D25"/>
    <mergeCell ref="A26:B26"/>
    <mergeCell ref="C26:D26"/>
    <mergeCell ref="A28:D28"/>
    <mergeCell ref="A39:D39"/>
    <mergeCell ref="E25:H25"/>
    <mergeCell ref="E26:F26"/>
    <mergeCell ref="G26:H26"/>
    <mergeCell ref="E28:H28"/>
    <mergeCell ref="E39:H39"/>
    <mergeCell ref="I25:L25"/>
    <mergeCell ref="I26:J26"/>
    <mergeCell ref="K26:L26"/>
    <mergeCell ref="I28:L28"/>
    <mergeCell ref="I39:L39"/>
    <mergeCell ref="S26:T26"/>
    <mergeCell ref="Q28:T28"/>
    <mergeCell ref="Q39:T39"/>
    <mergeCell ref="M25:P25"/>
    <mergeCell ref="M26:N26"/>
    <mergeCell ref="O26:P26"/>
    <mergeCell ref="M28:P28"/>
    <mergeCell ref="M39:P39"/>
    <mergeCell ref="A24:T24"/>
    <mergeCell ref="A44:D44"/>
    <mergeCell ref="A45:B45"/>
    <mergeCell ref="C45:D45"/>
    <mergeCell ref="A47:D47"/>
    <mergeCell ref="I44:L44"/>
    <mergeCell ref="I45:J45"/>
    <mergeCell ref="K45:L45"/>
    <mergeCell ref="I47:L47"/>
    <mergeCell ref="Q44:T44"/>
    <mergeCell ref="Q45:R45"/>
    <mergeCell ref="S45:T45"/>
    <mergeCell ref="Q47:T47"/>
    <mergeCell ref="A43:AF43"/>
    <mergeCell ref="Q25:T25"/>
    <mergeCell ref="Q26:R26"/>
    <mergeCell ref="A58:D58"/>
    <mergeCell ref="E44:H44"/>
    <mergeCell ref="E45:F45"/>
    <mergeCell ref="G45:H45"/>
    <mergeCell ref="E47:H47"/>
    <mergeCell ref="E58:H58"/>
    <mergeCell ref="I58:L58"/>
    <mergeCell ref="M44:P44"/>
    <mergeCell ref="M45:N45"/>
    <mergeCell ref="O45:P45"/>
    <mergeCell ref="M47:P47"/>
    <mergeCell ref="M58:P58"/>
    <mergeCell ref="Q58:T58"/>
    <mergeCell ref="U44:X44"/>
    <mergeCell ref="U45:V45"/>
    <mergeCell ref="W45:X45"/>
    <mergeCell ref="U47:X47"/>
    <mergeCell ref="U58:X58"/>
    <mergeCell ref="Y44:AB44"/>
    <mergeCell ref="Y45:Z45"/>
    <mergeCell ref="AA45:AB45"/>
    <mergeCell ref="Y47:AB47"/>
    <mergeCell ref="Y58:AB58"/>
    <mergeCell ref="AC44:AF44"/>
    <mergeCell ref="AC45:AD45"/>
    <mergeCell ref="AE45:AF45"/>
    <mergeCell ref="AC47:AF47"/>
    <mergeCell ref="AC58:AF58"/>
  </mergeCells>
  <hyperlinks>
    <hyperlink ref="A1" location="Sommaire!A1" display="Sommaire"/>
  </hyperlinks>
  <pageMargins left="0.7" right="0.7" top="0.75" bottom="0.75" header="0.3" footer="0.3"/>
</worksheet>
</file>

<file path=xl/worksheets/sheet37.xml><?xml version="1.0" encoding="utf-8"?>
<worksheet xmlns="http://schemas.openxmlformats.org/spreadsheetml/2006/main" xmlns:r="http://schemas.openxmlformats.org/officeDocument/2006/relationships">
  <sheetPr codeName="Feuil3">
    <tabColor theme="0" tint="-0.34998626667073579"/>
    <outlinePr summaryRight="0"/>
  </sheetPr>
  <dimension ref="A1:AS54"/>
  <sheetViews>
    <sheetView zoomScale="85" zoomScaleNormal="85" workbookViewId="0">
      <pane ySplit="3" topLeftCell="A4" activePane="bottomLeft" state="frozen"/>
      <selection activeCell="F27" sqref="F27"/>
      <selection pane="bottomLeft" activeCell="F27" sqref="F27"/>
    </sheetView>
  </sheetViews>
  <sheetFormatPr baseColWidth="10" defaultColWidth="9.109375" defaultRowHeight="14.4" outlineLevelCol="1"/>
  <cols>
    <col min="1" max="1" width="4.109375" style="47" customWidth="1"/>
    <col min="2" max="2" width="16.109375" style="72" bestFit="1" customWidth="1" collapsed="1"/>
    <col min="3" max="3" width="11.88671875" style="47" hidden="1" customWidth="1" outlineLevel="1"/>
    <col min="4" max="4" width="12" style="47" hidden="1" customWidth="1" outlineLevel="1"/>
    <col min="5" max="5" width="7.33203125" style="47" hidden="1" customWidth="1" outlineLevel="1"/>
    <col min="6" max="6" width="6" style="47" hidden="1" customWidth="1" outlineLevel="1"/>
    <col min="7" max="8" width="7.33203125" style="47" hidden="1" customWidth="1" outlineLevel="1"/>
    <col min="9" max="9" width="10.88671875" style="47" hidden="1" customWidth="1" outlineLevel="1"/>
    <col min="10" max="10" width="6.88671875" style="47" hidden="1" customWidth="1" outlineLevel="1"/>
    <col min="11" max="11" width="13.109375" style="47" hidden="1" customWidth="1" outlineLevel="1"/>
    <col min="12" max="12" width="8.109375" style="47" hidden="1" customWidth="1" outlineLevel="1"/>
    <col min="13" max="13" width="7.33203125" style="47" bestFit="1" customWidth="1"/>
    <col min="14" max="17" width="6.6640625" style="47" bestFit="1" customWidth="1"/>
    <col min="18" max="18" width="6.6640625" style="47" bestFit="1" customWidth="1" collapsed="1"/>
    <col min="19" max="22" width="6.6640625" style="47" hidden="1" customWidth="1" outlineLevel="1"/>
    <col min="23" max="23" width="7.109375" style="47" hidden="1" customWidth="1" outlineLevel="1"/>
    <col min="24" max="25" width="6" style="47" bestFit="1" customWidth="1"/>
    <col min="26" max="27" width="7.109375" style="47" bestFit="1" customWidth="1"/>
    <col min="28" max="28" width="6" style="47" bestFit="1" customWidth="1" collapsed="1"/>
    <col min="29" max="32" width="7.109375" style="47" hidden="1" customWidth="1" outlineLevel="1"/>
    <col min="33" max="33" width="7" style="47" hidden="1" customWidth="1" outlineLevel="1"/>
    <col min="34" max="37" width="6.33203125" style="47" bestFit="1" customWidth="1"/>
    <col min="38" max="38" width="6.33203125" style="47" bestFit="1" customWidth="1" collapsed="1"/>
    <col min="39" max="42" width="6.33203125" style="47" hidden="1" customWidth="1" outlineLevel="1"/>
    <col min="43" max="43" width="7.44140625" style="47" hidden="1" customWidth="1" outlineLevel="1"/>
    <col min="44" max="16384" width="9.109375" style="47"/>
  </cols>
  <sheetData>
    <row r="1" spans="1:45" ht="15" thickBot="1">
      <c r="A1" s="155" t="s">
        <v>524</v>
      </c>
      <c r="M1" s="155" t="s">
        <v>784</v>
      </c>
      <c r="AR1" s="146"/>
    </row>
    <row r="2" spans="1:45" ht="16.2" thickBot="1">
      <c r="M2" s="139" t="s">
        <v>522</v>
      </c>
      <c r="N2" s="829" t="s">
        <v>508</v>
      </c>
      <c r="O2" s="830"/>
      <c r="P2" s="830"/>
      <c r="Q2" s="830"/>
      <c r="R2" s="830"/>
      <c r="S2" s="830"/>
      <c r="T2" s="830"/>
      <c r="U2" s="830"/>
      <c r="V2" s="830"/>
      <c r="W2" s="831"/>
      <c r="X2" s="829" t="s">
        <v>67</v>
      </c>
      <c r="Y2" s="830"/>
      <c r="Z2" s="830"/>
      <c r="AA2" s="830"/>
      <c r="AB2" s="830"/>
      <c r="AC2" s="830"/>
      <c r="AD2" s="830"/>
      <c r="AE2" s="830"/>
      <c r="AF2" s="830"/>
      <c r="AG2" s="831"/>
      <c r="AH2" s="829" t="s">
        <v>192</v>
      </c>
      <c r="AI2" s="830"/>
      <c r="AJ2" s="830"/>
      <c r="AK2" s="830"/>
      <c r="AL2" s="830"/>
      <c r="AM2" s="830"/>
      <c r="AN2" s="830"/>
      <c r="AO2" s="830"/>
      <c r="AP2" s="830"/>
      <c r="AQ2" s="831"/>
      <c r="AR2" s="148"/>
      <c r="AS2" s="146"/>
    </row>
    <row r="3" spans="1:45" s="364" customFormat="1" ht="50.25" customHeight="1" thickBot="1">
      <c r="A3" s="360" t="s">
        <v>61</v>
      </c>
      <c r="B3" s="204" t="s">
        <v>56</v>
      </c>
      <c r="C3" s="205" t="s">
        <v>57</v>
      </c>
      <c r="D3" s="205" t="s">
        <v>58</v>
      </c>
      <c r="E3" s="205" t="s">
        <v>0</v>
      </c>
      <c r="F3" s="205" t="s">
        <v>1</v>
      </c>
      <c r="G3" s="205" t="s">
        <v>2</v>
      </c>
      <c r="H3" s="205" t="s">
        <v>3</v>
      </c>
      <c r="I3" s="205" t="s">
        <v>4</v>
      </c>
      <c r="J3" s="205" t="s">
        <v>59</v>
      </c>
      <c r="K3" s="205" t="s">
        <v>5</v>
      </c>
      <c r="L3" s="205" t="s">
        <v>60</v>
      </c>
      <c r="M3" s="204" t="s">
        <v>521</v>
      </c>
      <c r="N3" s="360" t="s">
        <v>510</v>
      </c>
      <c r="O3" s="205" t="s">
        <v>511</v>
      </c>
      <c r="P3" s="205" t="s">
        <v>512</v>
      </c>
      <c r="Q3" s="205" t="s">
        <v>513</v>
      </c>
      <c r="R3" s="205" t="s">
        <v>514</v>
      </c>
      <c r="S3" s="205" t="s">
        <v>515</v>
      </c>
      <c r="T3" s="205" t="s">
        <v>516</v>
      </c>
      <c r="U3" s="205" t="s">
        <v>517</v>
      </c>
      <c r="V3" s="205" t="s">
        <v>518</v>
      </c>
      <c r="W3" s="361" t="s">
        <v>519</v>
      </c>
      <c r="X3" s="360" t="s">
        <v>67</v>
      </c>
      <c r="Y3" s="205" t="s">
        <v>68</v>
      </c>
      <c r="Z3" s="205" t="s">
        <v>69</v>
      </c>
      <c r="AA3" s="205" t="s">
        <v>70</v>
      </c>
      <c r="AB3" s="205" t="s">
        <v>71</v>
      </c>
      <c r="AC3" s="205" t="s">
        <v>187</v>
      </c>
      <c r="AD3" s="205" t="s">
        <v>188</v>
      </c>
      <c r="AE3" s="205" t="s">
        <v>189</v>
      </c>
      <c r="AF3" s="205" t="s">
        <v>190</v>
      </c>
      <c r="AG3" s="361" t="s">
        <v>191</v>
      </c>
      <c r="AH3" s="360" t="s">
        <v>192</v>
      </c>
      <c r="AI3" s="205" t="s">
        <v>193</v>
      </c>
      <c r="AJ3" s="205" t="s">
        <v>194</v>
      </c>
      <c r="AK3" s="205" t="s">
        <v>195</v>
      </c>
      <c r="AL3" s="205" t="s">
        <v>196</v>
      </c>
      <c r="AM3" s="205" t="s">
        <v>197</v>
      </c>
      <c r="AN3" s="205" t="s">
        <v>198</v>
      </c>
      <c r="AO3" s="205" t="s">
        <v>199</v>
      </c>
      <c r="AP3" s="205" t="s">
        <v>200</v>
      </c>
      <c r="AQ3" s="361" t="s">
        <v>201</v>
      </c>
      <c r="AR3" s="362"/>
      <c r="AS3" s="363"/>
    </row>
    <row r="4" spans="1:45">
      <c r="A4" s="147">
        <v>3</v>
      </c>
      <c r="B4" s="226" t="s">
        <v>8</v>
      </c>
      <c r="C4" s="227">
        <v>14.3999996185303</v>
      </c>
      <c r="D4" s="227">
        <v>12.8999996185303</v>
      </c>
      <c r="E4" s="227">
        <v>18.5</v>
      </c>
      <c r="F4" s="227">
        <v>20</v>
      </c>
      <c r="G4" s="227">
        <v>8.3000001907348597</v>
      </c>
      <c r="H4" s="227">
        <v>19.799999237060501</v>
      </c>
      <c r="I4" s="227">
        <v>3.2000000476837198</v>
      </c>
      <c r="J4" s="227">
        <v>14.699999809265099</v>
      </c>
      <c r="K4" s="227">
        <v>10.1000003814697</v>
      </c>
      <c r="L4" s="227">
        <v>2.5999999046325701</v>
      </c>
      <c r="M4" s="207">
        <v>1</v>
      </c>
      <c r="N4" s="228">
        <v>-3.4597468376159699</v>
      </c>
      <c r="O4" s="229">
        <v>1.34876072406769</v>
      </c>
      <c r="P4" s="229">
        <v>0.96555632352829002</v>
      </c>
      <c r="Q4" s="229">
        <v>-0.93539273738861095</v>
      </c>
      <c r="R4" s="229">
        <v>0.11434020102024101</v>
      </c>
      <c r="S4" s="229">
        <v>0.49423000216484098</v>
      </c>
      <c r="T4" s="229">
        <v>0.76657313108444203</v>
      </c>
      <c r="U4" s="229">
        <v>0.100908808410168</v>
      </c>
      <c r="V4" s="229">
        <v>0.21544414758682301</v>
      </c>
      <c r="W4" s="230">
        <v>7.9168997704982799E-2</v>
      </c>
      <c r="X4" s="228">
        <v>5.8384132385253897</v>
      </c>
      <c r="Y4" s="229">
        <v>1.69517958164215</v>
      </c>
      <c r="Z4" s="229">
        <v>1.41434669494629</v>
      </c>
      <c r="AA4" s="229">
        <v>2.43731665611267</v>
      </c>
      <c r="AB4" s="229">
        <v>4.5824311673641198E-2</v>
      </c>
      <c r="AC4" s="229">
        <v>1.3302426338195801</v>
      </c>
      <c r="AD4" s="229">
        <v>3.40632152557373</v>
      </c>
      <c r="AE4" s="229">
        <v>8.1935167312622098E-2</v>
      </c>
      <c r="AF4" s="229">
        <v>0.743388652801514</v>
      </c>
      <c r="AG4" s="230">
        <v>0.20638990402221699</v>
      </c>
      <c r="AH4" s="228">
        <v>0.72526520490646396</v>
      </c>
      <c r="AI4" s="229">
        <v>0.11022446304559699</v>
      </c>
      <c r="AJ4" s="229">
        <v>5.64889386296272E-2</v>
      </c>
      <c r="AK4" s="229">
        <v>5.3014684468507801E-2</v>
      </c>
      <c r="AL4" s="229">
        <v>7.9214753350243005E-4</v>
      </c>
      <c r="AM4" s="229">
        <v>1.4800159260630601E-2</v>
      </c>
      <c r="AN4" s="229">
        <v>3.5605359822511701E-2</v>
      </c>
      <c r="AO4" s="229">
        <v>6.1697326600551605E-4</v>
      </c>
      <c r="AP4" s="229">
        <v>2.8124032542109498E-3</v>
      </c>
      <c r="AQ4" s="230">
        <v>3.7976808380335602E-4</v>
      </c>
      <c r="AR4" s="148"/>
      <c r="AS4" s="146"/>
    </row>
    <row r="5" spans="1:45">
      <c r="A5" s="148">
        <v>5</v>
      </c>
      <c r="B5" s="152" t="s">
        <v>10</v>
      </c>
      <c r="C5" s="210">
        <v>13.8999996185303</v>
      </c>
      <c r="D5" s="210">
        <v>16.5</v>
      </c>
      <c r="E5" s="210">
        <v>17.899999618530298</v>
      </c>
      <c r="F5" s="210">
        <v>15</v>
      </c>
      <c r="G5" s="210">
        <v>11.199999809265099</v>
      </c>
      <c r="H5" s="210">
        <v>16.600000381469702</v>
      </c>
      <c r="I5" s="210">
        <v>5.9000000953674299</v>
      </c>
      <c r="J5" s="210">
        <v>7.5999999046325701</v>
      </c>
      <c r="K5" s="210">
        <v>9.8000001907348597</v>
      </c>
      <c r="L5" s="210">
        <v>9.8000001907348597</v>
      </c>
      <c r="M5" s="150">
        <v>1</v>
      </c>
      <c r="N5" s="140">
        <v>-2.36976099014282</v>
      </c>
      <c r="O5" s="141">
        <v>1.0271897315978999</v>
      </c>
      <c r="P5" s="141">
        <v>0.85448533296585105</v>
      </c>
      <c r="Q5" s="141">
        <v>0.97694599628448497</v>
      </c>
      <c r="R5" s="141">
        <v>1.0714311599731401</v>
      </c>
      <c r="S5" s="141">
        <v>5.7299081236123997E-2</v>
      </c>
      <c r="T5" s="141">
        <v>3.4760776907205602E-2</v>
      </c>
      <c r="U5" s="141">
        <v>0.71117818355560303</v>
      </c>
      <c r="V5" s="141">
        <v>0.216607466340065</v>
      </c>
      <c r="W5" s="142">
        <v>-0.44808629155159002</v>
      </c>
      <c r="X5" s="140">
        <v>2.73914647102356</v>
      </c>
      <c r="Y5" s="141">
        <v>0.98321211338043202</v>
      </c>
      <c r="Z5" s="141">
        <v>1.1076687574386599</v>
      </c>
      <c r="AA5" s="141">
        <v>2.65867400169373</v>
      </c>
      <c r="AB5" s="141">
        <v>4.0237092971801802</v>
      </c>
      <c r="AC5" s="141">
        <v>1.78800188004971E-2</v>
      </c>
      <c r="AD5" s="141">
        <v>7.00418138876557E-3</v>
      </c>
      <c r="AE5" s="141">
        <v>4.06976222991943</v>
      </c>
      <c r="AF5" s="141">
        <v>0.75143837928771995</v>
      </c>
      <c r="AG5" s="142">
        <v>6.6115221977233896</v>
      </c>
      <c r="AH5" s="140">
        <v>0.547271728515625</v>
      </c>
      <c r="AI5" s="141">
        <v>0.102824173867702</v>
      </c>
      <c r="AJ5" s="141">
        <v>7.1154624223709106E-2</v>
      </c>
      <c r="AK5" s="141">
        <v>9.3011148273944896E-2</v>
      </c>
      <c r="AL5" s="141">
        <v>0.111872270703316</v>
      </c>
      <c r="AM5" s="141">
        <v>3.1995523022487798E-4</v>
      </c>
      <c r="AN5" s="141">
        <v>1.17753232188988E-4</v>
      </c>
      <c r="AO5" s="141">
        <v>4.9289084970951101E-2</v>
      </c>
      <c r="AP5" s="141">
        <v>4.5723635703325298E-3</v>
      </c>
      <c r="AQ5" s="142">
        <v>1.95666830986738E-2</v>
      </c>
      <c r="AR5" s="148"/>
      <c r="AS5" s="146"/>
    </row>
    <row r="6" spans="1:45">
      <c r="A6" s="148">
        <v>6</v>
      </c>
      <c r="B6" s="152" t="s">
        <v>11</v>
      </c>
      <c r="C6" s="210">
        <v>13.199999809265099</v>
      </c>
      <c r="D6" s="210">
        <v>14.8999996185303</v>
      </c>
      <c r="E6" s="210">
        <v>17.899999618530298</v>
      </c>
      <c r="F6" s="210">
        <v>18.200000762939499</v>
      </c>
      <c r="G6" s="210">
        <v>10.1000003814697</v>
      </c>
      <c r="H6" s="210">
        <v>17.100000381469702</v>
      </c>
      <c r="I6" s="210">
        <v>5.4000000953674299</v>
      </c>
      <c r="J6" s="210">
        <v>6.8000001907348597</v>
      </c>
      <c r="K6" s="210">
        <v>17.799999237060501</v>
      </c>
      <c r="L6" s="210">
        <v>14.8999996185303</v>
      </c>
      <c r="M6" s="150">
        <v>1</v>
      </c>
      <c r="N6" s="140">
        <v>-2.7210171222686799</v>
      </c>
      <c r="O6" s="141">
        <v>1.4347167015075699</v>
      </c>
      <c r="P6" s="141">
        <v>-0.81383854150772095</v>
      </c>
      <c r="Q6" s="141">
        <v>1.2369190454482999</v>
      </c>
      <c r="R6" s="141">
        <v>0.63574564456939697</v>
      </c>
      <c r="S6" s="141">
        <v>-0.20753169059753401</v>
      </c>
      <c r="T6" s="141">
        <v>-0.63302767276763905</v>
      </c>
      <c r="U6" s="141">
        <v>0.31019416451454201</v>
      </c>
      <c r="V6" s="141">
        <v>1.13455690443516E-2</v>
      </c>
      <c r="W6" s="142">
        <v>-9.0819142758846297E-2</v>
      </c>
      <c r="X6" s="140">
        <v>3.6113429069518999</v>
      </c>
      <c r="Y6" s="141">
        <v>1.9181307554245</v>
      </c>
      <c r="Z6" s="141">
        <v>1.00479435920715</v>
      </c>
      <c r="AA6" s="141">
        <v>4.2619323730468803</v>
      </c>
      <c r="AB6" s="141">
        <v>1.4166573286056501</v>
      </c>
      <c r="AC6" s="141">
        <v>0.234553277492523</v>
      </c>
      <c r="AD6" s="141">
        <v>2.32286429405212</v>
      </c>
      <c r="AE6" s="141">
        <v>0.77424687147140503</v>
      </c>
      <c r="AF6" s="141">
        <v>2.0615747198462499E-3</v>
      </c>
      <c r="AG6" s="142">
        <v>0.27160200476646401</v>
      </c>
      <c r="AH6" s="140">
        <v>0.58727765083312999</v>
      </c>
      <c r="AI6" s="141">
        <v>0.163272574543953</v>
      </c>
      <c r="AJ6" s="141">
        <v>5.2536055445671102E-2</v>
      </c>
      <c r="AK6" s="141">
        <v>0.121356628835201</v>
      </c>
      <c r="AL6" s="141">
        <v>3.2058835029602099E-2</v>
      </c>
      <c r="AM6" s="141">
        <v>3.4162511583417702E-3</v>
      </c>
      <c r="AN6" s="141">
        <v>3.17853018641472E-2</v>
      </c>
      <c r="AO6" s="141">
        <v>7.6321726664900797E-3</v>
      </c>
      <c r="AP6" s="141">
        <v>1.0210182153969101E-5</v>
      </c>
      <c r="AQ6" s="142">
        <v>6.5423798514530095E-4</v>
      </c>
      <c r="AR6" s="148"/>
      <c r="AS6" s="146"/>
    </row>
    <row r="7" spans="1:45">
      <c r="A7" s="148">
        <v>8</v>
      </c>
      <c r="B7" s="152" t="s">
        <v>13</v>
      </c>
      <c r="C7" s="210">
        <v>10.699999809265099</v>
      </c>
      <c r="D7" s="210">
        <v>15.1000003814697</v>
      </c>
      <c r="E7" s="210">
        <v>13.800000190734901</v>
      </c>
      <c r="F7" s="210">
        <v>19.799999237060501</v>
      </c>
      <c r="G7" s="210">
        <v>18.899999618530298</v>
      </c>
      <c r="H7" s="210">
        <v>19.700000762939499</v>
      </c>
      <c r="I7" s="210">
        <v>2</v>
      </c>
      <c r="J7" s="210">
        <v>20</v>
      </c>
      <c r="K7" s="210">
        <v>17.100000381469702</v>
      </c>
      <c r="L7" s="210">
        <v>0.40000000596046398</v>
      </c>
      <c r="M7" s="150">
        <v>1</v>
      </c>
      <c r="N7" s="140">
        <v>-4.3491473197937003</v>
      </c>
      <c r="O7" s="141">
        <v>-1.7262277603149401</v>
      </c>
      <c r="P7" s="141">
        <v>0.704728603363037</v>
      </c>
      <c r="Q7" s="141">
        <v>-0.67377340793609597</v>
      </c>
      <c r="R7" s="141">
        <v>-0.39366063475608798</v>
      </c>
      <c r="S7" s="141">
        <v>-0.77557486295700095</v>
      </c>
      <c r="T7" s="141">
        <v>0.16069462895393399</v>
      </c>
      <c r="U7" s="141">
        <v>8.6687885224819197E-2</v>
      </c>
      <c r="V7" s="141">
        <v>-0.15628564357757599</v>
      </c>
      <c r="W7" s="142">
        <v>0.33189705014228799</v>
      </c>
      <c r="X7" s="140">
        <v>9.2260208129882795</v>
      </c>
      <c r="Y7" s="141">
        <v>2.77678394317627</v>
      </c>
      <c r="Z7" s="141">
        <v>0.75343269109725997</v>
      </c>
      <c r="AA7" s="141">
        <v>1.2645957469940201</v>
      </c>
      <c r="AB7" s="141">
        <v>0.54317778348922696</v>
      </c>
      <c r="AC7" s="141">
        <v>3.2758204936981201</v>
      </c>
      <c r="AD7" s="141">
        <v>0.149685993790627</v>
      </c>
      <c r="AE7" s="141">
        <v>6.0468476265668897E-2</v>
      </c>
      <c r="AF7" s="141">
        <v>0.39118725061416598</v>
      </c>
      <c r="AG7" s="142">
        <v>3.6273121833801301</v>
      </c>
      <c r="AH7" s="140">
        <v>0.79575562477111805</v>
      </c>
      <c r="AI7" s="141">
        <v>0.12536250054836301</v>
      </c>
      <c r="AJ7" s="141">
        <v>2.0893696695566202E-2</v>
      </c>
      <c r="AK7" s="141">
        <v>1.9098497927188901E-2</v>
      </c>
      <c r="AL7" s="141">
        <v>6.51951739564538E-3</v>
      </c>
      <c r="AM7" s="141">
        <v>2.5305733084678601E-2</v>
      </c>
      <c r="AN7" s="141">
        <v>1.0863611241802599E-3</v>
      </c>
      <c r="AO7" s="141">
        <v>3.1614644103683499E-4</v>
      </c>
      <c r="AP7" s="141">
        <v>1.0275657987222099E-3</v>
      </c>
      <c r="AQ7" s="142">
        <v>4.6342373825609701E-3</v>
      </c>
      <c r="AR7" s="148"/>
      <c r="AS7" s="146"/>
    </row>
    <row r="8" spans="1:45">
      <c r="A8" s="148">
        <v>9</v>
      </c>
      <c r="B8" s="152" t="s">
        <v>14</v>
      </c>
      <c r="C8" s="210">
        <v>9.8999996185302699</v>
      </c>
      <c r="D8" s="210">
        <v>12.5</v>
      </c>
      <c r="E8" s="210">
        <v>17.5</v>
      </c>
      <c r="F8" s="210">
        <v>14.800000190734901</v>
      </c>
      <c r="G8" s="210">
        <v>10.300000190734901</v>
      </c>
      <c r="H8" s="210">
        <v>15.8999996185303</v>
      </c>
      <c r="I8" s="210">
        <v>4.8000001907348597</v>
      </c>
      <c r="J8" s="210">
        <v>15.8999996185303</v>
      </c>
      <c r="K8" s="210">
        <v>15.800000190734901</v>
      </c>
      <c r="L8" s="210">
        <v>9.1999998092651403</v>
      </c>
      <c r="M8" s="150">
        <v>1</v>
      </c>
      <c r="N8" s="140">
        <v>-2.5094301700592001</v>
      </c>
      <c r="O8" s="141">
        <v>-6.9717802107334102E-3</v>
      </c>
      <c r="P8" s="141">
        <v>-0.81636804342269897</v>
      </c>
      <c r="Q8" s="141">
        <v>-0.237018182873726</v>
      </c>
      <c r="R8" s="141">
        <v>2.9670666903257401E-2</v>
      </c>
      <c r="S8" s="141">
        <v>0.43557009100914001</v>
      </c>
      <c r="T8" s="141">
        <v>0.46743723750114402</v>
      </c>
      <c r="U8" s="141">
        <v>0.17530731856823001</v>
      </c>
      <c r="V8" s="141">
        <v>0.37476533651351901</v>
      </c>
      <c r="W8" s="142">
        <v>-0.27406325936317399</v>
      </c>
      <c r="X8" s="140">
        <v>3.0715415477752699</v>
      </c>
      <c r="Y8" s="141">
        <v>4.5293229050002999E-5</v>
      </c>
      <c r="Z8" s="141">
        <v>1.0110501050949099</v>
      </c>
      <c r="AA8" s="141">
        <v>0.15649026632308999</v>
      </c>
      <c r="AB8" s="141">
        <v>3.08569264598191E-3</v>
      </c>
      <c r="AC8" s="141">
        <v>1.0332103967666599</v>
      </c>
      <c r="AD8" s="141">
        <v>1.26655793190002</v>
      </c>
      <c r="AE8" s="141">
        <v>0.24729327857494399</v>
      </c>
      <c r="AF8" s="141">
        <v>2.2493929862976101</v>
      </c>
      <c r="AG8" s="142">
        <v>2.47331714630127</v>
      </c>
      <c r="AH8" s="140">
        <v>0.82045364379882801</v>
      </c>
      <c r="AI8" s="141">
        <v>6.3327333919005502E-6</v>
      </c>
      <c r="AJ8" s="141">
        <v>8.6831204593181596E-2</v>
      </c>
      <c r="AK8" s="141">
        <v>7.31925945729017E-3</v>
      </c>
      <c r="AL8" s="141">
        <v>1.14698683319148E-4</v>
      </c>
      <c r="AM8" s="141">
        <v>2.4718375876545899E-2</v>
      </c>
      <c r="AN8" s="141">
        <v>2.8467573225498199E-2</v>
      </c>
      <c r="AO8" s="141">
        <v>4.0040910243988002E-3</v>
      </c>
      <c r="AP8" s="141">
        <v>1.8298801034688901E-2</v>
      </c>
      <c r="AQ8" s="142">
        <v>9.7860060632228903E-3</v>
      </c>
      <c r="AR8" s="148"/>
      <c r="AS8" s="146"/>
    </row>
    <row r="9" spans="1:45">
      <c r="A9" s="148">
        <v>10</v>
      </c>
      <c r="B9" s="152" t="s">
        <v>15</v>
      </c>
      <c r="C9" s="210">
        <v>9.5</v>
      </c>
      <c r="D9" s="210">
        <v>14.5</v>
      </c>
      <c r="E9" s="210">
        <v>15.8999996185303</v>
      </c>
      <c r="F9" s="210">
        <v>19.200000762939499</v>
      </c>
      <c r="G9" s="210">
        <v>11</v>
      </c>
      <c r="H9" s="210">
        <v>16.600000381469702</v>
      </c>
      <c r="I9" s="210">
        <v>3.9000000953674299</v>
      </c>
      <c r="J9" s="210">
        <v>11.300000190734901</v>
      </c>
      <c r="K9" s="210">
        <v>18.100000381469702</v>
      </c>
      <c r="L9" s="210">
        <v>7.4000000953674299</v>
      </c>
      <c r="M9" s="150">
        <v>1</v>
      </c>
      <c r="N9" s="140">
        <v>-3.1337091922760001</v>
      </c>
      <c r="O9" s="141">
        <v>4.0136113762855502E-2</v>
      </c>
      <c r="P9" s="141">
        <v>-0.40987136960029602</v>
      </c>
      <c r="Q9" s="141">
        <v>0.38523632287979098</v>
      </c>
      <c r="R9" s="141">
        <v>0.22486414015293099</v>
      </c>
      <c r="S9" s="141">
        <v>0.29217076301574701</v>
      </c>
      <c r="T9" s="141">
        <v>-0.36305984854698198</v>
      </c>
      <c r="U9" s="141">
        <v>-0.57933145761489901</v>
      </c>
      <c r="V9" s="141">
        <v>0.103111252188683</v>
      </c>
      <c r="W9" s="142">
        <v>0.13980348408222201</v>
      </c>
      <c r="X9" s="140">
        <v>4.7898683547973597</v>
      </c>
      <c r="Y9" s="141">
        <v>1.50112388655543E-3</v>
      </c>
      <c r="Z9" s="141">
        <v>0.254856556653976</v>
      </c>
      <c r="AA9" s="141">
        <v>0.41340759396553001</v>
      </c>
      <c r="AB9" s="141">
        <v>0.17723049223423001</v>
      </c>
      <c r="AC9" s="141">
        <v>0.46488568186759899</v>
      </c>
      <c r="AD9" s="141">
        <v>0.76407307386398304</v>
      </c>
      <c r="AE9" s="141">
        <v>2.7006382942199698</v>
      </c>
      <c r="AF9" s="141">
        <v>0.17027804255485501</v>
      </c>
      <c r="AG9" s="142">
        <v>0.64359718561172496</v>
      </c>
      <c r="AH9" s="140">
        <v>0.91166156530380205</v>
      </c>
      <c r="AI9" s="141">
        <v>1.49550163769163E-4</v>
      </c>
      <c r="AJ9" s="141">
        <v>1.55959352850914E-2</v>
      </c>
      <c r="AK9" s="141">
        <v>1.37775093317032E-2</v>
      </c>
      <c r="AL9" s="141">
        <v>4.69414656981826E-3</v>
      </c>
      <c r="AM9" s="141">
        <v>7.9248268157243694E-3</v>
      </c>
      <c r="AN9" s="141">
        <v>1.22369360178709E-2</v>
      </c>
      <c r="AO9" s="141">
        <v>3.1158065423369401E-2</v>
      </c>
      <c r="AP9" s="141">
        <v>9.8702555987983899E-4</v>
      </c>
      <c r="AQ9" s="142">
        <v>1.8144802888855299E-3</v>
      </c>
      <c r="AR9" s="148"/>
      <c r="AS9" s="146"/>
    </row>
    <row r="10" spans="1:45">
      <c r="A10" s="148">
        <v>11</v>
      </c>
      <c r="B10" s="152" t="s">
        <v>16</v>
      </c>
      <c r="C10" s="210">
        <v>8.6999998092651403</v>
      </c>
      <c r="D10" s="210">
        <v>14.3999996185303</v>
      </c>
      <c r="E10" s="210">
        <v>10.699999809265099</v>
      </c>
      <c r="F10" s="210">
        <v>16</v>
      </c>
      <c r="G10" s="210">
        <v>14.800000190734901</v>
      </c>
      <c r="H10" s="210">
        <v>16.5</v>
      </c>
      <c r="I10" s="210">
        <v>2.7999999523162802</v>
      </c>
      <c r="J10" s="210">
        <v>18.700000762939499</v>
      </c>
      <c r="K10" s="210">
        <v>20</v>
      </c>
      <c r="L10" s="210">
        <v>3.7000000476837198</v>
      </c>
      <c r="M10" s="150">
        <v>1</v>
      </c>
      <c r="N10" s="140">
        <v>-3.1227107048034699</v>
      </c>
      <c r="O10" s="141">
        <v>-1.7867842912673999</v>
      </c>
      <c r="P10" s="141">
        <v>-0.221944704651833</v>
      </c>
      <c r="Q10" s="141">
        <v>-0.60796773433685303</v>
      </c>
      <c r="R10" s="141">
        <v>-0.509932041168213</v>
      </c>
      <c r="S10" s="141">
        <v>3.3275455236434902E-2</v>
      </c>
      <c r="T10" s="141">
        <v>-0.51069867610931396</v>
      </c>
      <c r="U10" s="141">
        <v>-0.17497347295284299</v>
      </c>
      <c r="V10" s="141">
        <v>-0.42698827385902399</v>
      </c>
      <c r="W10" s="142">
        <v>0.105003401637077</v>
      </c>
      <c r="X10" s="140">
        <v>4.7563047409057599</v>
      </c>
      <c r="Y10" s="141">
        <v>2.9750218391418501</v>
      </c>
      <c r="Z10" s="141">
        <v>7.4729181826114696E-2</v>
      </c>
      <c r="AA10" s="141">
        <v>1.0296391248703001</v>
      </c>
      <c r="AB10" s="141">
        <v>0.91142857074737504</v>
      </c>
      <c r="AC10" s="141">
        <v>6.0300463810563096E-3</v>
      </c>
      <c r="AD10" s="141">
        <v>1.51184725761414</v>
      </c>
      <c r="AE10" s="141">
        <v>0.24635230004787401</v>
      </c>
      <c r="AF10" s="141">
        <v>2.9199702739715598</v>
      </c>
      <c r="AG10" s="142">
        <v>0.36306542158126798</v>
      </c>
      <c r="AH10" s="140">
        <v>0.69115579128265403</v>
      </c>
      <c r="AI10" s="141">
        <v>0.22628548741340601</v>
      </c>
      <c r="AJ10" s="141">
        <v>3.4914193674921998E-3</v>
      </c>
      <c r="AK10" s="141">
        <v>2.6198323816060999E-2</v>
      </c>
      <c r="AL10" s="141">
        <v>1.8430497497320199E-2</v>
      </c>
      <c r="AM10" s="141">
        <v>7.8480261436197907E-5</v>
      </c>
      <c r="AN10" s="141">
        <v>1.8485955893993399E-2</v>
      </c>
      <c r="AO10" s="141">
        <v>2.1699857898056498E-3</v>
      </c>
      <c r="AP10" s="141">
        <v>1.29224350675941E-2</v>
      </c>
      <c r="AQ10" s="142">
        <v>7.8148237662389896E-4</v>
      </c>
      <c r="AR10" s="148"/>
      <c r="AS10" s="146"/>
    </row>
    <row r="11" spans="1:45">
      <c r="A11" s="148">
        <v>12</v>
      </c>
      <c r="B11" s="152" t="s">
        <v>17</v>
      </c>
      <c r="C11" s="210">
        <v>6.8000001907348597</v>
      </c>
      <c r="D11" s="210">
        <v>14.199999809265099</v>
      </c>
      <c r="E11" s="210">
        <v>15.5</v>
      </c>
      <c r="F11" s="210">
        <v>14.800000190734901</v>
      </c>
      <c r="G11" s="210">
        <v>19.5</v>
      </c>
      <c r="H11" s="210">
        <v>16.700000762939499</v>
      </c>
      <c r="I11" s="210">
        <v>0.40000000596046398</v>
      </c>
      <c r="J11" s="210">
        <v>18.700000762939499</v>
      </c>
      <c r="K11" s="210">
        <v>15.199999809265099</v>
      </c>
      <c r="L11" s="210">
        <v>0.80000001192092896</v>
      </c>
      <c r="M11" s="150">
        <v>1</v>
      </c>
      <c r="N11" s="140">
        <v>-3.5967772006988499</v>
      </c>
      <c r="O11" s="141">
        <v>-2.4598679542541499</v>
      </c>
      <c r="P11" s="141">
        <v>0.50793254375457797</v>
      </c>
      <c r="Q11" s="141">
        <v>4.8272926360368701E-2</v>
      </c>
      <c r="R11" s="141">
        <v>-0.62604373693466198</v>
      </c>
      <c r="S11" s="141">
        <v>-0.10501153022050901</v>
      </c>
      <c r="T11" s="141">
        <v>0.83540421724319502</v>
      </c>
      <c r="U11" s="141">
        <v>-0.104191087186337</v>
      </c>
      <c r="V11" s="141">
        <v>0.42296284437179599</v>
      </c>
      <c r="W11" s="142">
        <v>-0.133530929684639</v>
      </c>
      <c r="X11" s="140">
        <v>6.3100566864013699</v>
      </c>
      <c r="Y11" s="141">
        <v>5.6385765075683603</v>
      </c>
      <c r="Z11" s="141">
        <v>0.39139270782470698</v>
      </c>
      <c r="AA11" s="141">
        <v>6.4912936650216597E-3</v>
      </c>
      <c r="AB11" s="141">
        <v>1.3737490177154501</v>
      </c>
      <c r="AC11" s="141">
        <v>6.0054648667573901E-2</v>
      </c>
      <c r="AD11" s="141">
        <v>4.0454959869384801</v>
      </c>
      <c r="AE11" s="141">
        <v>8.7352097034454304E-2</v>
      </c>
      <c r="AF11" s="141">
        <v>2.86517381668091</v>
      </c>
      <c r="AG11" s="142">
        <v>0.58714032173156705</v>
      </c>
      <c r="AH11" s="140">
        <v>0.62932842969894398</v>
      </c>
      <c r="AI11" s="141">
        <v>0.29435664415359503</v>
      </c>
      <c r="AJ11" s="141">
        <v>1.2550538405776E-2</v>
      </c>
      <c r="AK11" s="141">
        <v>1.13359397801105E-4</v>
      </c>
      <c r="AL11" s="141">
        <v>1.90660022199154E-2</v>
      </c>
      <c r="AM11" s="141">
        <v>5.3644384024664803E-4</v>
      </c>
      <c r="AN11" s="141">
        <v>3.3950299024581902E-2</v>
      </c>
      <c r="AO11" s="141">
        <v>5.2809424232691505E-4</v>
      </c>
      <c r="AP11" s="141">
        <v>8.7027139961719496E-3</v>
      </c>
      <c r="AQ11" s="142">
        <v>8.6738920072093595E-4</v>
      </c>
      <c r="AR11" s="148"/>
      <c r="AS11" s="146"/>
    </row>
    <row r="12" spans="1:45" ht="15" thickBot="1">
      <c r="A12" s="231">
        <v>13</v>
      </c>
      <c r="B12" s="153" t="s">
        <v>18</v>
      </c>
      <c r="C12" s="232">
        <v>6.5</v>
      </c>
      <c r="D12" s="232">
        <v>16.399999618530298</v>
      </c>
      <c r="E12" s="232">
        <v>16.200000762939499</v>
      </c>
      <c r="F12" s="232">
        <v>19.399999618530298</v>
      </c>
      <c r="G12" s="232">
        <v>9.8000001907348597</v>
      </c>
      <c r="H12" s="232">
        <v>18.600000381469702</v>
      </c>
      <c r="I12" s="232">
        <v>5.3000001907348597</v>
      </c>
      <c r="J12" s="232">
        <v>16</v>
      </c>
      <c r="K12" s="232">
        <v>18.399999618530298</v>
      </c>
      <c r="L12" s="232">
        <v>4.6999998092651403</v>
      </c>
      <c r="M12" s="151">
        <v>1</v>
      </c>
      <c r="N12" s="143">
        <v>-3.6753914356231698</v>
      </c>
      <c r="O12" s="144">
        <v>-0.79006886482238803</v>
      </c>
      <c r="P12" s="144">
        <v>-0.58936262130737305</v>
      </c>
      <c r="Q12" s="144">
        <v>-0.29972386360168501</v>
      </c>
      <c r="R12" s="144">
        <v>0.92690902948379505</v>
      </c>
      <c r="S12" s="144">
        <v>0.83991223573684703</v>
      </c>
      <c r="T12" s="144">
        <v>-9.8668776452541407E-2</v>
      </c>
      <c r="U12" s="144">
        <v>-0.941367328166962</v>
      </c>
      <c r="V12" s="144">
        <v>-7.5439810752868694E-2</v>
      </c>
      <c r="W12" s="145">
        <v>-7.9744353890419006E-2</v>
      </c>
      <c r="X12" s="143">
        <v>6.58890676498413</v>
      </c>
      <c r="Y12" s="144">
        <v>0.58166879415512096</v>
      </c>
      <c r="Z12" s="144">
        <v>0.52694565057754505</v>
      </c>
      <c r="AA12" s="144">
        <v>0.25024572014808699</v>
      </c>
      <c r="AB12" s="144">
        <v>3.0114264488220202</v>
      </c>
      <c r="AC12" s="144">
        <v>3.8418505191803001</v>
      </c>
      <c r="AD12" s="144">
        <v>5.6433621793985402E-2</v>
      </c>
      <c r="AE12" s="144">
        <v>7.1306719779968297</v>
      </c>
      <c r="AF12" s="144">
        <v>9.1148115694522899E-2</v>
      </c>
      <c r="AG12" s="145">
        <v>0.209400653839111</v>
      </c>
      <c r="AH12" s="143">
        <v>0.79263782501220703</v>
      </c>
      <c r="AI12" s="144">
        <v>3.6626674234867103E-2</v>
      </c>
      <c r="AJ12" s="144">
        <v>2.0381340757012398E-2</v>
      </c>
      <c r="AK12" s="144">
        <v>5.2712089382112E-3</v>
      </c>
      <c r="AL12" s="144">
        <v>5.0412915647029898E-2</v>
      </c>
      <c r="AM12" s="144">
        <v>4.1393809020519298E-2</v>
      </c>
      <c r="AN12" s="144">
        <v>5.7125114835798697E-4</v>
      </c>
      <c r="AO12" s="144">
        <v>5.19979037344456E-2</v>
      </c>
      <c r="AP12" s="144">
        <v>3.3394026104360803E-4</v>
      </c>
      <c r="AQ12" s="145">
        <v>3.7313628126867099E-4</v>
      </c>
      <c r="AR12" s="148"/>
      <c r="AS12" s="146"/>
    </row>
    <row r="13" spans="1:45">
      <c r="A13" s="147">
        <v>1</v>
      </c>
      <c r="B13" s="226" t="s">
        <v>6</v>
      </c>
      <c r="C13" s="227">
        <v>18.299999237060501</v>
      </c>
      <c r="D13" s="227">
        <v>10.3999996185303</v>
      </c>
      <c r="E13" s="227">
        <v>12.5</v>
      </c>
      <c r="F13" s="227">
        <v>15.800000190734901</v>
      </c>
      <c r="G13" s="227">
        <v>10.300000190734901</v>
      </c>
      <c r="H13" s="227">
        <v>18.899999618530298</v>
      </c>
      <c r="I13" s="227">
        <v>2.4000000953674299</v>
      </c>
      <c r="J13" s="227">
        <v>4.6999998092651403</v>
      </c>
      <c r="K13" s="227">
        <v>6.5999999046325701</v>
      </c>
      <c r="L13" s="227">
        <v>3</v>
      </c>
      <c r="M13" s="207">
        <v>2</v>
      </c>
      <c r="N13" s="228">
        <v>-1.8039183616638199</v>
      </c>
      <c r="O13" s="229">
        <v>2.14127516746521</v>
      </c>
      <c r="P13" s="229">
        <v>2.3265955448150599</v>
      </c>
      <c r="Q13" s="229">
        <v>0.124131225049496</v>
      </c>
      <c r="R13" s="229">
        <v>-1.01383757591248</v>
      </c>
      <c r="S13" s="229">
        <v>-0.23179993033409099</v>
      </c>
      <c r="T13" s="229">
        <v>0.33003950119018599</v>
      </c>
      <c r="U13" s="229">
        <v>0.22505648434162101</v>
      </c>
      <c r="V13" s="229">
        <v>-0.59362709522247303</v>
      </c>
      <c r="W13" s="230">
        <v>2.30528563261032E-2</v>
      </c>
      <c r="X13" s="228">
        <v>1.58723020553589</v>
      </c>
      <c r="Y13" s="229">
        <v>4.2725863456726101</v>
      </c>
      <c r="Z13" s="229">
        <v>8.2118768692016602</v>
      </c>
      <c r="AA13" s="229">
        <v>4.2922604829073001E-2</v>
      </c>
      <c r="AB13" s="229">
        <v>3.6027555465698198</v>
      </c>
      <c r="AC13" s="229">
        <v>0.29261678457260099</v>
      </c>
      <c r="AD13" s="229">
        <v>0.63140827417373702</v>
      </c>
      <c r="AE13" s="229">
        <v>0.40756347775459301</v>
      </c>
      <c r="AF13" s="229">
        <v>5.6438302993774396</v>
      </c>
      <c r="AG13" s="230">
        <v>1.7499580979347201E-2</v>
      </c>
      <c r="AH13" s="228">
        <v>0.21895973384380299</v>
      </c>
      <c r="AI13" s="229">
        <v>0.30851441621780401</v>
      </c>
      <c r="AJ13" s="229">
        <v>0.36422711610794101</v>
      </c>
      <c r="AK13" s="229">
        <v>1.0367942741140699E-3</v>
      </c>
      <c r="AL13" s="229">
        <v>6.9161958992481204E-2</v>
      </c>
      <c r="AM13" s="229">
        <v>3.6154063418507602E-3</v>
      </c>
      <c r="AN13" s="229">
        <v>7.3292972519993799E-3</v>
      </c>
      <c r="AO13" s="229">
        <v>3.4081097692251201E-3</v>
      </c>
      <c r="AP13" s="229">
        <v>2.3711441084742501E-2</v>
      </c>
      <c r="AQ13" s="230">
        <v>3.57585558958817E-5</v>
      </c>
      <c r="AR13" s="148"/>
      <c r="AS13" s="146"/>
    </row>
    <row r="14" spans="1:45">
      <c r="A14" s="148">
        <v>4</v>
      </c>
      <c r="B14" s="152" t="s">
        <v>9</v>
      </c>
      <c r="C14" s="210">
        <v>14</v>
      </c>
      <c r="D14" s="210">
        <v>10.800000190734901</v>
      </c>
      <c r="E14" s="210">
        <v>12.699999809265099</v>
      </c>
      <c r="F14" s="210">
        <v>17.600000381469702</v>
      </c>
      <c r="G14" s="210">
        <v>11</v>
      </c>
      <c r="H14" s="210">
        <v>16.600000381469702</v>
      </c>
      <c r="I14" s="210">
        <v>5.1999998092651403</v>
      </c>
      <c r="J14" s="210">
        <v>1.70000004768372</v>
      </c>
      <c r="K14" s="210">
        <v>9.3999996185302699</v>
      </c>
      <c r="L14" s="210">
        <v>5.6999998092651403</v>
      </c>
      <c r="M14" s="150">
        <v>2</v>
      </c>
      <c r="N14" s="140">
        <v>-1.5112284421920801</v>
      </c>
      <c r="O14" s="141">
        <v>1.6296843290328999</v>
      </c>
      <c r="P14" s="141">
        <v>1.45919406414032</v>
      </c>
      <c r="Q14" s="141">
        <v>0.92172122001647905</v>
      </c>
      <c r="R14" s="141">
        <v>-0.48554357886314398</v>
      </c>
      <c r="S14" s="141">
        <v>-0.31990519165992698</v>
      </c>
      <c r="T14" s="141">
        <v>0.10500489175319699</v>
      </c>
      <c r="U14" s="141">
        <v>-0.72370862960815396</v>
      </c>
      <c r="V14" s="141">
        <v>-0.310506582260132</v>
      </c>
      <c r="W14" s="142">
        <v>0.31643384695053101</v>
      </c>
      <c r="X14" s="140">
        <v>1.11395180225372</v>
      </c>
      <c r="Y14" s="141">
        <v>2.4748728275299099</v>
      </c>
      <c r="Z14" s="141">
        <v>3.2301802635192902</v>
      </c>
      <c r="AA14" s="141">
        <v>2.3665907382965101</v>
      </c>
      <c r="AB14" s="141">
        <v>0.82633179426193204</v>
      </c>
      <c r="AC14" s="141">
        <v>0.55733358860015902</v>
      </c>
      <c r="AD14" s="141">
        <v>6.39142245054245E-2</v>
      </c>
      <c r="AE14" s="141">
        <v>4.21443843841553</v>
      </c>
      <c r="AF14" s="141">
        <v>1.54414522647858</v>
      </c>
      <c r="AG14" s="142">
        <v>3.29719042778015</v>
      </c>
      <c r="AH14" s="140">
        <v>0.25409799814224199</v>
      </c>
      <c r="AI14" s="141">
        <v>0.29549354314804099</v>
      </c>
      <c r="AJ14" s="141">
        <v>0.236901119351387</v>
      </c>
      <c r="AK14" s="141">
        <v>9.4523578882217393E-2</v>
      </c>
      <c r="AL14" s="141">
        <v>2.6229947805404701E-2</v>
      </c>
      <c r="AM14" s="141">
        <v>1.13863246515393E-2</v>
      </c>
      <c r="AN14" s="141">
        <v>1.2267612619325499E-3</v>
      </c>
      <c r="AO14" s="141">
        <v>5.8273151516914402E-2</v>
      </c>
      <c r="AP14" s="141">
        <v>1.07271075248718E-2</v>
      </c>
      <c r="AQ14" s="142">
        <v>1.11405560746789E-2</v>
      </c>
      <c r="AR14" s="148"/>
      <c r="AS14" s="146"/>
    </row>
    <row r="15" spans="1:45">
      <c r="A15" s="148">
        <v>7</v>
      </c>
      <c r="B15" s="152" t="s">
        <v>12</v>
      </c>
      <c r="C15" s="210">
        <v>12.300000190734901</v>
      </c>
      <c r="D15" s="210">
        <v>11.300000190734901</v>
      </c>
      <c r="E15" s="210">
        <v>14.5</v>
      </c>
      <c r="F15" s="210">
        <v>15.6000003814697</v>
      </c>
      <c r="G15" s="210">
        <v>5.4000000953674299</v>
      </c>
      <c r="H15" s="210">
        <v>17.299999237060501</v>
      </c>
      <c r="I15" s="210">
        <v>5.5999999046325701</v>
      </c>
      <c r="J15" s="210">
        <v>8.5</v>
      </c>
      <c r="K15" s="210">
        <v>15.5</v>
      </c>
      <c r="L15" s="210">
        <v>12.1000003814697</v>
      </c>
      <c r="M15" s="150">
        <v>2</v>
      </c>
      <c r="N15" s="140">
        <v>-1.6869417428970299</v>
      </c>
      <c r="O15" s="141">
        <v>1.67537677288055</v>
      </c>
      <c r="P15" s="141">
        <v>-0.74104082584381104</v>
      </c>
      <c r="Q15" s="141">
        <v>0.172414496541023</v>
      </c>
      <c r="R15" s="141">
        <v>-4.8052992671728099E-2</v>
      </c>
      <c r="S15" s="141">
        <v>0.64973419904708896</v>
      </c>
      <c r="T15" s="141">
        <v>-0.154732391238213</v>
      </c>
      <c r="U15" s="141">
        <v>-0.21116654574871099</v>
      </c>
      <c r="V15" s="141">
        <v>-0.493036419153214</v>
      </c>
      <c r="W15" s="142">
        <v>-0.12852314114570601</v>
      </c>
      <c r="X15" s="140">
        <v>1.3880538940429701</v>
      </c>
      <c r="Y15" s="141">
        <v>2.6155972480773899</v>
      </c>
      <c r="Z15" s="141">
        <v>0.83307659626007102</v>
      </c>
      <c r="AA15" s="141">
        <v>8.28078538179398E-2</v>
      </c>
      <c r="AB15" s="141">
        <v>8.0935470759868604E-3</v>
      </c>
      <c r="AC15" s="141">
        <v>2.2990272045135498</v>
      </c>
      <c r="AD15" s="141">
        <v>0.13878448307514199</v>
      </c>
      <c r="AE15" s="141">
        <v>0.35880827903747597</v>
      </c>
      <c r="AF15" s="141">
        <v>3.8931803703308101</v>
      </c>
      <c r="AG15" s="142">
        <v>0.54392725229263295</v>
      </c>
      <c r="AH15" s="140">
        <v>0.40746277570724498</v>
      </c>
      <c r="AI15" s="141">
        <v>0.40189513564109802</v>
      </c>
      <c r="AJ15" s="141">
        <v>7.8627064824104295E-2</v>
      </c>
      <c r="AK15" s="141">
        <v>4.2563304305076599E-3</v>
      </c>
      <c r="AL15" s="141">
        <v>3.3061965950764699E-4</v>
      </c>
      <c r="AM15" s="141">
        <v>6.04448392987251E-2</v>
      </c>
      <c r="AN15" s="141">
        <v>3.42807453125715E-3</v>
      </c>
      <c r="AO15" s="141">
        <v>6.3846632838249198E-3</v>
      </c>
      <c r="AP15" s="141">
        <v>3.48053313791752E-2</v>
      </c>
      <c r="AQ15" s="142">
        <v>2.3651050869375502E-3</v>
      </c>
      <c r="AR15" s="148"/>
      <c r="AS15" s="146"/>
    </row>
    <row r="16" spans="1:45">
      <c r="A16" s="148">
        <v>15</v>
      </c>
      <c r="B16" s="152" t="s">
        <v>20</v>
      </c>
      <c r="C16" s="210">
        <v>16.399999618530298</v>
      </c>
      <c r="D16" s="210">
        <v>11.3999996185303</v>
      </c>
      <c r="E16" s="210">
        <v>14.3999996185303</v>
      </c>
      <c r="F16" s="210">
        <v>11.199999809265099</v>
      </c>
      <c r="G16" s="210">
        <v>7.8000001907348597</v>
      </c>
      <c r="H16" s="210">
        <v>12.800000190734901</v>
      </c>
      <c r="I16" s="210">
        <v>9.8000001907348597</v>
      </c>
      <c r="J16" s="210">
        <v>11.8999996185303</v>
      </c>
      <c r="K16" s="210">
        <v>14.199999809265099</v>
      </c>
      <c r="L16" s="210">
        <v>14.6000003814697</v>
      </c>
      <c r="M16" s="150">
        <v>2</v>
      </c>
      <c r="N16" s="140">
        <v>-0.727528035640717</v>
      </c>
      <c r="O16" s="141">
        <v>1.5462024211883501</v>
      </c>
      <c r="P16" s="141">
        <v>-0.62068742513656605</v>
      </c>
      <c r="Q16" s="141">
        <v>-0.35881990194320701</v>
      </c>
      <c r="R16" s="141">
        <v>9.4029702246189104E-2</v>
      </c>
      <c r="S16" s="141">
        <v>-0.26746499538421598</v>
      </c>
      <c r="T16" s="141">
        <v>-0.428457081317902</v>
      </c>
      <c r="U16" s="141">
        <v>1.2043203115463299</v>
      </c>
      <c r="V16" s="141">
        <v>0.109025180339813</v>
      </c>
      <c r="W16" s="142">
        <v>-0.48303815722465498</v>
      </c>
      <c r="X16" s="140">
        <v>0.25816991925239602</v>
      </c>
      <c r="Y16" s="141">
        <v>2.2278122901916499</v>
      </c>
      <c r="Z16" s="141">
        <v>0.58444893360137895</v>
      </c>
      <c r="AA16" s="141">
        <v>0.358655124902725</v>
      </c>
      <c r="AB16" s="141">
        <v>3.0990470200777099E-2</v>
      </c>
      <c r="AC16" s="141">
        <v>0.389588892459869</v>
      </c>
      <c r="AD16" s="141">
        <v>1.06412613391876</v>
      </c>
      <c r="AE16" s="141">
        <v>11.670681953430201</v>
      </c>
      <c r="AF16" s="141">
        <v>0.190370723605156</v>
      </c>
      <c r="AG16" s="142">
        <v>7.6831803321838397</v>
      </c>
      <c r="AH16" s="140">
        <v>9.8134301602840396E-2</v>
      </c>
      <c r="AI16" s="141">
        <v>0.443255454301834</v>
      </c>
      <c r="AJ16" s="141">
        <v>7.1427799761295305E-2</v>
      </c>
      <c r="AK16" s="141">
        <v>2.38712094724178E-2</v>
      </c>
      <c r="AL16" s="141">
        <v>1.63927383255213E-3</v>
      </c>
      <c r="AM16" s="141">
        <v>1.3263412751257401E-2</v>
      </c>
      <c r="AN16" s="141">
        <v>3.4035805612802499E-2</v>
      </c>
      <c r="AO16" s="141">
        <v>0.26890903711318997</v>
      </c>
      <c r="AP16" s="141">
        <v>2.2038144525140498E-3</v>
      </c>
      <c r="AQ16" s="142">
        <v>4.3259773403406102E-2</v>
      </c>
      <c r="AR16" s="148"/>
      <c r="AS16" s="146"/>
    </row>
    <row r="17" spans="1:45">
      <c r="A17" s="148">
        <v>16</v>
      </c>
      <c r="B17" s="152" t="s">
        <v>21</v>
      </c>
      <c r="C17" s="210">
        <v>15.8999996185303</v>
      </c>
      <c r="D17" s="210">
        <v>5.3000001907348597</v>
      </c>
      <c r="E17" s="210">
        <v>11.1000003814697</v>
      </c>
      <c r="F17" s="210">
        <v>11.6000003814697</v>
      </c>
      <c r="G17" s="210">
        <v>7.3000001907348597</v>
      </c>
      <c r="H17" s="210">
        <v>12.1000003814697</v>
      </c>
      <c r="I17" s="210">
        <v>9.6000003814697301</v>
      </c>
      <c r="J17" s="210">
        <v>9.1999998092651403</v>
      </c>
      <c r="K17" s="210">
        <v>12.300000190734901</v>
      </c>
      <c r="L17" s="210">
        <v>5.5</v>
      </c>
      <c r="M17" s="150">
        <v>2</v>
      </c>
      <c r="N17" s="140">
        <v>5.5381648242473602E-2</v>
      </c>
      <c r="O17" s="141">
        <v>1.7379115819930999</v>
      </c>
      <c r="P17" s="141">
        <v>0.39567333459854098</v>
      </c>
      <c r="Q17" s="141">
        <v>-1.1484019756317101</v>
      </c>
      <c r="R17" s="141">
        <v>-1.5613260269164999</v>
      </c>
      <c r="S17" s="141">
        <v>-0.349409550428391</v>
      </c>
      <c r="T17" s="141">
        <v>0.135359928011894</v>
      </c>
      <c r="U17" s="141">
        <v>-0.35666644573211698</v>
      </c>
      <c r="V17" s="141">
        <v>0.116686411201954</v>
      </c>
      <c r="W17" s="142">
        <v>-0.25600680708885198</v>
      </c>
      <c r="X17" s="140">
        <v>1.4960218686610499E-3</v>
      </c>
      <c r="Y17" s="141">
        <v>2.8144998550414999</v>
      </c>
      <c r="Z17" s="141">
        <v>0.237505808472633</v>
      </c>
      <c r="AA17" s="141">
        <v>3.6737689971923801</v>
      </c>
      <c r="AB17" s="141">
        <v>8.5444717407226598</v>
      </c>
      <c r="AC17" s="141">
        <v>0.66487836837768599</v>
      </c>
      <c r="AD17" s="141">
        <v>0.106208354234695</v>
      </c>
      <c r="AE17" s="141">
        <v>1.02361512184143</v>
      </c>
      <c r="AF17" s="141">
        <v>0.218065559864044</v>
      </c>
      <c r="AG17" s="142">
        <v>2.1581478118896502</v>
      </c>
      <c r="AH17" s="140">
        <v>4.21117641963065E-4</v>
      </c>
      <c r="AI17" s="141">
        <v>0.41469332575798001</v>
      </c>
      <c r="AJ17" s="141">
        <v>2.1495386958122299E-2</v>
      </c>
      <c r="AK17" s="141">
        <v>0.181075438857079</v>
      </c>
      <c r="AL17" s="141">
        <v>0.33470246195793202</v>
      </c>
      <c r="AM17" s="141">
        <v>1.6762593761086499E-2</v>
      </c>
      <c r="AN17" s="141">
        <v>2.5156599003821598E-3</v>
      </c>
      <c r="AO17" s="141">
        <v>1.7466111108660701E-2</v>
      </c>
      <c r="AP17" s="141">
        <v>1.8694431055337199E-3</v>
      </c>
      <c r="AQ17" s="142">
        <v>8.9985951781272906E-3</v>
      </c>
      <c r="AR17" s="148"/>
      <c r="AS17" s="146"/>
    </row>
    <row r="18" spans="1:45">
      <c r="A18" s="148">
        <v>18</v>
      </c>
      <c r="B18" s="152" t="s">
        <v>23</v>
      </c>
      <c r="C18" s="210">
        <v>15.1000003814697</v>
      </c>
      <c r="D18" s="210">
        <v>8.6000003814697301</v>
      </c>
      <c r="E18" s="210">
        <v>14.699999809265099</v>
      </c>
      <c r="F18" s="210">
        <v>14.6000003814697</v>
      </c>
      <c r="G18" s="210">
        <v>6.3000001907348597</v>
      </c>
      <c r="H18" s="210">
        <v>12.1000003814697</v>
      </c>
      <c r="I18" s="210">
        <v>10</v>
      </c>
      <c r="J18" s="210">
        <v>9.5</v>
      </c>
      <c r="K18" s="210">
        <v>8.1999998092651403</v>
      </c>
      <c r="L18" s="210">
        <v>8.8000001907348597</v>
      </c>
      <c r="M18" s="150">
        <v>2</v>
      </c>
      <c r="N18" s="140">
        <v>-0.42371088266372697</v>
      </c>
      <c r="O18" s="141">
        <v>2.0079116821289098</v>
      </c>
      <c r="P18" s="141">
        <v>0.41621637344360402</v>
      </c>
      <c r="Q18" s="141">
        <v>-0.675126433372498</v>
      </c>
      <c r="R18" s="141">
        <v>-0.15491162240505199</v>
      </c>
      <c r="S18" s="141">
        <v>9.0915620326995794E-2</v>
      </c>
      <c r="T18" s="141">
        <v>0.49043247103691101</v>
      </c>
      <c r="U18" s="141">
        <v>6.32798597216606E-2</v>
      </c>
      <c r="V18" s="141">
        <v>0.50776618719100997</v>
      </c>
      <c r="W18" s="142">
        <v>0.135372519493103</v>
      </c>
      <c r="X18" s="140">
        <v>8.7567999958992004E-2</v>
      </c>
      <c r="Y18" s="141">
        <v>3.75694727897644</v>
      </c>
      <c r="Z18" s="141">
        <v>0.26280823349952698</v>
      </c>
      <c r="AA18" s="141">
        <v>1.2696797847747801</v>
      </c>
      <c r="AB18" s="141">
        <v>8.4113568067550701E-2</v>
      </c>
      <c r="AC18" s="141">
        <v>4.5014213770628003E-2</v>
      </c>
      <c r="AD18" s="141">
        <v>1.39423787593842</v>
      </c>
      <c r="AE18" s="141">
        <v>3.2221313565969502E-2</v>
      </c>
      <c r="AF18" s="141">
        <v>4.1292777061462402</v>
      </c>
      <c r="AG18" s="142">
        <v>0.60344707965850797</v>
      </c>
      <c r="AH18" s="140">
        <v>3.3288288861513103E-2</v>
      </c>
      <c r="AI18" s="141">
        <v>0.74755203723907504</v>
      </c>
      <c r="AJ18" s="141">
        <v>3.2121110707521397E-2</v>
      </c>
      <c r="AK18" s="141">
        <v>8.4512792527675601E-2</v>
      </c>
      <c r="AL18" s="141">
        <v>4.4495924375951299E-3</v>
      </c>
      <c r="AM18" s="141">
        <v>1.5326014254242199E-3</v>
      </c>
      <c r="AN18" s="141">
        <v>4.45975139737129E-2</v>
      </c>
      <c r="AO18" s="141">
        <v>7.42477364838123E-4</v>
      </c>
      <c r="AP18" s="141">
        <v>4.7805707901716198E-2</v>
      </c>
      <c r="AQ18" s="142">
        <v>3.3979206345975399E-3</v>
      </c>
      <c r="AR18" s="148"/>
      <c r="AS18" s="146"/>
    </row>
    <row r="19" spans="1:45">
      <c r="A19" s="148">
        <v>19</v>
      </c>
      <c r="B19" s="152" t="s">
        <v>24</v>
      </c>
      <c r="C19" s="210">
        <v>15.1000003814697</v>
      </c>
      <c r="D19" s="210">
        <v>10.199999809265099</v>
      </c>
      <c r="E19" s="210">
        <v>12.300000190734901</v>
      </c>
      <c r="F19" s="210">
        <v>15.800000190734901</v>
      </c>
      <c r="G19" s="210">
        <v>5.9000000953674299</v>
      </c>
      <c r="H19" s="210">
        <v>11.8999996185303</v>
      </c>
      <c r="I19" s="210">
        <v>14.6000003814697</v>
      </c>
      <c r="J19" s="210">
        <v>3.9000000953674299</v>
      </c>
      <c r="K19" s="210">
        <v>7.5</v>
      </c>
      <c r="L19" s="210">
        <v>14.1000003814697</v>
      </c>
      <c r="M19" s="150">
        <v>2</v>
      </c>
      <c r="N19" s="140">
        <v>0.35468572378158603</v>
      </c>
      <c r="O19" s="141">
        <v>2.4802083969116202</v>
      </c>
      <c r="P19" s="141">
        <v>0.26244929432869002</v>
      </c>
      <c r="Q19" s="141">
        <v>0.189677730202675</v>
      </c>
      <c r="R19" s="141">
        <v>0.83352905511856101</v>
      </c>
      <c r="S19" s="141">
        <v>-0.34921559691429099</v>
      </c>
      <c r="T19" s="141">
        <v>-6.5250389277935E-2</v>
      </c>
      <c r="U19" s="141">
        <v>-0.112462922930717</v>
      </c>
      <c r="V19" s="141">
        <v>-2.7065584436059002E-2</v>
      </c>
      <c r="W19" s="142">
        <v>0.455683052539825</v>
      </c>
      <c r="X19" s="140">
        <v>6.1361163854598999E-2</v>
      </c>
      <c r="Y19" s="141">
        <v>5.7322120666503897</v>
      </c>
      <c r="Z19" s="141">
        <v>0.104494027793407</v>
      </c>
      <c r="AA19" s="141">
        <v>0.100220523774624</v>
      </c>
      <c r="AB19" s="141">
        <v>2.4352273941039999</v>
      </c>
      <c r="AC19" s="141">
        <v>0.66414040327072099</v>
      </c>
      <c r="AD19" s="141">
        <v>2.46799718588591E-2</v>
      </c>
      <c r="AE19" s="141">
        <v>0.101772613823414</v>
      </c>
      <c r="AF19" s="141">
        <v>1.17322504520416E-2</v>
      </c>
      <c r="AG19" s="142">
        <v>6.8376035690307599</v>
      </c>
      <c r="AH19" s="140">
        <v>1.6945078969001801E-2</v>
      </c>
      <c r="AI19" s="141">
        <v>0.82857632637023904</v>
      </c>
      <c r="AJ19" s="141">
        <v>9.2778420075774193E-3</v>
      </c>
      <c r="AK19" s="141">
        <v>4.8460606485605197E-3</v>
      </c>
      <c r="AL19" s="141">
        <v>9.3583144247531905E-2</v>
      </c>
      <c r="AM19" s="141">
        <v>1.64264384657145E-2</v>
      </c>
      <c r="AN19" s="141">
        <v>5.7348539121449005E-4</v>
      </c>
      <c r="AO19" s="141">
        <v>1.7036284552887099E-3</v>
      </c>
      <c r="AP19" s="141">
        <v>9.8671327577903894E-5</v>
      </c>
      <c r="AQ19" s="142">
        <v>2.7969321236014401E-2</v>
      </c>
      <c r="AR19" s="148"/>
      <c r="AS19" s="146"/>
    </row>
    <row r="20" spans="1:45">
      <c r="A20" s="148">
        <v>20</v>
      </c>
      <c r="B20" s="152" t="s">
        <v>25</v>
      </c>
      <c r="C20" s="210">
        <v>14.300000190734901</v>
      </c>
      <c r="D20" s="210">
        <v>9.3000001907348597</v>
      </c>
      <c r="E20" s="210">
        <v>7.1999998092651403</v>
      </c>
      <c r="F20" s="210">
        <v>12.3999996185303</v>
      </c>
      <c r="G20" s="210">
        <v>10.5</v>
      </c>
      <c r="H20" s="210">
        <v>8.3999996185302699</v>
      </c>
      <c r="I20" s="210">
        <v>7.5999999046325701</v>
      </c>
      <c r="J20" s="210">
        <v>4.5</v>
      </c>
      <c r="K20" s="210">
        <v>12.6000003814697</v>
      </c>
      <c r="L20" s="210">
        <v>8.3000001907348597</v>
      </c>
      <c r="M20" s="150">
        <v>2</v>
      </c>
      <c r="N20" s="140">
        <v>0.30625027418136602</v>
      </c>
      <c r="O20" s="141">
        <v>0.82988846302032504</v>
      </c>
      <c r="P20" s="141">
        <v>0.77807945013046298</v>
      </c>
      <c r="Q20" s="141">
        <v>0.31259143352508501</v>
      </c>
      <c r="R20" s="141">
        <v>-1.06996726989746</v>
      </c>
      <c r="S20" s="141">
        <v>-0.32881808280944802</v>
      </c>
      <c r="T20" s="141">
        <v>-0.97807079553604104</v>
      </c>
      <c r="U20" s="141">
        <v>-0.23054960370063801</v>
      </c>
      <c r="V20" s="141">
        <v>-5.5981840938329697E-2</v>
      </c>
      <c r="W20" s="142">
        <v>0.37112754583358798</v>
      </c>
      <c r="X20" s="140">
        <v>4.5746635645628003E-2</v>
      </c>
      <c r="Y20" s="141">
        <v>0.64177876710891701</v>
      </c>
      <c r="Z20" s="141">
        <v>0.91843527555465698</v>
      </c>
      <c r="AA20" s="141">
        <v>0.27219372987747198</v>
      </c>
      <c r="AB20" s="141">
        <v>4.0127215385437003</v>
      </c>
      <c r="AC20" s="141">
        <v>0.58882200717926003</v>
      </c>
      <c r="AD20" s="141">
        <v>5.5452232360839799</v>
      </c>
      <c r="AE20" s="141">
        <v>0.42770168185234098</v>
      </c>
      <c r="AF20" s="141">
        <v>5.0192736089229598E-2</v>
      </c>
      <c r="AG20" s="142">
        <v>4.5354933738708496</v>
      </c>
      <c r="AH20" s="140">
        <v>2.4115169420838401E-2</v>
      </c>
      <c r="AI20" s="141">
        <v>0.17708297073841101</v>
      </c>
      <c r="AJ20" s="141">
        <v>0.15566293895244601</v>
      </c>
      <c r="AK20" s="141">
        <v>2.5124154984950998E-2</v>
      </c>
      <c r="AL20" s="141">
        <v>0.29435968399047902</v>
      </c>
      <c r="AM20" s="141">
        <v>2.7800250798463801E-2</v>
      </c>
      <c r="AN20" s="141">
        <v>0.245967611670494</v>
      </c>
      <c r="AO20" s="141">
        <v>1.3666776008903999E-2</v>
      </c>
      <c r="AP20" s="141">
        <v>8.0580817302689E-4</v>
      </c>
      <c r="AQ20" s="142">
        <v>3.5414710640907301E-2</v>
      </c>
      <c r="AR20" s="148"/>
      <c r="AS20" s="146"/>
    </row>
    <row r="21" spans="1:45">
      <c r="A21" s="148">
        <v>21</v>
      </c>
      <c r="B21" s="152" t="s">
        <v>26</v>
      </c>
      <c r="C21" s="210">
        <v>14.300000190734901</v>
      </c>
      <c r="D21" s="210">
        <v>6.8000001907348597</v>
      </c>
      <c r="E21" s="210">
        <v>13.699999809265099</v>
      </c>
      <c r="F21" s="210">
        <v>12.6000003814697</v>
      </c>
      <c r="G21" s="210">
        <v>5.3000001907348597</v>
      </c>
      <c r="H21" s="210">
        <v>15.6000003814697</v>
      </c>
      <c r="I21" s="210">
        <v>10.800000190734901</v>
      </c>
      <c r="J21" s="210">
        <v>6.5</v>
      </c>
      <c r="K21" s="210">
        <v>13</v>
      </c>
      <c r="L21" s="210">
        <v>10.1000003814697</v>
      </c>
      <c r="M21" s="150">
        <v>2</v>
      </c>
      <c r="N21" s="140">
        <v>-0.28093805909156799</v>
      </c>
      <c r="O21" s="141">
        <v>2.3027551174163801</v>
      </c>
      <c r="P21" s="141">
        <v>-0.35352408885955799</v>
      </c>
      <c r="Q21" s="141">
        <v>-0.40400743484497098</v>
      </c>
      <c r="R21" s="141">
        <v>-0.66993606090545699</v>
      </c>
      <c r="S21" s="141">
        <v>-0.11321898549795199</v>
      </c>
      <c r="T21" s="141">
        <v>0.33459371328353898</v>
      </c>
      <c r="U21" s="141">
        <v>-0.55981528759002697</v>
      </c>
      <c r="V21" s="141">
        <v>-0.24283306300640101</v>
      </c>
      <c r="W21" s="142">
        <v>-0.47318542003631597</v>
      </c>
      <c r="X21" s="140">
        <v>3.8497038185596501E-2</v>
      </c>
      <c r="Y21" s="141">
        <v>4.9413022994995099</v>
      </c>
      <c r="Z21" s="141">
        <v>0.1896001547575</v>
      </c>
      <c r="AA21" s="141">
        <v>0.45467671751976002</v>
      </c>
      <c r="AB21" s="141">
        <v>1.57313048839569</v>
      </c>
      <c r="AC21" s="141">
        <v>6.98089599609375E-2</v>
      </c>
      <c r="AD21" s="141">
        <v>0.64895415306091297</v>
      </c>
      <c r="AE21" s="141">
        <v>2.5217480659484899</v>
      </c>
      <c r="AF21" s="141">
        <v>0.94441342353820801</v>
      </c>
      <c r="AG21" s="142">
        <v>7.3729429244995099</v>
      </c>
      <c r="AH21" s="140">
        <v>1.15394908934832E-2</v>
      </c>
      <c r="AI21" s="141">
        <v>0.77528429031372104</v>
      </c>
      <c r="AJ21" s="141">
        <v>1.8272733315825501E-2</v>
      </c>
      <c r="AK21" s="141">
        <v>2.3864051327109299E-2</v>
      </c>
      <c r="AL21" s="141">
        <v>6.5619386732578305E-2</v>
      </c>
      <c r="AM21" s="141">
        <v>1.87414849642664E-3</v>
      </c>
      <c r="AN21" s="141">
        <v>1.6368204727768901E-2</v>
      </c>
      <c r="AO21" s="141">
        <v>4.5819990336895003E-2</v>
      </c>
      <c r="AP21" s="141">
        <v>8.6214654147625004E-3</v>
      </c>
      <c r="AQ21" s="142">
        <v>3.2736193388700499E-2</v>
      </c>
      <c r="AR21" s="148"/>
      <c r="AS21" s="146"/>
    </row>
    <row r="22" spans="1:45">
      <c r="A22" s="148">
        <v>23</v>
      </c>
      <c r="B22" s="152" t="s">
        <v>28</v>
      </c>
      <c r="C22" s="210">
        <v>12.3999996185303</v>
      </c>
      <c r="D22" s="210">
        <v>11.5</v>
      </c>
      <c r="E22" s="210">
        <v>12.199999809265099</v>
      </c>
      <c r="F22" s="210">
        <v>11.6000003814697</v>
      </c>
      <c r="G22" s="210">
        <v>8.8000001907348597</v>
      </c>
      <c r="H22" s="210">
        <v>10.6000003814697</v>
      </c>
      <c r="I22" s="210">
        <v>9.6999998092651403</v>
      </c>
      <c r="J22" s="210">
        <v>9.3000001907348597</v>
      </c>
      <c r="K22" s="210">
        <v>14.8999996185303</v>
      </c>
      <c r="L22" s="210">
        <v>19.5</v>
      </c>
      <c r="M22" s="150">
        <v>2</v>
      </c>
      <c r="N22" s="140">
        <v>-8.4367707371711703E-2</v>
      </c>
      <c r="O22" s="141">
        <v>0.91071718931198098</v>
      </c>
      <c r="P22" s="141">
        <v>-1.3604823350906401</v>
      </c>
      <c r="Q22" s="141">
        <v>0.65798437595367398</v>
      </c>
      <c r="R22" s="141">
        <v>0.30322191119193997</v>
      </c>
      <c r="S22" s="141">
        <v>-8.8761843740940094E-2</v>
      </c>
      <c r="T22" s="141">
        <v>-0.53188270330429099</v>
      </c>
      <c r="U22" s="141">
        <v>0.82081544399261497</v>
      </c>
      <c r="V22" s="141">
        <v>-6.3640668988227803E-2</v>
      </c>
      <c r="W22" s="142">
        <v>0.120925672352314</v>
      </c>
      <c r="X22" s="140">
        <v>3.4718317911028901E-3</v>
      </c>
      <c r="Y22" s="141">
        <v>0.77288156747818004</v>
      </c>
      <c r="Z22" s="141">
        <v>2.8079311847686799</v>
      </c>
      <c r="AA22" s="141">
        <v>1.20602178573608</v>
      </c>
      <c r="AB22" s="141">
        <v>0.32226949930191001</v>
      </c>
      <c r="AC22" s="141">
        <v>4.2906716465949998E-2</v>
      </c>
      <c r="AD22" s="141">
        <v>1.6398729085922199</v>
      </c>
      <c r="AE22" s="141">
        <v>5.4212975502014196</v>
      </c>
      <c r="AF22" s="141">
        <v>6.4865835011005402E-2</v>
      </c>
      <c r="AG22" s="142">
        <v>0.48152095079422003</v>
      </c>
      <c r="AH22" s="140">
        <v>1.69655343052E-3</v>
      </c>
      <c r="AI22" s="141">
        <v>0.197688817977905</v>
      </c>
      <c r="AJ22" s="141">
        <v>0.441164821386337</v>
      </c>
      <c r="AK22" s="141">
        <v>0.103192046284676</v>
      </c>
      <c r="AL22" s="141">
        <v>2.19147335737944E-2</v>
      </c>
      <c r="AM22" s="141">
        <v>1.87787937466055E-3</v>
      </c>
      <c r="AN22" s="141">
        <v>6.7429013550281497E-2</v>
      </c>
      <c r="AO22" s="141">
        <v>0.16058541834354401</v>
      </c>
      <c r="AP22" s="141">
        <v>9.6534937620162996E-4</v>
      </c>
      <c r="AQ22" s="142">
        <v>3.4853955730795899E-3</v>
      </c>
      <c r="AR22" s="148"/>
      <c r="AS22" s="146"/>
    </row>
    <row r="23" spans="1:45">
      <c r="A23" s="148">
        <v>24</v>
      </c>
      <c r="B23" s="152" t="s">
        <v>29</v>
      </c>
      <c r="C23" s="210">
        <v>12.1000003814697</v>
      </c>
      <c r="D23" s="210">
        <v>9.5</v>
      </c>
      <c r="E23" s="210">
        <v>14.6000003814697</v>
      </c>
      <c r="F23" s="210">
        <v>14.199999809265099</v>
      </c>
      <c r="G23" s="210">
        <v>4.8000001907348597</v>
      </c>
      <c r="H23" s="210">
        <v>11.300000190734901</v>
      </c>
      <c r="I23" s="210">
        <v>7.8000001907348597</v>
      </c>
      <c r="J23" s="210">
        <v>10.5</v>
      </c>
      <c r="K23" s="210">
        <v>13.8999996185303</v>
      </c>
      <c r="L23" s="210">
        <v>15.699999809265099</v>
      </c>
      <c r="M23" s="150">
        <v>2</v>
      </c>
      <c r="N23" s="140">
        <v>-0.51488000154495195</v>
      </c>
      <c r="O23" s="141">
        <v>1.6231061220169101</v>
      </c>
      <c r="P23" s="141">
        <v>-1.2904299497604399</v>
      </c>
      <c r="Q23" s="141">
        <v>-6.7217588424682603E-2</v>
      </c>
      <c r="R23" s="141">
        <v>-4.1123710572719602E-2</v>
      </c>
      <c r="S23" s="141">
        <v>0.68351948261260997</v>
      </c>
      <c r="T23" s="141">
        <v>-3.1916305422782898E-2</v>
      </c>
      <c r="U23" s="141">
        <v>0.21091926097869901</v>
      </c>
      <c r="V23" s="141">
        <v>0.29706048965454102</v>
      </c>
      <c r="W23" s="142">
        <v>0.25761944055557301</v>
      </c>
      <c r="X23" s="140">
        <v>0.129305869340897</v>
      </c>
      <c r="Y23" s="141">
        <v>2.4549334049224898</v>
      </c>
      <c r="Z23" s="141">
        <v>2.5262105464935298</v>
      </c>
      <c r="AA23" s="141">
        <v>1.2586060911417001E-2</v>
      </c>
      <c r="AB23" s="141">
        <v>5.9276511892676397E-3</v>
      </c>
      <c r="AC23" s="141">
        <v>2.5443358421325701</v>
      </c>
      <c r="AD23" s="141">
        <v>5.9047793038189402E-3</v>
      </c>
      <c r="AE23" s="141">
        <v>0.357968389987946</v>
      </c>
      <c r="AF23" s="141">
        <v>1.4133063554763801</v>
      </c>
      <c r="AG23" s="142">
        <v>2.1854226589202899</v>
      </c>
      <c r="AH23" s="140">
        <v>5.0608187913894702E-2</v>
      </c>
      <c r="AI23" s="141">
        <v>0.502924263477325</v>
      </c>
      <c r="AJ23" s="141">
        <v>0.317890554666519</v>
      </c>
      <c r="AK23" s="141">
        <v>8.62530781887472E-4</v>
      </c>
      <c r="AL23" s="141">
        <v>3.2284445478580898E-4</v>
      </c>
      <c r="AM23" s="141">
        <v>8.9188843965530396E-2</v>
      </c>
      <c r="AN23" s="141">
        <v>1.9446165242698E-4</v>
      </c>
      <c r="AO23" s="141">
        <v>8.4926104173064197E-3</v>
      </c>
      <c r="AP23" s="141">
        <v>1.68460663408041E-2</v>
      </c>
      <c r="AQ23" s="142">
        <v>1.26696899533272E-2</v>
      </c>
      <c r="AR23" s="148"/>
      <c r="AS23" s="146"/>
    </row>
    <row r="24" spans="1:45">
      <c r="A24" s="148">
        <v>26</v>
      </c>
      <c r="B24" s="152" t="s">
        <v>31</v>
      </c>
      <c r="C24" s="210">
        <v>11.699999809265099</v>
      </c>
      <c r="D24" s="210">
        <v>11.300000190734901</v>
      </c>
      <c r="E24" s="210">
        <v>12.300000190734901</v>
      </c>
      <c r="F24" s="210">
        <v>13.199999809265099</v>
      </c>
      <c r="G24" s="210">
        <v>11.300000190734901</v>
      </c>
      <c r="H24" s="210">
        <v>13.800000190734901</v>
      </c>
      <c r="I24" s="210">
        <v>5.1999998092651403</v>
      </c>
      <c r="J24" s="210">
        <v>5.3000001907348597</v>
      </c>
      <c r="K24" s="210">
        <v>17.799999237060501</v>
      </c>
      <c r="L24" s="210">
        <v>12.699999809265099</v>
      </c>
      <c r="M24" s="150">
        <v>2</v>
      </c>
      <c r="N24" s="140">
        <v>-1.18989777565002</v>
      </c>
      <c r="O24" s="141">
        <v>0.66039425134658802</v>
      </c>
      <c r="P24" s="141">
        <v>-0.58620786666870095</v>
      </c>
      <c r="Q24" s="141">
        <v>1.15923464298248</v>
      </c>
      <c r="R24" s="141">
        <v>-0.63224798440933205</v>
      </c>
      <c r="S24" s="141">
        <v>-0.22459949553012801</v>
      </c>
      <c r="T24" s="141">
        <v>-0.68090724945068404</v>
      </c>
      <c r="U24" s="141">
        <v>-0.16612555086612699</v>
      </c>
      <c r="V24" s="141">
        <v>-0.26575326919555697</v>
      </c>
      <c r="W24" s="142">
        <v>-0.15672072768211401</v>
      </c>
      <c r="X24" s="140">
        <v>0.69059824943542503</v>
      </c>
      <c r="Y24" s="141">
        <v>0.40639883279800398</v>
      </c>
      <c r="Z24" s="141">
        <v>0.52131944894790605</v>
      </c>
      <c r="AA24" s="141">
        <v>3.7434039115905802</v>
      </c>
      <c r="AB24" s="141">
        <v>1.40111231803894</v>
      </c>
      <c r="AC24" s="141">
        <v>0.27471995353698703</v>
      </c>
      <c r="AD24" s="141">
        <v>2.6875364780425999</v>
      </c>
      <c r="AE24" s="141">
        <v>0.22206753492355299</v>
      </c>
      <c r="AF24" s="141">
        <v>1.1311072111129801</v>
      </c>
      <c r="AG24" s="142">
        <v>0.80878114700317405</v>
      </c>
      <c r="AH24" s="140">
        <v>0.30940636992454501</v>
      </c>
      <c r="AI24" s="141">
        <v>9.5305182039737701E-2</v>
      </c>
      <c r="AJ24" s="141">
        <v>7.5095377862453502E-2</v>
      </c>
      <c r="AK24" s="141">
        <v>0.29366528987884499</v>
      </c>
      <c r="AL24" s="141">
        <v>8.7354414165020003E-2</v>
      </c>
      <c r="AM24" s="141">
        <v>1.1023703031241901E-2</v>
      </c>
      <c r="AN24" s="141">
        <v>0.10131782293319699</v>
      </c>
      <c r="AO24" s="141">
        <v>6.03090925142169E-3</v>
      </c>
      <c r="AP24" s="141">
        <v>1.5433597378432799E-2</v>
      </c>
      <c r="AQ24" s="142">
        <v>5.3673856891691702E-3</v>
      </c>
      <c r="AR24" s="148"/>
      <c r="AS24" s="146"/>
    </row>
    <row r="25" spans="1:45">
      <c r="A25" s="148">
        <v>31</v>
      </c>
      <c r="B25" s="152" t="s">
        <v>36</v>
      </c>
      <c r="C25" s="210">
        <v>9.5</v>
      </c>
      <c r="D25" s="210">
        <v>7.9000000953674299</v>
      </c>
      <c r="E25" s="210">
        <v>15.3999996185303</v>
      </c>
      <c r="F25" s="210">
        <v>15.6000003814697</v>
      </c>
      <c r="G25" s="210">
        <v>9.3999996185302699</v>
      </c>
      <c r="H25" s="210">
        <v>10.199999809265099</v>
      </c>
      <c r="I25" s="210">
        <v>13.199999809265099</v>
      </c>
      <c r="J25" s="210">
        <v>14.8999996185303</v>
      </c>
      <c r="K25" s="210">
        <v>16.799999237060501</v>
      </c>
      <c r="L25" s="210">
        <v>15.6000003814697</v>
      </c>
      <c r="M25" s="150">
        <v>2</v>
      </c>
      <c r="N25" s="140">
        <v>-0.54559993743896495</v>
      </c>
      <c r="O25" s="141">
        <v>0.47402071952819802</v>
      </c>
      <c r="P25" s="141">
        <v>-2.10994219779968</v>
      </c>
      <c r="Q25" s="141">
        <v>-0.53817170858383201</v>
      </c>
      <c r="R25" s="141">
        <v>5.3995978087186799E-2</v>
      </c>
      <c r="S25" s="141">
        <v>-0.48311993479728699</v>
      </c>
      <c r="T25" s="141">
        <v>0.41048756241798401</v>
      </c>
      <c r="U25" s="141">
        <v>-0.25231915712356601</v>
      </c>
      <c r="V25" s="141">
        <v>0.80063450336456299</v>
      </c>
      <c r="W25" s="142">
        <v>0.45727014541625999</v>
      </c>
      <c r="X25" s="140">
        <v>0.14519605040550199</v>
      </c>
      <c r="Y25" s="141">
        <v>0.209382578730583</v>
      </c>
      <c r="Z25" s="141">
        <v>6.7537002563476598</v>
      </c>
      <c r="AA25" s="141">
        <v>0.80679965019226096</v>
      </c>
      <c r="AB25" s="141">
        <v>1.02192936465144E-2</v>
      </c>
      <c r="AC25" s="141">
        <v>1.2711083889007599</v>
      </c>
      <c r="AD25" s="141">
        <v>0.97673881053924605</v>
      </c>
      <c r="AE25" s="141">
        <v>0.51228618621826205</v>
      </c>
      <c r="AF25" s="141">
        <v>10.2663278579712</v>
      </c>
      <c r="AG25" s="142">
        <v>6.88531541824341</v>
      </c>
      <c r="AH25" s="140">
        <v>4.5223131775855997E-2</v>
      </c>
      <c r="AI25" s="141">
        <v>3.4135527908801998E-2</v>
      </c>
      <c r="AJ25" s="141">
        <v>0.67632138729095503</v>
      </c>
      <c r="AK25" s="141">
        <v>4.4000107795000097E-2</v>
      </c>
      <c r="AL25" s="141">
        <v>4.42929711425677E-4</v>
      </c>
      <c r="AM25" s="141">
        <v>3.5458628088235897E-2</v>
      </c>
      <c r="AN25" s="141">
        <v>2.55983509123325E-2</v>
      </c>
      <c r="AO25" s="141">
        <v>9.6719143912196194E-3</v>
      </c>
      <c r="AP25" s="141">
        <v>9.7382426261901897E-2</v>
      </c>
      <c r="AQ25" s="142">
        <v>3.1765647232532501E-2</v>
      </c>
      <c r="AR25" s="148"/>
      <c r="AS25" s="146"/>
    </row>
    <row r="26" spans="1:45">
      <c r="A26" s="148">
        <v>32</v>
      </c>
      <c r="B26" s="152" t="s">
        <v>37</v>
      </c>
      <c r="C26" s="210">
        <v>9.1999998092651403</v>
      </c>
      <c r="D26" s="210">
        <v>10.5</v>
      </c>
      <c r="E26" s="210">
        <v>10.3999996185303</v>
      </c>
      <c r="F26" s="210">
        <v>12</v>
      </c>
      <c r="G26" s="210">
        <v>7.5</v>
      </c>
      <c r="H26" s="210">
        <v>11.8999996185303</v>
      </c>
      <c r="I26" s="210">
        <v>17.600000381469702</v>
      </c>
      <c r="J26" s="210">
        <v>9.1000003814697301</v>
      </c>
      <c r="K26" s="210">
        <v>11.3999996185303</v>
      </c>
      <c r="L26" s="210">
        <v>18.5</v>
      </c>
      <c r="M26" s="150">
        <v>2</v>
      </c>
      <c r="N26" s="140">
        <v>0.83920681476592995</v>
      </c>
      <c r="O26" s="141">
        <v>0.70057553052902199</v>
      </c>
      <c r="P26" s="141">
        <v>-1.3615680932998699</v>
      </c>
      <c r="Q26" s="141">
        <v>0.16773736476898199</v>
      </c>
      <c r="R26" s="141">
        <v>1.2352454662323</v>
      </c>
      <c r="S26" s="141">
        <v>-0.26841542124748202</v>
      </c>
      <c r="T26" s="141">
        <v>0.19147627055645</v>
      </c>
      <c r="U26" s="141">
        <v>-0.24787436425685899</v>
      </c>
      <c r="V26" s="141">
        <v>-0.44363102316856401</v>
      </c>
      <c r="W26" s="142">
        <v>0.21851088106632199</v>
      </c>
      <c r="X26" s="140">
        <v>0.34351378679275502</v>
      </c>
      <c r="Y26" s="141">
        <v>0.45735752582549999</v>
      </c>
      <c r="Z26" s="141">
        <v>2.8124148845672599</v>
      </c>
      <c r="AA26" s="141">
        <v>7.8376092016696902E-2</v>
      </c>
      <c r="AB26" s="141">
        <v>5.34816217422485</v>
      </c>
      <c r="AC26" s="141">
        <v>0.39236256480217002</v>
      </c>
      <c r="AD26" s="141">
        <v>0.21252419054508201</v>
      </c>
      <c r="AE26" s="141">
        <v>0.49439656734466603</v>
      </c>
      <c r="AF26" s="141">
        <v>3.1520299911499001</v>
      </c>
      <c r="AG26" s="142">
        <v>1.57225978374481</v>
      </c>
      <c r="AH26" s="140">
        <v>0.14035910367965701</v>
      </c>
      <c r="AI26" s="141">
        <v>9.7816593945026398E-2</v>
      </c>
      <c r="AJ26" s="141">
        <v>0.36947181820869401</v>
      </c>
      <c r="AK26" s="141">
        <v>5.60740893706679E-3</v>
      </c>
      <c r="AL26" s="141">
        <v>0.30409491062164301</v>
      </c>
      <c r="AM26" s="141">
        <v>1.43587794154882E-2</v>
      </c>
      <c r="AN26" s="141">
        <v>7.3068891651928399E-3</v>
      </c>
      <c r="AO26" s="141">
        <v>1.22451987117529E-2</v>
      </c>
      <c r="AP26" s="141">
        <v>3.9223507046699503E-2</v>
      </c>
      <c r="AQ26" s="142">
        <v>9.5158750191330892E-3</v>
      </c>
      <c r="AR26" s="148"/>
      <c r="AS26" s="146"/>
    </row>
    <row r="27" spans="1:45">
      <c r="A27" s="148">
        <v>37</v>
      </c>
      <c r="B27" s="152" t="s">
        <v>42</v>
      </c>
      <c r="C27" s="210">
        <v>13.8999996185303</v>
      </c>
      <c r="D27" s="210">
        <v>11.1000003814697</v>
      </c>
      <c r="E27" s="210">
        <v>11.1000003814697</v>
      </c>
      <c r="F27" s="210">
        <v>10.6000003814697</v>
      </c>
      <c r="G27" s="210">
        <v>8.6000003814697301</v>
      </c>
      <c r="H27" s="210">
        <v>11.5</v>
      </c>
      <c r="I27" s="210">
        <v>15.199999809265099</v>
      </c>
      <c r="J27" s="210">
        <v>13.6000003814697</v>
      </c>
      <c r="K27" s="210">
        <v>14.6000003814697</v>
      </c>
      <c r="L27" s="210">
        <v>18.299999237060501</v>
      </c>
      <c r="M27" s="150">
        <v>2</v>
      </c>
      <c r="N27" s="140">
        <v>0.220748111605644</v>
      </c>
      <c r="O27" s="141">
        <v>0.81358069181442305</v>
      </c>
      <c r="P27" s="141">
        <v>-1.36212837696075</v>
      </c>
      <c r="Q27" s="141">
        <v>-0.50780802965164196</v>
      </c>
      <c r="R27" s="141">
        <v>0.664287090301514</v>
      </c>
      <c r="S27" s="141">
        <v>-0.66285651922225997</v>
      </c>
      <c r="T27" s="141">
        <v>-0.435168147087097</v>
      </c>
      <c r="U27" s="141">
        <v>1.0118824243545499</v>
      </c>
      <c r="V27" s="141">
        <v>-0.25165331363678001</v>
      </c>
      <c r="W27" s="142">
        <v>-0.135046422481537</v>
      </c>
      <c r="X27" s="140">
        <v>2.37684119492769E-2</v>
      </c>
      <c r="Y27" s="141">
        <v>0.61680394411087003</v>
      </c>
      <c r="Z27" s="141">
        <v>2.81472992897034</v>
      </c>
      <c r="AA27" s="141">
        <v>0.71832853555679299</v>
      </c>
      <c r="AB27" s="141">
        <v>1.5467127561569201</v>
      </c>
      <c r="AC27" s="141">
        <v>2.3928291797637899</v>
      </c>
      <c r="AD27" s="141">
        <v>1.09772264957428</v>
      </c>
      <c r="AE27" s="141">
        <v>8.2389583587646502</v>
      </c>
      <c r="AF27" s="141">
        <v>1.01426589488983</v>
      </c>
      <c r="AG27" s="142">
        <v>0.60054332017898604</v>
      </c>
      <c r="AH27" s="140">
        <v>9.7471028566360508E-3</v>
      </c>
      <c r="AI27" s="141">
        <v>0.132398426532745</v>
      </c>
      <c r="AJ27" s="141">
        <v>0.371122807264328</v>
      </c>
      <c r="AK27" s="141">
        <v>5.1579922437667798E-2</v>
      </c>
      <c r="AL27" s="141">
        <v>8.8265947997569996E-2</v>
      </c>
      <c r="AM27" s="141">
        <v>8.7886184453964206E-2</v>
      </c>
      <c r="AN27" s="141">
        <v>3.7878759205341297E-2</v>
      </c>
      <c r="AO27" s="141">
        <v>0.20480552315712</v>
      </c>
      <c r="AP27" s="141">
        <v>1.2667382135987299E-2</v>
      </c>
      <c r="AQ27" s="142">
        <v>3.6479404661804399E-3</v>
      </c>
      <c r="AR27" s="148"/>
      <c r="AS27" s="146"/>
    </row>
    <row r="28" spans="1:45" ht="15" thickBot="1">
      <c r="A28" s="231">
        <v>42</v>
      </c>
      <c r="B28" s="153" t="s">
        <v>47</v>
      </c>
      <c r="C28" s="232">
        <v>8.8999996185302699</v>
      </c>
      <c r="D28" s="232">
        <v>10.8999996185303</v>
      </c>
      <c r="E28" s="232">
        <v>9.3999996185302699</v>
      </c>
      <c r="F28" s="232">
        <v>12.6000003814697</v>
      </c>
      <c r="G28" s="232">
        <v>5.9000000953674299</v>
      </c>
      <c r="H28" s="232">
        <v>8.6000003814697301</v>
      </c>
      <c r="I28" s="232">
        <v>12.8999996185303</v>
      </c>
      <c r="J28" s="232">
        <v>7.5999999046325701</v>
      </c>
      <c r="K28" s="232">
        <v>19</v>
      </c>
      <c r="L28" s="232">
        <v>14.699999809265099</v>
      </c>
      <c r="M28" s="151">
        <v>2</v>
      </c>
      <c r="N28" s="143">
        <v>0.31654617190361001</v>
      </c>
      <c r="O28" s="144">
        <v>0.48384103178978</v>
      </c>
      <c r="P28" s="144">
        <v>-1.59852755069733</v>
      </c>
      <c r="Q28" s="144">
        <v>0.17905670404434201</v>
      </c>
      <c r="R28" s="144">
        <v>0.28701671957969699</v>
      </c>
      <c r="S28" s="144">
        <v>0.33628058433532698</v>
      </c>
      <c r="T28" s="144">
        <v>-1.2191634178161599</v>
      </c>
      <c r="U28" s="144">
        <v>-0.86007398366928101</v>
      </c>
      <c r="V28" s="144">
        <v>-8.3512425422668499E-2</v>
      </c>
      <c r="W28" s="145">
        <v>4.7520447522401803E-2</v>
      </c>
      <c r="X28" s="143">
        <v>4.8874273896217298E-2</v>
      </c>
      <c r="Y28" s="144">
        <v>0.218148022890091</v>
      </c>
      <c r="Z28" s="144">
        <v>3.8765101432800302</v>
      </c>
      <c r="AA28" s="144">
        <v>8.9311040937900502E-2</v>
      </c>
      <c r="AB28" s="144">
        <v>0.28874364495277399</v>
      </c>
      <c r="AC28" s="144">
        <v>0.61585181951522805</v>
      </c>
      <c r="AD28" s="144">
        <v>8.6159324645996094</v>
      </c>
      <c r="AE28" s="144">
        <v>5.9522867202758798</v>
      </c>
      <c r="AF28" s="144">
        <v>0.111698850989342</v>
      </c>
      <c r="AG28" s="145">
        <v>7.4359968304634094E-2</v>
      </c>
      <c r="AH28" s="143">
        <v>1.87207199633121E-2</v>
      </c>
      <c r="AI28" s="144">
        <v>4.3737482279539101E-2</v>
      </c>
      <c r="AJ28" s="144">
        <v>0.47740685939788802</v>
      </c>
      <c r="AK28" s="144">
        <v>5.9900376945733998E-3</v>
      </c>
      <c r="AL28" s="144">
        <v>1.53908561915159E-2</v>
      </c>
      <c r="AM28" s="144">
        <v>2.1127687767148001E-2</v>
      </c>
      <c r="AN28" s="144">
        <v>0.27769768238067599</v>
      </c>
      <c r="AO28" s="144">
        <v>0.13820381462574</v>
      </c>
      <c r="AP28" s="144">
        <v>1.3030185364186801E-3</v>
      </c>
      <c r="AQ28" s="145">
        <v>4.21899923821911E-4</v>
      </c>
      <c r="AR28" s="148"/>
      <c r="AS28" s="146"/>
    </row>
    <row r="29" spans="1:45">
      <c r="A29" s="147">
        <v>14</v>
      </c>
      <c r="B29" s="226" t="s">
        <v>19</v>
      </c>
      <c r="C29" s="227">
        <v>6.3000001907348597</v>
      </c>
      <c r="D29" s="227">
        <v>14.5</v>
      </c>
      <c r="E29" s="227">
        <v>11.800000190734901</v>
      </c>
      <c r="F29" s="227">
        <v>12.800000190734901</v>
      </c>
      <c r="G29" s="227">
        <v>18.5</v>
      </c>
      <c r="H29" s="227">
        <v>13.5</v>
      </c>
      <c r="I29" s="227">
        <v>8.6000003814697301</v>
      </c>
      <c r="J29" s="227">
        <v>19.299999237060501</v>
      </c>
      <c r="K29" s="227">
        <v>9.6999998092651403</v>
      </c>
      <c r="L29" s="227">
        <v>6.3000001907348597</v>
      </c>
      <c r="M29" s="207">
        <v>3</v>
      </c>
      <c r="N29" s="228">
        <v>-1.7001595497131301</v>
      </c>
      <c r="O29" s="229">
        <v>-2.5632891654968302</v>
      </c>
      <c r="P29" s="229">
        <v>0.38022977113723799</v>
      </c>
      <c r="Q29" s="229">
        <v>-0.17774423956870999</v>
      </c>
      <c r="R29" s="229">
        <v>0.634113609790802</v>
      </c>
      <c r="S29" s="229">
        <v>-0.380629122257233</v>
      </c>
      <c r="T29" s="229">
        <v>0.99512970447540305</v>
      </c>
      <c r="U29" s="229">
        <v>0.27559942007064803</v>
      </c>
      <c r="V29" s="229">
        <v>0.16342397034168199</v>
      </c>
      <c r="W29" s="230">
        <v>0.29649999737739602</v>
      </c>
      <c r="X29" s="228">
        <v>1.40989100933075</v>
      </c>
      <c r="Y29" s="229">
        <v>6.1226735115051296</v>
      </c>
      <c r="Z29" s="229">
        <v>0.21932740509509999</v>
      </c>
      <c r="AA29" s="229">
        <v>8.8006563484668704E-2</v>
      </c>
      <c r="AB29" s="229">
        <v>1.4093933105468801</v>
      </c>
      <c r="AC29" s="229">
        <v>0.78899937868118297</v>
      </c>
      <c r="AD29" s="229">
        <v>5.7403426170349103</v>
      </c>
      <c r="AE29" s="229">
        <v>0.61117953062057495</v>
      </c>
      <c r="AF29" s="229">
        <v>0.42773818969726601</v>
      </c>
      <c r="AG29" s="230">
        <v>2.8948597908020002</v>
      </c>
      <c r="AH29" s="228">
        <v>0.25433725118637102</v>
      </c>
      <c r="AI29" s="229">
        <v>0.578130424022675</v>
      </c>
      <c r="AJ29" s="229">
        <v>1.2721046805381799E-2</v>
      </c>
      <c r="AK29" s="229">
        <v>2.7798519004136298E-3</v>
      </c>
      <c r="AL29" s="229">
        <v>3.53805646300316E-2</v>
      </c>
      <c r="AM29" s="229">
        <v>1.27477822825313E-2</v>
      </c>
      <c r="AN29" s="229">
        <v>8.7134465575218201E-2</v>
      </c>
      <c r="AO29" s="229">
        <v>6.6832420416176302E-3</v>
      </c>
      <c r="AP29" s="229">
        <v>2.3499689996242502E-3</v>
      </c>
      <c r="AQ29" s="230">
        <v>7.73535063490272E-3</v>
      </c>
      <c r="AR29" s="148"/>
      <c r="AS29" s="146"/>
    </row>
    <row r="30" spans="1:45">
      <c r="A30" s="148">
        <v>30</v>
      </c>
      <c r="B30" s="152" t="s">
        <v>35</v>
      </c>
      <c r="C30" s="210">
        <v>9.6000003814697301</v>
      </c>
      <c r="D30" s="210">
        <v>14.800000190734901</v>
      </c>
      <c r="E30" s="210">
        <v>7.9000000953674299</v>
      </c>
      <c r="F30" s="210">
        <v>10.199999809265099</v>
      </c>
      <c r="G30" s="210">
        <v>12</v>
      </c>
      <c r="H30" s="210">
        <v>13.699999809265099</v>
      </c>
      <c r="I30" s="210">
        <v>8.8000001907348597</v>
      </c>
      <c r="J30" s="210">
        <v>18.700000762939499</v>
      </c>
      <c r="K30" s="210">
        <v>8.3999996185302699</v>
      </c>
      <c r="L30" s="210">
        <v>5.5999999046325701</v>
      </c>
      <c r="M30" s="150">
        <v>3</v>
      </c>
      <c r="N30" s="140">
        <v>-0.90803337097168002</v>
      </c>
      <c r="O30" s="141">
        <v>-1.5296379327773999</v>
      </c>
      <c r="P30" s="141">
        <v>0.83863341808319103</v>
      </c>
      <c r="Q30" s="141">
        <v>-0.999228835105896</v>
      </c>
      <c r="R30" s="141">
        <v>0.63864195346832298</v>
      </c>
      <c r="S30" s="141">
        <v>0.48788970708847001</v>
      </c>
      <c r="T30" s="141">
        <v>0.24637924134731301</v>
      </c>
      <c r="U30" s="141">
        <v>0.59465646743774403</v>
      </c>
      <c r="V30" s="141">
        <v>-0.61075836420059204</v>
      </c>
      <c r="W30" s="142">
        <v>-1.11788408830762E-2</v>
      </c>
      <c r="X30" s="140">
        <v>0.40217012166976901</v>
      </c>
      <c r="Y30" s="141">
        <v>2.1803348064422599</v>
      </c>
      <c r="Z30" s="141">
        <v>1.0669522285461399</v>
      </c>
      <c r="AA30" s="141">
        <v>2.78133893013</v>
      </c>
      <c r="AB30" s="141">
        <v>1.4295947551727299</v>
      </c>
      <c r="AC30" s="141">
        <v>1.29633116722107</v>
      </c>
      <c r="AD30" s="141">
        <v>0.35187357664108299</v>
      </c>
      <c r="AE30" s="141">
        <v>2.8454077243804901</v>
      </c>
      <c r="AF30" s="141">
        <v>5.9742770195007298</v>
      </c>
      <c r="AG30" s="142">
        <v>4.1150175966322396E-3</v>
      </c>
      <c r="AH30" s="140">
        <v>0.13088832795620001</v>
      </c>
      <c r="AI30" s="141">
        <v>0.371427953243256</v>
      </c>
      <c r="AJ30" s="141">
        <v>0.11164560914039599</v>
      </c>
      <c r="AK30" s="141">
        <v>0.158499255776405</v>
      </c>
      <c r="AL30" s="141">
        <v>6.4745888113975497E-2</v>
      </c>
      <c r="AM30" s="141">
        <v>3.7786845117807402E-2</v>
      </c>
      <c r="AN30" s="141">
        <v>9.6361935138702393E-3</v>
      </c>
      <c r="AO30" s="141">
        <v>5.6134466081857702E-2</v>
      </c>
      <c r="AP30" s="141">
        <v>5.9215601533651401E-2</v>
      </c>
      <c r="AQ30" s="142">
        <v>1.9837678337353299E-5</v>
      </c>
      <c r="AR30" s="148"/>
      <c r="AS30" s="146"/>
    </row>
    <row r="31" spans="1:45">
      <c r="A31" s="148">
        <v>33</v>
      </c>
      <c r="B31" s="152" t="s">
        <v>38</v>
      </c>
      <c r="C31" s="210">
        <v>9.1000003814697301</v>
      </c>
      <c r="D31" s="210">
        <v>12.699999809265099</v>
      </c>
      <c r="E31" s="210">
        <v>10.300000190734901</v>
      </c>
      <c r="F31" s="210">
        <v>9.6000003814697301</v>
      </c>
      <c r="G31" s="210">
        <v>9.3999996185302699</v>
      </c>
      <c r="H31" s="210">
        <v>12.199999809265099</v>
      </c>
      <c r="I31" s="210">
        <v>19.200000762939499</v>
      </c>
      <c r="J31" s="210">
        <v>15.8999996185303</v>
      </c>
      <c r="K31" s="210">
        <v>8.5</v>
      </c>
      <c r="L31" s="210">
        <v>10.8999996185303</v>
      </c>
      <c r="M31" s="150">
        <v>3</v>
      </c>
      <c r="N31" s="140">
        <v>0.420725107192993</v>
      </c>
      <c r="O31" s="141">
        <v>-0.55202955007553101</v>
      </c>
      <c r="P31" s="141">
        <v>-0.26946231722831698</v>
      </c>
      <c r="Q31" s="141">
        <v>-1.0549741983413701</v>
      </c>
      <c r="R31" s="141">
        <v>1.6260793209075901</v>
      </c>
      <c r="S31" s="141">
        <v>-0.21516650915145899</v>
      </c>
      <c r="T31" s="141">
        <v>0.54052346944809004</v>
      </c>
      <c r="U31" s="141">
        <v>2.9331477358937302E-2</v>
      </c>
      <c r="V31" s="141">
        <v>-0.21635492146015201</v>
      </c>
      <c r="W31" s="142">
        <v>-0.32610890269279502</v>
      </c>
      <c r="X31" s="140">
        <v>8.6338207125663799E-2</v>
      </c>
      <c r="Y31" s="141">
        <v>0.28396874666214</v>
      </c>
      <c r="Z31" s="141">
        <v>0.11015310138464</v>
      </c>
      <c r="AA31" s="141">
        <v>3.1003282070159899</v>
      </c>
      <c r="AB31" s="141">
        <v>9.2679033279418892</v>
      </c>
      <c r="AC31" s="141">
        <v>0.25212854146957397</v>
      </c>
      <c r="AD31" s="141">
        <v>1.69358718395233</v>
      </c>
      <c r="AE31" s="141">
        <v>6.92277308553457E-3</v>
      </c>
      <c r="AF31" s="141">
        <v>0.74968719482421897</v>
      </c>
      <c r="AG31" s="142">
        <v>3.5018978118896502</v>
      </c>
      <c r="AH31" s="140">
        <v>3.68467606604099E-2</v>
      </c>
      <c r="AI31" s="141">
        <v>6.34347274899483E-2</v>
      </c>
      <c r="AJ31" s="141">
        <v>1.51146650314331E-2</v>
      </c>
      <c r="AK31" s="141">
        <v>0.23167870938777901</v>
      </c>
      <c r="AL31" s="141">
        <v>0.550409495830536</v>
      </c>
      <c r="AM31" s="141">
        <v>9.6372207626700401E-3</v>
      </c>
      <c r="AN31" s="141">
        <v>6.0817919671535499E-2</v>
      </c>
      <c r="AO31" s="141">
        <v>1.7908957670442801E-4</v>
      </c>
      <c r="AP31" s="141">
        <v>9.7439717501401901E-3</v>
      </c>
      <c r="AQ31" s="142">
        <v>2.21374575048685E-2</v>
      </c>
      <c r="AR31" s="148"/>
      <c r="AS31" s="146"/>
    </row>
    <row r="32" spans="1:45">
      <c r="A32" s="148">
        <v>35</v>
      </c>
      <c r="B32" s="152" t="s">
        <v>40</v>
      </c>
      <c r="C32" s="210">
        <v>6.8000001907348597</v>
      </c>
      <c r="D32" s="210">
        <v>9.5</v>
      </c>
      <c r="E32" s="210">
        <v>11.5</v>
      </c>
      <c r="F32" s="210">
        <v>7</v>
      </c>
      <c r="G32" s="210">
        <v>14.3999996185303</v>
      </c>
      <c r="H32" s="210">
        <v>7.4000000953674299</v>
      </c>
      <c r="I32" s="210">
        <v>18.899999618530298</v>
      </c>
      <c r="J32" s="210">
        <v>0.40000000596046398</v>
      </c>
      <c r="K32" s="210">
        <v>10.699999809265099</v>
      </c>
      <c r="L32" s="210">
        <v>17.899999618530298</v>
      </c>
      <c r="M32" s="150">
        <v>3</v>
      </c>
      <c r="N32" s="140">
        <v>1.8999208211898799</v>
      </c>
      <c r="O32" s="141">
        <v>-0.155922040343285</v>
      </c>
      <c r="P32" s="141">
        <v>-0.82592713832855202</v>
      </c>
      <c r="Q32" s="141">
        <v>2.03928875923157</v>
      </c>
      <c r="R32" s="141">
        <v>0.74640524387359597</v>
      </c>
      <c r="S32" s="141">
        <v>-1.2138946056366</v>
      </c>
      <c r="T32" s="141">
        <v>0.381815165281296</v>
      </c>
      <c r="U32" s="141">
        <v>-0.82568013668060303</v>
      </c>
      <c r="V32" s="141">
        <v>0.40513944625854498</v>
      </c>
      <c r="W32" s="142">
        <v>-0.40214541554451</v>
      </c>
      <c r="X32" s="140">
        <v>1.7606668472289999</v>
      </c>
      <c r="Y32" s="141">
        <v>2.2654835134744599E-2</v>
      </c>
      <c r="Z32" s="141">
        <v>1.0348660945892301</v>
      </c>
      <c r="AA32" s="141">
        <v>11.5846109390259</v>
      </c>
      <c r="AB32" s="141">
        <v>1.95275342464447</v>
      </c>
      <c r="AC32" s="141">
        <v>8.0248069763183594</v>
      </c>
      <c r="AD32" s="141">
        <v>0.84505462646484397</v>
      </c>
      <c r="AE32" s="141">
        <v>5.4857482910156303</v>
      </c>
      <c r="AF32" s="141">
        <v>2.6287882328033398</v>
      </c>
      <c r="AG32" s="142">
        <v>5.3253040313720703</v>
      </c>
      <c r="AH32" s="140">
        <v>0.30960848927497903</v>
      </c>
      <c r="AI32" s="141">
        <v>2.0852438174188098E-3</v>
      </c>
      <c r="AJ32" s="141">
        <v>5.8509357273578602E-2</v>
      </c>
      <c r="AK32" s="141">
        <v>0.35669687390327498</v>
      </c>
      <c r="AL32" s="141">
        <v>4.7784958034753799E-2</v>
      </c>
      <c r="AM32" s="141">
        <v>0.12638740241527599</v>
      </c>
      <c r="AN32" s="141">
        <v>1.2503977864980699E-2</v>
      </c>
      <c r="AO32" s="141">
        <v>5.8474365621805198E-2</v>
      </c>
      <c r="AP32" s="141">
        <v>1.4078322798013699E-2</v>
      </c>
      <c r="AQ32" s="142">
        <v>1.3871010392904301E-2</v>
      </c>
      <c r="AR32" s="148"/>
      <c r="AS32" s="146"/>
    </row>
    <row r="33" spans="1:45">
      <c r="A33" s="148">
        <v>36</v>
      </c>
      <c r="B33" s="152" t="s">
        <v>41</v>
      </c>
      <c r="C33" s="210">
        <v>5.6999998092651403</v>
      </c>
      <c r="D33" s="210">
        <v>12.8999996185303</v>
      </c>
      <c r="E33" s="210">
        <v>4.9000000953674299</v>
      </c>
      <c r="F33" s="210">
        <v>8.6000003814697301</v>
      </c>
      <c r="G33" s="210">
        <v>16.200000762939499</v>
      </c>
      <c r="H33" s="210">
        <v>7</v>
      </c>
      <c r="I33" s="210">
        <v>14.300000190734901</v>
      </c>
      <c r="J33" s="210">
        <v>18.399999618530298</v>
      </c>
      <c r="K33" s="210">
        <v>16.399999618530298</v>
      </c>
      <c r="L33" s="210">
        <v>5</v>
      </c>
      <c r="M33" s="150">
        <v>3</v>
      </c>
      <c r="N33" s="140">
        <v>9.1068163514137296E-2</v>
      </c>
      <c r="O33" s="141">
        <v>-3.1420974731445299</v>
      </c>
      <c r="P33" s="141">
        <v>-0.22768232226371801</v>
      </c>
      <c r="Q33" s="141">
        <v>-0.94772732257842995</v>
      </c>
      <c r="R33" s="141">
        <v>0.122339859604836</v>
      </c>
      <c r="S33" s="141">
        <v>-0.51918566226959195</v>
      </c>
      <c r="T33" s="141">
        <v>-0.642616868019104</v>
      </c>
      <c r="U33" s="141">
        <v>-0.52643263339996305</v>
      </c>
      <c r="V33" s="141">
        <v>4.9209780991077402E-2</v>
      </c>
      <c r="W33" s="142">
        <v>-5.3732886910438503E-2</v>
      </c>
      <c r="X33" s="140">
        <v>4.0451940149068798E-3</v>
      </c>
      <c r="Y33" s="141">
        <v>9.1999444961547905</v>
      </c>
      <c r="Z33" s="141">
        <v>7.8642860054969801E-2</v>
      </c>
      <c r="AA33" s="141">
        <v>2.5020201206207302</v>
      </c>
      <c r="AB33" s="141">
        <v>5.2460689097642899E-2</v>
      </c>
      <c r="AC33" s="141">
        <v>1.46797287464142</v>
      </c>
      <c r="AD33" s="141">
        <v>2.3937714099884002</v>
      </c>
      <c r="AE33" s="141">
        <v>2.2299637794494598</v>
      </c>
      <c r="AF33" s="141">
        <v>3.8783714175224297E-2</v>
      </c>
      <c r="AG33" s="142">
        <v>9.5073282718658406E-2</v>
      </c>
      <c r="AH33" s="140">
        <v>7.0217595202848304E-4</v>
      </c>
      <c r="AI33" s="141">
        <v>0.835895776748657</v>
      </c>
      <c r="AJ33" s="141">
        <v>4.3890592642128502E-3</v>
      </c>
      <c r="AK33" s="141">
        <v>7.6046563684940297E-2</v>
      </c>
      <c r="AL33" s="141">
        <v>1.26721046399325E-3</v>
      </c>
      <c r="AM33" s="141">
        <v>2.2822236642241499E-2</v>
      </c>
      <c r="AN33" s="141">
        <v>3.4963674843311303E-2</v>
      </c>
      <c r="AO33" s="141">
        <v>2.3463804274797401E-2</v>
      </c>
      <c r="AP33" s="141">
        <v>2.05029180506244E-4</v>
      </c>
      <c r="AQ33" s="142">
        <v>2.44451744947582E-4</v>
      </c>
      <c r="AR33" s="148"/>
      <c r="AS33" s="146"/>
    </row>
    <row r="34" spans="1:45">
      <c r="A34" s="148">
        <v>43</v>
      </c>
      <c r="B34" s="152" t="s">
        <v>48</v>
      </c>
      <c r="C34" s="210">
        <v>8.6999998092651403</v>
      </c>
      <c r="D34" s="210">
        <v>10.6000003814697</v>
      </c>
      <c r="E34" s="210">
        <v>4.6999998092651403</v>
      </c>
      <c r="F34" s="210">
        <v>5.8000001907348597</v>
      </c>
      <c r="G34" s="210">
        <v>15.8999996185303</v>
      </c>
      <c r="H34" s="210">
        <v>9.3000001907348597</v>
      </c>
      <c r="I34" s="210">
        <v>1.20000004768372</v>
      </c>
      <c r="J34" s="210">
        <v>14.5</v>
      </c>
      <c r="K34" s="210">
        <v>13.800000190734901</v>
      </c>
      <c r="L34" s="210">
        <v>12.8999996185303</v>
      </c>
      <c r="M34" s="150">
        <v>3</v>
      </c>
      <c r="N34" s="140">
        <v>0.106091246008873</v>
      </c>
      <c r="O34" s="141">
        <v>-1.99948334693909</v>
      </c>
      <c r="P34" s="141">
        <v>-0.33255493640899703</v>
      </c>
      <c r="Q34" s="141">
        <v>0.59968584775924705</v>
      </c>
      <c r="R34" s="141">
        <v>-1.5151735544204701</v>
      </c>
      <c r="S34" s="141">
        <v>0.27480188012123102</v>
      </c>
      <c r="T34" s="141">
        <v>-0.20535191893577601</v>
      </c>
      <c r="U34" s="141">
        <v>1.0777186155319201</v>
      </c>
      <c r="V34" s="141">
        <v>-0.679254710674286</v>
      </c>
      <c r="W34" s="142">
        <v>0.31441912055015597</v>
      </c>
      <c r="X34" s="140">
        <v>5.48991048708558E-3</v>
      </c>
      <c r="Y34" s="141">
        <v>3.7254734039306601</v>
      </c>
      <c r="Z34" s="141">
        <v>0.16777507960796401</v>
      </c>
      <c r="AA34" s="141">
        <v>1.0017782449722299</v>
      </c>
      <c r="AB34" s="141">
        <v>8.0467920303344709</v>
      </c>
      <c r="AC34" s="141">
        <v>0.41125580668449402</v>
      </c>
      <c r="AD34" s="141">
        <v>0.24444207549095201</v>
      </c>
      <c r="AE34" s="141">
        <v>9.3459396362304705</v>
      </c>
      <c r="AF34" s="141">
        <v>7.3894453048706099</v>
      </c>
      <c r="AG34" s="142">
        <v>3.2553377151489298</v>
      </c>
      <c r="AH34" s="140">
        <v>1.3065488310530799E-3</v>
      </c>
      <c r="AI34" s="141">
        <v>0.46408993005752602</v>
      </c>
      <c r="AJ34" s="141">
        <v>1.2837881222367301E-2</v>
      </c>
      <c r="AK34" s="141">
        <v>4.1745930910110501E-2</v>
      </c>
      <c r="AL34" s="141">
        <v>0.26649639010429399</v>
      </c>
      <c r="AM34" s="141">
        <v>8.7660904973745294E-3</v>
      </c>
      <c r="AN34" s="141">
        <v>4.8951283097267203E-3</v>
      </c>
      <c r="AO34" s="141">
        <v>0.13482713699340801</v>
      </c>
      <c r="AP34" s="141">
        <v>5.3558927029371303E-2</v>
      </c>
      <c r="AQ34" s="142">
        <v>1.14758396521211E-2</v>
      </c>
      <c r="AR34" s="148"/>
      <c r="AS34" s="146"/>
    </row>
    <row r="35" spans="1:45">
      <c r="A35" s="148">
        <v>44</v>
      </c>
      <c r="B35" s="152" t="s">
        <v>49</v>
      </c>
      <c r="C35" s="210">
        <v>8.1000003814697301</v>
      </c>
      <c r="D35" s="210">
        <v>14.199999809265099</v>
      </c>
      <c r="E35" s="210">
        <v>3.5999999046325701</v>
      </c>
      <c r="F35" s="210">
        <v>8.6000003814697301</v>
      </c>
      <c r="G35" s="210">
        <v>14</v>
      </c>
      <c r="H35" s="210">
        <v>3.4000000953674299</v>
      </c>
      <c r="I35" s="210">
        <v>14.1000003814697</v>
      </c>
      <c r="J35" s="210">
        <v>18</v>
      </c>
      <c r="K35" s="210">
        <v>19.700000762939499</v>
      </c>
      <c r="L35" s="210">
        <v>3.9000000953674299</v>
      </c>
      <c r="M35" s="150">
        <v>3</v>
      </c>
      <c r="N35" s="140">
        <v>0.18910861015319799</v>
      </c>
      <c r="O35" s="141">
        <v>-2.84732961654663</v>
      </c>
      <c r="P35" s="141">
        <v>-0.14459955692291299</v>
      </c>
      <c r="Q35" s="141">
        <v>-1.3002461194992101</v>
      </c>
      <c r="R35" s="141">
        <v>3.6676730960607501E-2</v>
      </c>
      <c r="S35" s="141">
        <v>-0.31239998340606701</v>
      </c>
      <c r="T35" s="141">
        <v>-1.9192481040954601</v>
      </c>
      <c r="U35" s="141">
        <v>-0.35725206136703502</v>
      </c>
      <c r="V35" s="141">
        <v>0.33208435773849498</v>
      </c>
      <c r="W35" s="142">
        <v>-0.15734475851058999</v>
      </c>
      <c r="X35" s="140">
        <v>1.74433048814535E-2</v>
      </c>
      <c r="Y35" s="141">
        <v>7.5547723770141602</v>
      </c>
      <c r="Z35" s="141">
        <v>3.1720101833343499E-2</v>
      </c>
      <c r="AA35" s="141">
        <v>4.7095036506652797</v>
      </c>
      <c r="AB35" s="141">
        <v>4.7149737365543799E-3</v>
      </c>
      <c r="AC35" s="141">
        <v>0.53148943185806297</v>
      </c>
      <c r="AD35" s="141">
        <v>21.352104187011701</v>
      </c>
      <c r="AE35" s="141">
        <v>1.0269793272018399</v>
      </c>
      <c r="AF35" s="141">
        <v>1.76621413230896</v>
      </c>
      <c r="AG35" s="142">
        <v>0.81523478031158403</v>
      </c>
      <c r="AH35" s="140">
        <v>2.5728631298989101E-3</v>
      </c>
      <c r="AI35" s="141">
        <v>0.58326989412307695</v>
      </c>
      <c r="AJ35" s="141">
        <v>1.50427757762372E-3</v>
      </c>
      <c r="AK35" s="141">
        <v>0.121631257236004</v>
      </c>
      <c r="AL35" s="141">
        <v>9.6777701401151703E-5</v>
      </c>
      <c r="AM35" s="141">
        <v>7.0212762802839297E-3</v>
      </c>
      <c r="AN35" s="141">
        <v>0.265006363391876</v>
      </c>
      <c r="AO35" s="141">
        <v>9.1821327805519104E-3</v>
      </c>
      <c r="AP35" s="141">
        <v>7.9339761286974005E-3</v>
      </c>
      <c r="AQ35" s="142">
        <v>1.7811423167586301E-3</v>
      </c>
      <c r="AR35" s="148"/>
      <c r="AS35" s="146"/>
    </row>
    <row r="36" spans="1:45">
      <c r="A36" s="148">
        <v>45</v>
      </c>
      <c r="B36" s="152" t="s">
        <v>50</v>
      </c>
      <c r="C36" s="210">
        <v>7.9000000953674299</v>
      </c>
      <c r="D36" s="210">
        <v>14.199999809265099</v>
      </c>
      <c r="E36" s="210">
        <v>5.5</v>
      </c>
      <c r="F36" s="210">
        <v>3.2000000476837198</v>
      </c>
      <c r="G36" s="210">
        <v>15.1000003814697</v>
      </c>
      <c r="H36" s="210">
        <v>6.5</v>
      </c>
      <c r="I36" s="210">
        <v>11.5</v>
      </c>
      <c r="J36" s="210">
        <v>12.1000003814697</v>
      </c>
      <c r="K36" s="210">
        <v>3.5999999046325701</v>
      </c>
      <c r="L36" s="210">
        <v>9.8000001907348597</v>
      </c>
      <c r="M36" s="150">
        <v>3</v>
      </c>
      <c r="N36" s="140">
        <v>1.4265787601470901</v>
      </c>
      <c r="O36" s="141">
        <v>-2.1324050426483199</v>
      </c>
      <c r="P36" s="141">
        <v>1.2176489830017101</v>
      </c>
      <c r="Q36" s="141">
        <v>0.46823042631149298</v>
      </c>
      <c r="R36" s="141">
        <v>0.70502346754074097</v>
      </c>
      <c r="S36" s="141">
        <v>0.24451981484890001</v>
      </c>
      <c r="T36" s="141">
        <v>0.30134618282318099</v>
      </c>
      <c r="U36" s="141">
        <v>0.82856190204620395</v>
      </c>
      <c r="V36" s="141">
        <v>-0.137369349598885</v>
      </c>
      <c r="W36" s="142">
        <v>-0.18090865015983601</v>
      </c>
      <c r="X36" s="140">
        <v>0.992653489112854</v>
      </c>
      <c r="Y36" s="141">
        <v>4.2372617721557599</v>
      </c>
      <c r="Z36" s="141">
        <v>2.2492871284484899</v>
      </c>
      <c r="AA36" s="141">
        <v>0.61072158813476596</v>
      </c>
      <c r="AB36" s="141">
        <v>1.7422287464141799</v>
      </c>
      <c r="AC36" s="141">
        <v>0.32561227679252602</v>
      </c>
      <c r="AD36" s="141">
        <v>0.52639269828796398</v>
      </c>
      <c r="AE36" s="141">
        <v>5.5241074562072798</v>
      </c>
      <c r="AF36" s="141">
        <v>0.30222210288047802</v>
      </c>
      <c r="AG36" s="142">
        <v>1.07769739627838</v>
      </c>
      <c r="AH36" s="140">
        <v>0.21045871078968001</v>
      </c>
      <c r="AI36" s="141">
        <v>0.47023484110832198</v>
      </c>
      <c r="AJ36" s="141">
        <v>0.153327345848083</v>
      </c>
      <c r="AK36" s="141">
        <v>2.2672252729535099E-2</v>
      </c>
      <c r="AL36" s="141">
        <v>5.1402300596237203E-2</v>
      </c>
      <c r="AM36" s="141">
        <v>6.18306081742048E-3</v>
      </c>
      <c r="AN36" s="141">
        <v>9.3908905982971191E-3</v>
      </c>
      <c r="AO36" s="141">
        <v>7.0994600653648404E-2</v>
      </c>
      <c r="AP36" s="141">
        <v>1.9514395389705901E-3</v>
      </c>
      <c r="AQ36" s="142">
        <v>3.3844965510070298E-3</v>
      </c>
      <c r="AR36" s="148"/>
      <c r="AS36" s="146"/>
    </row>
    <row r="37" spans="1:45">
      <c r="A37" s="148">
        <v>46</v>
      </c>
      <c r="B37" s="152" t="s">
        <v>51</v>
      </c>
      <c r="C37" s="210">
        <v>5.5999999046325701</v>
      </c>
      <c r="D37" s="210">
        <v>9.5</v>
      </c>
      <c r="E37" s="210">
        <v>8.5</v>
      </c>
      <c r="F37" s="210">
        <v>4.5999999046325701</v>
      </c>
      <c r="G37" s="210">
        <v>18.399999618530298</v>
      </c>
      <c r="H37" s="210">
        <v>9.6999998092651403</v>
      </c>
      <c r="I37" s="210">
        <v>6</v>
      </c>
      <c r="J37" s="210">
        <v>9.3000001907348597</v>
      </c>
      <c r="K37" s="210">
        <v>17</v>
      </c>
      <c r="L37" s="210">
        <v>16.299999237060501</v>
      </c>
      <c r="M37" s="150">
        <v>3</v>
      </c>
      <c r="N37" s="140">
        <v>0.39818605780601501</v>
      </c>
      <c r="O37" s="141">
        <v>-2.04673051834106</v>
      </c>
      <c r="P37" s="141">
        <v>-1.3355365991592401</v>
      </c>
      <c r="Q37" s="141">
        <v>1.75952041149139</v>
      </c>
      <c r="R37" s="141">
        <v>-1.1890869140625</v>
      </c>
      <c r="S37" s="141">
        <v>-0.56930363178253196</v>
      </c>
      <c r="T37" s="141">
        <v>0.17564408481121099</v>
      </c>
      <c r="U37" s="141">
        <v>0.21284991502761799</v>
      </c>
      <c r="V37" s="141">
        <v>-0.26846686005592302</v>
      </c>
      <c r="W37" s="142">
        <v>-0.302921742200851</v>
      </c>
      <c r="X37" s="140">
        <v>7.7335387468337999E-2</v>
      </c>
      <c r="Y37" s="141">
        <v>3.9036171436309801</v>
      </c>
      <c r="Z37" s="141">
        <v>2.7059030532836901</v>
      </c>
      <c r="AA37" s="141">
        <v>8.6240768432617205</v>
      </c>
      <c r="AB37" s="141">
        <v>4.9559307098388699</v>
      </c>
      <c r="AC37" s="141">
        <v>1.76506435871124</v>
      </c>
      <c r="AD37" s="141">
        <v>0.17883211374282801</v>
      </c>
      <c r="AE37" s="141">
        <v>0.36455172300338701</v>
      </c>
      <c r="AF37" s="141">
        <v>1.15432441234589</v>
      </c>
      <c r="AG37" s="142">
        <v>3.0216145515441899</v>
      </c>
      <c r="AH37" s="140">
        <v>1.41498036682606E-2</v>
      </c>
      <c r="AI37" s="141">
        <v>0.37385195493698098</v>
      </c>
      <c r="AJ37" s="141">
        <v>0.15918050706386599</v>
      </c>
      <c r="AK37" s="141">
        <v>0.27629113197326699</v>
      </c>
      <c r="AL37" s="141">
        <v>0.12618435919284801</v>
      </c>
      <c r="AM37" s="141">
        <v>2.89245247840881E-2</v>
      </c>
      <c r="AN37" s="141">
        <v>2.75324820540845E-3</v>
      </c>
      <c r="AO37" s="141">
        <v>4.0432005189359197E-3</v>
      </c>
      <c r="AP37" s="141">
        <v>6.4322021789848796E-3</v>
      </c>
      <c r="AQ37" s="142">
        <v>8.1891566514968907E-3</v>
      </c>
      <c r="AR37" s="148"/>
      <c r="AS37" s="146"/>
    </row>
    <row r="38" spans="1:45">
      <c r="A38" s="148">
        <v>47</v>
      </c>
      <c r="B38" s="152" t="s">
        <v>52</v>
      </c>
      <c r="C38" s="210">
        <v>5.5999999046325701</v>
      </c>
      <c r="D38" s="210">
        <v>9</v>
      </c>
      <c r="E38" s="210">
        <v>6.1999998092651403</v>
      </c>
      <c r="F38" s="210">
        <v>3.5999999046325701</v>
      </c>
      <c r="G38" s="210">
        <v>14.5</v>
      </c>
      <c r="H38" s="210">
        <v>6.0999999046325701</v>
      </c>
      <c r="I38" s="210">
        <v>15.300000190734901</v>
      </c>
      <c r="J38" s="210">
        <v>6.8000001907348597</v>
      </c>
      <c r="K38" s="210">
        <v>6.5</v>
      </c>
      <c r="L38" s="210">
        <v>19</v>
      </c>
      <c r="M38" s="150">
        <v>3</v>
      </c>
      <c r="N38" s="140">
        <v>2.6580355167388898</v>
      </c>
      <c r="O38" s="141">
        <v>-1.2660895586013801</v>
      </c>
      <c r="P38" s="141">
        <v>-0.65537381172180198</v>
      </c>
      <c r="Q38" s="141">
        <v>1.42890012264252</v>
      </c>
      <c r="R38" s="141">
        <v>0.32565671205520602</v>
      </c>
      <c r="S38" s="141">
        <v>-0.42062264680862399</v>
      </c>
      <c r="T38" s="141">
        <v>0.79907214641571001</v>
      </c>
      <c r="U38" s="141">
        <v>0.10481069982051799</v>
      </c>
      <c r="V38" s="141">
        <v>-0.222620874643326</v>
      </c>
      <c r="W38" s="142">
        <v>0.165010005235672</v>
      </c>
      <c r="X38" s="140">
        <v>3.4460988044738801</v>
      </c>
      <c r="Y38" s="141">
        <v>1.4937391281127901</v>
      </c>
      <c r="Z38" s="141">
        <v>0.65159660577774003</v>
      </c>
      <c r="AA38" s="141">
        <v>5.68758296966553</v>
      </c>
      <c r="AB38" s="141">
        <v>0.37172186374664301</v>
      </c>
      <c r="AC38" s="141">
        <v>0.96351385116577104</v>
      </c>
      <c r="AD38" s="141">
        <v>3.7012670040130602</v>
      </c>
      <c r="AE38" s="141">
        <v>8.8394135236740098E-2</v>
      </c>
      <c r="AF38" s="141">
        <v>0.793740034103394</v>
      </c>
      <c r="AG38" s="142">
        <v>0.89659994840621904</v>
      </c>
      <c r="AH38" s="140">
        <v>0.58155763149261497</v>
      </c>
      <c r="AI38" s="141">
        <v>0.13194715976715099</v>
      </c>
      <c r="AJ38" s="141">
        <v>3.5354878753423698E-2</v>
      </c>
      <c r="AK38" s="141">
        <v>0.16806408762931799</v>
      </c>
      <c r="AL38" s="141">
        <v>8.7295379489660298E-3</v>
      </c>
      <c r="AM38" s="141">
        <v>1.45631888881326E-2</v>
      </c>
      <c r="AN38" s="141">
        <v>5.2558526396751397E-2</v>
      </c>
      <c r="AO38" s="141">
        <v>9.0423732763156295E-4</v>
      </c>
      <c r="AP38" s="141">
        <v>4.0794624947011497E-3</v>
      </c>
      <c r="AQ38" s="142">
        <v>2.2412573453038901E-3</v>
      </c>
      <c r="AR38" s="148"/>
      <c r="AS38" s="146"/>
    </row>
    <row r="39" spans="1:45">
      <c r="A39" s="148">
        <v>48</v>
      </c>
      <c r="B39" s="152" t="s">
        <v>53</v>
      </c>
      <c r="C39" s="210">
        <v>5.5</v>
      </c>
      <c r="D39" s="210">
        <v>8.3000001907348597</v>
      </c>
      <c r="E39" s="210">
        <v>10.800000190734901</v>
      </c>
      <c r="F39" s="210">
        <v>6.1999998092651403</v>
      </c>
      <c r="G39" s="210">
        <v>8.6000003814697301</v>
      </c>
      <c r="H39" s="210">
        <v>7</v>
      </c>
      <c r="I39" s="210">
        <v>1.70000004768372</v>
      </c>
      <c r="J39" s="210">
        <v>10.699999809265099</v>
      </c>
      <c r="K39" s="210">
        <v>14.199999809265099</v>
      </c>
      <c r="L39" s="210">
        <v>12.699999809265099</v>
      </c>
      <c r="M39" s="150">
        <v>3</v>
      </c>
      <c r="N39" s="140">
        <v>0.428414046764374</v>
      </c>
      <c r="O39" s="141">
        <v>-0.78221774101257302</v>
      </c>
      <c r="P39" s="141">
        <v>-1.21090912818909</v>
      </c>
      <c r="Q39" s="141">
        <v>0.74570846557617199</v>
      </c>
      <c r="R39" s="141">
        <v>-1.3550950288772601</v>
      </c>
      <c r="S39" s="141">
        <v>1.6239471435546899</v>
      </c>
      <c r="T39" s="141">
        <v>0.29174172878265398</v>
      </c>
      <c r="U39" s="141">
        <v>-0.19051603972911799</v>
      </c>
      <c r="V39" s="141">
        <v>0.37787905335426297</v>
      </c>
      <c r="W39" s="142">
        <v>-0.114092417061329</v>
      </c>
      <c r="X39" s="140">
        <v>8.9522786438465105E-2</v>
      </c>
      <c r="Y39" s="141">
        <v>0.57016587257385298</v>
      </c>
      <c r="Z39" s="141">
        <v>2.2244558334350599</v>
      </c>
      <c r="AA39" s="141">
        <v>1.54903817176819</v>
      </c>
      <c r="AB39" s="141">
        <v>6.43631887435913</v>
      </c>
      <c r="AC39" s="141">
        <v>14.3620500564575</v>
      </c>
      <c r="AD39" s="141">
        <v>0.49337318539619401</v>
      </c>
      <c r="AE39" s="141">
        <v>0.29206216335296598</v>
      </c>
      <c r="AF39" s="141">
        <v>2.28692626953125</v>
      </c>
      <c r="AG39" s="142">
        <v>0.42863902449607799</v>
      </c>
      <c r="AH39" s="140">
        <v>2.4250354617834102E-2</v>
      </c>
      <c r="AI39" s="141">
        <v>8.0843672156333896E-2</v>
      </c>
      <c r="AJ39" s="141">
        <v>0.19373755156993899</v>
      </c>
      <c r="AK39" s="141">
        <v>7.3473185300826999E-2</v>
      </c>
      <c r="AL39" s="141">
        <v>0.24262201786041299</v>
      </c>
      <c r="AM39" s="141">
        <v>0.34844520688056901</v>
      </c>
      <c r="AN39" s="141">
        <v>1.12457340583205E-2</v>
      </c>
      <c r="AO39" s="141">
        <v>4.7957198694348301E-3</v>
      </c>
      <c r="AP39" s="141">
        <v>1.8866717815399201E-2</v>
      </c>
      <c r="AQ39" s="142">
        <v>1.71990424860269E-3</v>
      </c>
      <c r="AR39" s="148"/>
      <c r="AS39" s="146"/>
    </row>
    <row r="40" spans="1:45" ht="15" thickBot="1">
      <c r="A40" s="231">
        <v>50</v>
      </c>
      <c r="B40" s="153" t="s">
        <v>55</v>
      </c>
      <c r="C40" s="232">
        <v>4.9000000953674299</v>
      </c>
      <c r="D40" s="232">
        <v>10.300000190734901</v>
      </c>
      <c r="E40" s="232">
        <v>10.199999809265099</v>
      </c>
      <c r="F40" s="232">
        <v>8.1999998092651403</v>
      </c>
      <c r="G40" s="232">
        <v>12.699999809265099</v>
      </c>
      <c r="H40" s="232">
        <v>8.1999998092651403</v>
      </c>
      <c r="I40" s="232">
        <v>11.300000190734901</v>
      </c>
      <c r="J40" s="232">
        <v>9.3000001907348597</v>
      </c>
      <c r="K40" s="232">
        <v>9</v>
      </c>
      <c r="L40" s="232">
        <v>16.299999237060501</v>
      </c>
      <c r="M40" s="151">
        <v>3</v>
      </c>
      <c r="N40" s="143">
        <v>1.0237889289855999</v>
      </c>
      <c r="O40" s="144">
        <v>-1.07000148296356</v>
      </c>
      <c r="P40" s="144">
        <v>-0.88462805747985795</v>
      </c>
      <c r="Q40" s="144">
        <v>1.14634668827057</v>
      </c>
      <c r="R40" s="144">
        <v>0.39918455481529203</v>
      </c>
      <c r="S40" s="144">
        <v>0.22158777713775599</v>
      </c>
      <c r="T40" s="144">
        <v>0.82355952262878396</v>
      </c>
      <c r="U40" s="144">
        <v>-0.18272843956947299</v>
      </c>
      <c r="V40" s="144">
        <v>0.14919453859329199</v>
      </c>
      <c r="W40" s="145">
        <v>0.28907591104507402</v>
      </c>
      <c r="X40" s="143">
        <v>0.51124256849288896</v>
      </c>
      <c r="Y40" s="144">
        <v>1.06687772274017</v>
      </c>
      <c r="Z40" s="144">
        <v>1.18719506263733</v>
      </c>
      <c r="AA40" s="144">
        <v>3.6606309413909899</v>
      </c>
      <c r="AB40" s="144">
        <v>0.55852872133255005</v>
      </c>
      <c r="AC40" s="144">
        <v>0.26740175485611001</v>
      </c>
      <c r="AD40" s="144">
        <v>3.9315919876098602</v>
      </c>
      <c r="AE40" s="144">
        <v>0.26867330074310303</v>
      </c>
      <c r="AF40" s="144">
        <v>0.35649412870407099</v>
      </c>
      <c r="AG40" s="145">
        <v>2.7517056465148899</v>
      </c>
      <c r="AH40" s="143">
        <v>0.19718119502067599</v>
      </c>
      <c r="AI40" s="144">
        <v>0.215383976697922</v>
      </c>
      <c r="AJ40" s="144">
        <v>0.14721974730491599</v>
      </c>
      <c r="AK40" s="144">
        <v>0.247216016054153</v>
      </c>
      <c r="AL40" s="144">
        <v>2.9977271333336799E-2</v>
      </c>
      <c r="AM40" s="144">
        <v>9.2371124774217606E-3</v>
      </c>
      <c r="AN40" s="144">
        <v>0.127595290541649</v>
      </c>
      <c r="AO40" s="144">
        <v>6.2814070843160196E-3</v>
      </c>
      <c r="AP40" s="144">
        <v>4.1874581947922698E-3</v>
      </c>
      <c r="AQ40" s="145">
        <v>1.5720576047897301E-2</v>
      </c>
      <c r="AR40" s="148"/>
      <c r="AS40" s="146"/>
    </row>
    <row r="41" spans="1:45">
      <c r="A41" s="147">
        <v>2</v>
      </c>
      <c r="B41" s="226" t="s">
        <v>7</v>
      </c>
      <c r="C41" s="227">
        <v>14.5</v>
      </c>
      <c r="D41" s="227">
        <v>13.199999809265099</v>
      </c>
      <c r="E41" s="227">
        <v>8.1999998092651403</v>
      </c>
      <c r="F41" s="227">
        <v>12.3999996185303</v>
      </c>
      <c r="G41" s="227">
        <v>9.8999996185302699</v>
      </c>
      <c r="H41" s="227">
        <v>10.1000003814697</v>
      </c>
      <c r="I41" s="227">
        <v>14.6000003814697</v>
      </c>
      <c r="J41" s="227">
        <v>4.6999998092651403</v>
      </c>
      <c r="K41" s="227">
        <v>2</v>
      </c>
      <c r="L41" s="227">
        <v>5.4000000953674299</v>
      </c>
      <c r="M41" s="207">
        <v>4</v>
      </c>
      <c r="N41" s="228">
        <v>0.64096421003341697</v>
      </c>
      <c r="O41" s="229">
        <v>0.88597929477691695</v>
      </c>
      <c r="P41" s="229">
        <v>2.378084897995</v>
      </c>
      <c r="Q41" s="229">
        <v>-3.6727286875247997E-2</v>
      </c>
      <c r="R41" s="229">
        <v>1.01660180091858</v>
      </c>
      <c r="S41" s="229">
        <v>-0.30174565315246599</v>
      </c>
      <c r="T41" s="229">
        <v>-0.13725166022777599</v>
      </c>
      <c r="U41" s="229">
        <v>-0.100354678928852</v>
      </c>
      <c r="V41" s="229">
        <v>-8.6389385163783999E-2</v>
      </c>
      <c r="W41" s="230">
        <v>0.20005774497985801</v>
      </c>
      <c r="X41" s="228">
        <v>0.200388938188553</v>
      </c>
      <c r="Y41" s="229">
        <v>0.73146414756774902</v>
      </c>
      <c r="Z41" s="229">
        <v>8.5793695449829102</v>
      </c>
      <c r="AA41" s="229">
        <v>3.7575233727693601E-3</v>
      </c>
      <c r="AB41" s="229">
        <v>3.6224281787872301</v>
      </c>
      <c r="AC41" s="229">
        <v>0.49585500359535201</v>
      </c>
      <c r="AD41" s="229">
        <v>0.109197743237019</v>
      </c>
      <c r="AE41" s="229">
        <v>8.10377672314644E-2</v>
      </c>
      <c r="AF41" s="229">
        <v>0.119527347385883</v>
      </c>
      <c r="AG41" s="230">
        <v>1.3179194927215601</v>
      </c>
      <c r="AH41" s="228">
        <v>5.1014151424169499E-2</v>
      </c>
      <c r="AI41" s="229">
        <v>9.7469836473464994E-2</v>
      </c>
      <c r="AJ41" s="229">
        <v>0.70222747325897195</v>
      </c>
      <c r="AK41" s="229">
        <v>1.6749459609854999E-4</v>
      </c>
      <c r="AL41" s="229">
        <v>0.12832900881767301</v>
      </c>
      <c r="AM41" s="229">
        <v>1.1305900290608401E-2</v>
      </c>
      <c r="AN41" s="229">
        <v>2.3391512222588101E-3</v>
      </c>
      <c r="AO41" s="229">
        <v>1.25054223462939E-3</v>
      </c>
      <c r="AP41" s="229">
        <v>9.2671002494171305E-4</v>
      </c>
      <c r="AQ41" s="230">
        <v>4.9697416834533197E-3</v>
      </c>
      <c r="AR41" s="148"/>
      <c r="AS41" s="146"/>
    </row>
    <row r="42" spans="1:45">
      <c r="A42" s="148">
        <v>17</v>
      </c>
      <c r="B42" s="152" t="s">
        <v>22</v>
      </c>
      <c r="C42" s="210">
        <v>15.6000003814697</v>
      </c>
      <c r="D42" s="210">
        <v>5.8000001907348597</v>
      </c>
      <c r="E42" s="210">
        <v>10.699999809265099</v>
      </c>
      <c r="F42" s="210">
        <v>9.1999998092651403</v>
      </c>
      <c r="G42" s="210">
        <v>7.5</v>
      </c>
      <c r="H42" s="210">
        <v>5.1999998092651403</v>
      </c>
      <c r="I42" s="210">
        <v>17.600000381469702</v>
      </c>
      <c r="J42" s="210">
        <v>9.6999998092651403</v>
      </c>
      <c r="K42" s="210">
        <v>9.6999998092651403</v>
      </c>
      <c r="L42" s="210">
        <v>17</v>
      </c>
      <c r="M42" s="150">
        <v>4</v>
      </c>
      <c r="N42" s="140">
        <v>2.0293135643005402</v>
      </c>
      <c r="O42" s="141">
        <v>1.7185074090957599</v>
      </c>
      <c r="P42" s="141">
        <v>-0.78047561645507801</v>
      </c>
      <c r="Q42" s="141">
        <v>-0.70813506841659501</v>
      </c>
      <c r="R42" s="141">
        <v>-0.204923421144485</v>
      </c>
      <c r="S42" s="141">
        <v>-0.89235013723373402</v>
      </c>
      <c r="T42" s="141">
        <v>2.26754620671272E-2</v>
      </c>
      <c r="U42" s="141">
        <v>0.65423804521560702</v>
      </c>
      <c r="V42" s="141">
        <v>0.68542164564132702</v>
      </c>
      <c r="W42" s="142">
        <v>0.19364751875400499</v>
      </c>
      <c r="X42" s="140">
        <v>2.0086510181427002</v>
      </c>
      <c r="Y42" s="141">
        <v>2.7520017623901398</v>
      </c>
      <c r="Z42" s="141">
        <v>0.92410081624984697</v>
      </c>
      <c r="AA42" s="141">
        <v>1.3968706130981401</v>
      </c>
      <c r="AB42" s="141">
        <v>0.14719098806381201</v>
      </c>
      <c r="AC42" s="141">
        <v>4.3365387916564897</v>
      </c>
      <c r="AD42" s="141">
        <v>2.9805109370499802E-3</v>
      </c>
      <c r="AE42" s="141">
        <v>3.44416379928589</v>
      </c>
      <c r="AF42" s="141">
        <v>7.52423143386841</v>
      </c>
      <c r="AG42" s="142">
        <v>1.2348153591155999</v>
      </c>
      <c r="AH42" s="140">
        <v>0.413626909255981</v>
      </c>
      <c r="AI42" s="141">
        <v>0.29662880301475503</v>
      </c>
      <c r="AJ42" s="141">
        <v>6.11827746033669E-2</v>
      </c>
      <c r="AK42" s="141">
        <v>5.0366606563329697E-2</v>
      </c>
      <c r="AL42" s="141">
        <v>4.2178747244179197E-3</v>
      </c>
      <c r="AM42" s="141">
        <v>7.9979941248893696E-2</v>
      </c>
      <c r="AN42" s="141">
        <v>5.1644343329826397E-5</v>
      </c>
      <c r="AO42" s="141">
        <v>4.2991448193788501E-2</v>
      </c>
      <c r="AP42" s="141">
        <v>4.7187406569719301E-2</v>
      </c>
      <c r="AQ42" s="142">
        <v>3.76646872609854E-3</v>
      </c>
      <c r="AR42" s="148"/>
      <c r="AS42" s="146"/>
    </row>
    <row r="43" spans="1:45">
      <c r="A43" s="148">
        <v>22</v>
      </c>
      <c r="B43" s="152" t="s">
        <v>27</v>
      </c>
      <c r="C43" s="210">
        <v>13.699999809265099</v>
      </c>
      <c r="D43" s="210">
        <v>10.5</v>
      </c>
      <c r="E43" s="210">
        <v>3.2999999523162802</v>
      </c>
      <c r="F43" s="210">
        <v>5.5999999046325701</v>
      </c>
      <c r="G43" s="210">
        <v>11</v>
      </c>
      <c r="H43" s="210">
        <v>2.4000000953674299</v>
      </c>
      <c r="I43" s="210">
        <v>17.200000762939499</v>
      </c>
      <c r="J43" s="210">
        <v>4.6999998092651403</v>
      </c>
      <c r="K43" s="210">
        <v>2.2999999523162802</v>
      </c>
      <c r="L43" s="210">
        <v>8.5</v>
      </c>
      <c r="M43" s="150">
        <v>4</v>
      </c>
      <c r="N43" s="140">
        <v>2.8966970443725599</v>
      </c>
      <c r="O43" s="141">
        <v>6.1231143772602102E-2</v>
      </c>
      <c r="P43" s="141">
        <v>1.9431854486465501</v>
      </c>
      <c r="Q43" s="141">
        <v>-3.6693222820758799E-2</v>
      </c>
      <c r="R43" s="141">
        <v>0.31194198131561302</v>
      </c>
      <c r="S43" s="141">
        <v>-0.47648724913597101</v>
      </c>
      <c r="T43" s="141">
        <v>-0.54596358537673995</v>
      </c>
      <c r="U43" s="141">
        <v>0.22036641836166401</v>
      </c>
      <c r="V43" s="141">
        <v>0.17899893224239299</v>
      </c>
      <c r="W43" s="142">
        <v>0.15348301827907601</v>
      </c>
      <c r="X43" s="140">
        <v>4.0927228927612296</v>
      </c>
      <c r="Y43" s="141">
        <v>3.49374045617878E-3</v>
      </c>
      <c r="Z43" s="141">
        <v>5.7283449172973597</v>
      </c>
      <c r="AA43" s="141">
        <v>3.7505563814193002E-3</v>
      </c>
      <c r="AB43" s="141">
        <v>0.34107169508933999</v>
      </c>
      <c r="AC43" s="141">
        <v>1.2364461421966599</v>
      </c>
      <c r="AD43" s="141">
        <v>1.72784900665283</v>
      </c>
      <c r="AE43" s="141">
        <v>0.39075365662574801</v>
      </c>
      <c r="AF43" s="141">
        <v>0.51315361261367798</v>
      </c>
      <c r="AG43" s="142">
        <v>0.77570897340774503</v>
      </c>
      <c r="AH43" s="140">
        <v>0.650529325008392</v>
      </c>
      <c r="AI43" s="141">
        <v>2.9067354626022301E-4</v>
      </c>
      <c r="AJ43" s="141">
        <v>0.29274484515190102</v>
      </c>
      <c r="AK43" s="141">
        <v>1.04383645521011E-4</v>
      </c>
      <c r="AL43" s="141">
        <v>7.5441165827214701E-3</v>
      </c>
      <c r="AM43" s="141">
        <v>1.7602052539587E-2</v>
      </c>
      <c r="AN43" s="141">
        <v>2.3109368979930899E-2</v>
      </c>
      <c r="AO43" s="141">
        <v>3.7648838479071899E-3</v>
      </c>
      <c r="AP43" s="141">
        <v>2.4840573314577302E-3</v>
      </c>
      <c r="AQ43" s="142">
        <v>1.82633905205876E-3</v>
      </c>
      <c r="AR43" s="148"/>
      <c r="AS43" s="146"/>
    </row>
    <row r="44" spans="1:45">
      <c r="A44" s="148">
        <v>25</v>
      </c>
      <c r="B44" s="152" t="s">
        <v>30</v>
      </c>
      <c r="C44" s="210">
        <v>11.8999996185303</v>
      </c>
      <c r="D44" s="210">
        <v>9.5</v>
      </c>
      <c r="E44" s="210">
        <v>4.6999998092651403</v>
      </c>
      <c r="F44" s="210">
        <v>5.1999998092651403</v>
      </c>
      <c r="G44" s="210">
        <v>14.6000003814697</v>
      </c>
      <c r="H44" s="210">
        <v>3.9000000953674299</v>
      </c>
      <c r="I44" s="210">
        <v>12.8999996185303</v>
      </c>
      <c r="J44" s="210">
        <v>4.6999998092651403</v>
      </c>
      <c r="K44" s="210">
        <v>3</v>
      </c>
      <c r="L44" s="210">
        <v>3</v>
      </c>
      <c r="M44" s="150">
        <v>4</v>
      </c>
      <c r="N44" s="140">
        <v>2.1035778522491499</v>
      </c>
      <c r="O44" s="141">
        <v>-0.72941625118255604</v>
      </c>
      <c r="P44" s="141">
        <v>2.4462254047393799</v>
      </c>
      <c r="Q44" s="141">
        <v>0.216241389513016</v>
      </c>
      <c r="R44" s="141">
        <v>-0.60604500770568803</v>
      </c>
      <c r="S44" s="141">
        <v>-0.52441698312759399</v>
      </c>
      <c r="T44" s="141">
        <v>-6.1923745088279204E-3</v>
      </c>
      <c r="U44" s="141">
        <v>-0.27210777997970598</v>
      </c>
      <c r="V44" s="141">
        <v>0.41320323944091802</v>
      </c>
      <c r="W44" s="142">
        <v>-9.8301067948341397E-2</v>
      </c>
      <c r="X44" s="140">
        <v>2.15835738182068</v>
      </c>
      <c r="Y44" s="141">
        <v>0.49578887224197399</v>
      </c>
      <c r="Z44" s="141">
        <v>9.0780715942382795</v>
      </c>
      <c r="AA44" s="141">
        <v>0.13025717437267301</v>
      </c>
      <c r="AB44" s="141">
        <v>1.2873830795288099</v>
      </c>
      <c r="AC44" s="141">
        <v>1.4977045059204099</v>
      </c>
      <c r="AD44" s="141">
        <v>2.2227615409065E-4</v>
      </c>
      <c r="AE44" s="141">
        <v>0.59579128026962302</v>
      </c>
      <c r="AF44" s="141">
        <v>2.73447489738464</v>
      </c>
      <c r="AG44" s="142">
        <v>0.31819593906402599</v>
      </c>
      <c r="AH44" s="140">
        <v>0.37233227491378801</v>
      </c>
      <c r="AI44" s="141">
        <v>4.4767655432224301E-2</v>
      </c>
      <c r="AJ44" s="141">
        <v>0.50350809097289995</v>
      </c>
      <c r="AK44" s="141">
        <v>3.9345142431557196E-3</v>
      </c>
      <c r="AL44" s="141">
        <v>3.0904607847333E-2</v>
      </c>
      <c r="AM44" s="141">
        <v>2.3140193894505501E-2</v>
      </c>
      <c r="AN44" s="141">
        <v>3.2264722449326701E-6</v>
      </c>
      <c r="AO44" s="141">
        <v>6.2301056459546098E-3</v>
      </c>
      <c r="AP44" s="141">
        <v>1.4366167597472701E-2</v>
      </c>
      <c r="AQ44" s="142">
        <v>8.1307376967742996E-4</v>
      </c>
      <c r="AR44" s="148"/>
      <c r="AS44" s="146"/>
    </row>
    <row r="45" spans="1:45">
      <c r="A45" s="148">
        <v>27</v>
      </c>
      <c r="B45" s="152" t="s">
        <v>32</v>
      </c>
      <c r="C45" s="210">
        <v>11.6000003814697</v>
      </c>
      <c r="D45" s="210">
        <v>17.299999237060501</v>
      </c>
      <c r="E45" s="210">
        <v>7.0999999046325701</v>
      </c>
      <c r="F45" s="210">
        <v>8.6000003814697301</v>
      </c>
      <c r="G45" s="210">
        <v>9.1000003814697301</v>
      </c>
      <c r="H45" s="210">
        <v>3.9000000953674299</v>
      </c>
      <c r="I45" s="210">
        <v>9.1000003814697301</v>
      </c>
      <c r="J45" s="210">
        <v>4.6999998092651403</v>
      </c>
      <c r="K45" s="210">
        <v>2.5999999046325701</v>
      </c>
      <c r="L45" s="210">
        <v>3</v>
      </c>
      <c r="M45" s="150">
        <v>4</v>
      </c>
      <c r="N45" s="140">
        <v>0.75386697053909302</v>
      </c>
      <c r="O45" s="141">
        <v>-0.41298383474349998</v>
      </c>
      <c r="P45" s="141">
        <v>2.7864906787872301</v>
      </c>
      <c r="Q45" s="141">
        <v>0.53104633092880205</v>
      </c>
      <c r="R45" s="141">
        <v>1.1211117506027199</v>
      </c>
      <c r="S45" s="141">
        <v>1.20978915691376</v>
      </c>
      <c r="T45" s="141">
        <v>-1.0796190500259399</v>
      </c>
      <c r="U45" s="141">
        <v>9.77639630436897E-2</v>
      </c>
      <c r="V45" s="141">
        <v>0.51400655508041404</v>
      </c>
      <c r="W45" s="142">
        <v>-7.9025223851203905E-2</v>
      </c>
      <c r="X45" s="140">
        <v>0.27720153331756597</v>
      </c>
      <c r="Y45" s="141">
        <v>0.15893223881721499</v>
      </c>
      <c r="Z45" s="141">
        <v>11.7792015075684</v>
      </c>
      <c r="AA45" s="141">
        <v>0.78557711839675903</v>
      </c>
      <c r="AB45" s="141">
        <v>4.4055066108703604</v>
      </c>
      <c r="AC45" s="141">
        <v>7.9706187248229998</v>
      </c>
      <c r="AD45" s="141">
        <v>6.7564649581909197</v>
      </c>
      <c r="AE45" s="141">
        <v>7.6907694339752197E-2</v>
      </c>
      <c r="AF45" s="141">
        <v>4.2313976287841797</v>
      </c>
      <c r="AG45" s="142">
        <v>0.20564095675945299</v>
      </c>
      <c r="AH45" s="140">
        <v>4.3880358338355997E-2</v>
      </c>
      <c r="AI45" s="141">
        <v>1.31688192486763E-2</v>
      </c>
      <c r="AJ45" s="141">
        <v>0.59950929880142201</v>
      </c>
      <c r="AK45" s="141">
        <v>2.1774368360638601E-2</v>
      </c>
      <c r="AL45" s="141">
        <v>9.7046203911304502E-2</v>
      </c>
      <c r="AM45" s="141">
        <v>0.113005638122559</v>
      </c>
      <c r="AN45" s="141">
        <v>8.99957120418549E-2</v>
      </c>
      <c r="AO45" s="141">
        <v>7.3796935612335801E-4</v>
      </c>
      <c r="AP45" s="141">
        <v>2.0399430766701698E-2</v>
      </c>
      <c r="AQ45" s="142">
        <v>4.82183328131214E-4</v>
      </c>
      <c r="AR45" s="148"/>
      <c r="AS45" s="146"/>
    </row>
    <row r="46" spans="1:45">
      <c r="A46" s="148">
        <v>28</v>
      </c>
      <c r="B46" s="152" t="s">
        <v>33</v>
      </c>
      <c r="C46" s="210">
        <v>10.300000190734901</v>
      </c>
      <c r="D46" s="210">
        <v>4.9000000953674299</v>
      </c>
      <c r="E46" s="210">
        <v>6.9000000953674299</v>
      </c>
      <c r="F46" s="210">
        <v>6</v>
      </c>
      <c r="G46" s="210">
        <v>3.0999999046325701</v>
      </c>
      <c r="H46" s="210">
        <v>10.199999809265099</v>
      </c>
      <c r="I46" s="210">
        <v>18.399999618530298</v>
      </c>
      <c r="J46" s="210">
        <v>10.5</v>
      </c>
      <c r="K46" s="210">
        <v>4.9000000953674299</v>
      </c>
      <c r="L46" s="210">
        <v>12.3999996185303</v>
      </c>
      <c r="M46" s="150">
        <v>4</v>
      </c>
      <c r="N46" s="140">
        <v>2.6593682765960698</v>
      </c>
      <c r="O46" s="141">
        <v>1.1525306701660201</v>
      </c>
      <c r="P46" s="141">
        <v>-0.37651574611663802</v>
      </c>
      <c r="Q46" s="141">
        <v>-1.2973119020462001</v>
      </c>
      <c r="R46" s="141">
        <v>3.0602857470512401E-2</v>
      </c>
      <c r="S46" s="141">
        <v>0.48069033026695301</v>
      </c>
      <c r="T46" s="141">
        <v>1.1169004440307599</v>
      </c>
      <c r="U46" s="141">
        <v>-0.53758752346038796</v>
      </c>
      <c r="V46" s="141">
        <v>-0.57967162132263195</v>
      </c>
      <c r="W46" s="142">
        <v>-0.15559338033199299</v>
      </c>
      <c r="X46" s="140">
        <v>3.4495556354522701</v>
      </c>
      <c r="Y46" s="141">
        <v>1.2378010749816899</v>
      </c>
      <c r="Z46" s="141">
        <v>0.215063616633415</v>
      </c>
      <c r="AA46" s="141">
        <v>4.68827199935913</v>
      </c>
      <c r="AB46" s="141">
        <v>3.2826305832713799E-3</v>
      </c>
      <c r="AC46" s="141">
        <v>1.25835573673248</v>
      </c>
      <c r="AD46" s="141">
        <v>7.2311501502990696</v>
      </c>
      <c r="AE46" s="141">
        <v>2.3254690170288099</v>
      </c>
      <c r="AF46" s="141">
        <v>5.3815898895263699</v>
      </c>
      <c r="AG46" s="142">
        <v>0.79718732833862305</v>
      </c>
      <c r="AH46" s="140">
        <v>0.57246351242065396</v>
      </c>
      <c r="AI46" s="141">
        <v>0.107521630823612</v>
      </c>
      <c r="AJ46" s="141">
        <v>1.14751178771257E-2</v>
      </c>
      <c r="AK46" s="141">
        <v>0.13623216748237599</v>
      </c>
      <c r="AL46" s="141">
        <v>7.5807962275575806E-5</v>
      </c>
      <c r="AM46" s="141">
        <v>1.8703445792198198E-2</v>
      </c>
      <c r="AN46" s="141">
        <v>0.100976377725601</v>
      </c>
      <c r="AO46" s="141">
        <v>2.3393178358674001E-2</v>
      </c>
      <c r="AP46" s="141">
        <v>2.7199124917388001E-2</v>
      </c>
      <c r="AQ46" s="142">
        <v>1.9596256315708199E-3</v>
      </c>
      <c r="AR46" s="148"/>
      <c r="AS46" s="146"/>
    </row>
    <row r="47" spans="1:45">
      <c r="A47" s="148">
        <v>29</v>
      </c>
      <c r="B47" s="152" t="s">
        <v>34</v>
      </c>
      <c r="C47" s="210">
        <v>10.300000190734901</v>
      </c>
      <c r="D47" s="210">
        <v>9.8000001907348597</v>
      </c>
      <c r="E47" s="210">
        <v>7.3000001907348597</v>
      </c>
      <c r="F47" s="210">
        <v>6.8000001907348597</v>
      </c>
      <c r="G47" s="210">
        <v>14.8999996185303</v>
      </c>
      <c r="H47" s="210">
        <v>8.6000003814697301</v>
      </c>
      <c r="I47" s="210">
        <v>10.6000003814697</v>
      </c>
      <c r="J47" s="210">
        <v>1.70000004768372</v>
      </c>
      <c r="K47" s="210">
        <v>3.9000000953674299</v>
      </c>
      <c r="L47" s="210">
        <v>5.6999998092651403</v>
      </c>
      <c r="M47" s="150">
        <v>4</v>
      </c>
      <c r="N47" s="140">
        <v>1.3289829492569001</v>
      </c>
      <c r="O47" s="141">
        <v>-0.37076240777969399</v>
      </c>
      <c r="P47" s="141">
        <v>1.9834293127059901</v>
      </c>
      <c r="Q47" s="141">
        <v>1.1676437854766799</v>
      </c>
      <c r="R47" s="141">
        <v>-0.47905305027961698</v>
      </c>
      <c r="S47" s="141">
        <v>-0.452353864908218</v>
      </c>
      <c r="T47" s="141">
        <v>0.46934661269187899</v>
      </c>
      <c r="U47" s="141">
        <v>-0.54777693748474099</v>
      </c>
      <c r="V47" s="141">
        <v>8.8602304458618199E-3</v>
      </c>
      <c r="W47" s="142">
        <v>-0.177190586924553</v>
      </c>
      <c r="X47" s="140">
        <v>0.86147958040237405</v>
      </c>
      <c r="Y47" s="141">
        <v>0.12809650599956501</v>
      </c>
      <c r="Z47" s="141">
        <v>5.9680728912353498</v>
      </c>
      <c r="AA47" s="141">
        <v>3.7979104518890399</v>
      </c>
      <c r="AB47" s="141">
        <v>0.80438739061355602</v>
      </c>
      <c r="AC47" s="141">
        <v>1.1143696308136</v>
      </c>
      <c r="AD47" s="141">
        <v>1.2769262790679901</v>
      </c>
      <c r="AE47" s="141">
        <v>2.4144582748413099</v>
      </c>
      <c r="AF47" s="141">
        <v>1.25729315914214E-3</v>
      </c>
      <c r="AG47" s="142">
        <v>1.0338546037673999</v>
      </c>
      <c r="AH47" s="140">
        <v>0.215732246637344</v>
      </c>
      <c r="AI47" s="141">
        <v>1.6790654510259601E-2</v>
      </c>
      <c r="AJ47" s="141">
        <v>0.48051804304122903</v>
      </c>
      <c r="AK47" s="141">
        <v>0.166531726717949</v>
      </c>
      <c r="AL47" s="141">
        <v>2.8031315654516199E-2</v>
      </c>
      <c r="AM47" s="141">
        <v>2.4993833154439898E-2</v>
      </c>
      <c r="AN47" s="141">
        <v>2.6906898245215399E-2</v>
      </c>
      <c r="AO47" s="141">
        <v>3.6650825291871997E-2</v>
      </c>
      <c r="AP47" s="141">
        <v>9.5888444775482606E-6</v>
      </c>
      <c r="AQ47" s="142">
        <v>3.8349309470504501E-3</v>
      </c>
      <c r="AR47" s="148"/>
      <c r="AS47" s="146"/>
    </row>
    <row r="48" spans="1:45">
      <c r="A48" s="148">
        <v>34</v>
      </c>
      <c r="B48" s="152" t="s">
        <v>39</v>
      </c>
      <c r="C48" s="210">
        <v>8.5</v>
      </c>
      <c r="D48" s="210">
        <v>8.5</v>
      </c>
      <c r="E48" s="210">
        <v>7.4000000953674299</v>
      </c>
      <c r="F48" s="210">
        <v>3.2000000476837198</v>
      </c>
      <c r="G48" s="210">
        <v>7.4000000953674299</v>
      </c>
      <c r="H48" s="210">
        <v>1.5</v>
      </c>
      <c r="I48" s="210">
        <v>5.5999999046325701</v>
      </c>
      <c r="J48" s="210">
        <v>10.300000190734901</v>
      </c>
      <c r="K48" s="210">
        <v>5.8000001907348597</v>
      </c>
      <c r="L48" s="210">
        <v>12.699999809265099</v>
      </c>
      <c r="M48" s="150">
        <v>4</v>
      </c>
      <c r="N48" s="140">
        <v>2.2181477546691899</v>
      </c>
      <c r="O48" s="141">
        <v>-0.48269873857498202</v>
      </c>
      <c r="P48" s="141">
        <v>6.08855597674847E-2</v>
      </c>
      <c r="Q48" s="141">
        <v>0.27704098820686301</v>
      </c>
      <c r="R48" s="141">
        <v>-0.84260773658752397</v>
      </c>
      <c r="S48" s="141">
        <v>1.6698188781738299</v>
      </c>
      <c r="T48" s="141">
        <v>0.236737981438637</v>
      </c>
      <c r="U48" s="141">
        <v>0.59765505790710405</v>
      </c>
      <c r="V48" s="141">
        <v>0.63442766666412398</v>
      </c>
      <c r="W48" s="142">
        <v>0.17497381567955</v>
      </c>
      <c r="X48" s="140">
        <v>2.3998665809631299</v>
      </c>
      <c r="Y48" s="141">
        <v>0.21711920201778401</v>
      </c>
      <c r="Z48" s="141">
        <v>5.6237922981381399E-3</v>
      </c>
      <c r="AA48" s="141">
        <v>0.21380214393138899</v>
      </c>
      <c r="AB48" s="141">
        <v>2.48856472969055</v>
      </c>
      <c r="AC48" s="141">
        <v>15.1848802566528</v>
      </c>
      <c r="AD48" s="141">
        <v>0.32487353682518</v>
      </c>
      <c r="AE48" s="141">
        <v>2.8741762638092001</v>
      </c>
      <c r="AF48" s="141">
        <v>6.4463033676147496</v>
      </c>
      <c r="AG48" s="142">
        <v>1.0081479549407999</v>
      </c>
      <c r="AH48" s="140">
        <v>0.51368147134780895</v>
      </c>
      <c r="AI48" s="141">
        <v>2.4325696751475299E-2</v>
      </c>
      <c r="AJ48" s="141">
        <v>3.8702727761119599E-4</v>
      </c>
      <c r="AK48" s="141">
        <v>8.0131087452173198E-3</v>
      </c>
      <c r="AL48" s="141">
        <v>7.4124857783317594E-2</v>
      </c>
      <c r="AM48" s="141">
        <v>0.29110637307167098</v>
      </c>
      <c r="AN48" s="141">
        <v>5.8512524701654902E-3</v>
      </c>
      <c r="AO48" s="141">
        <v>3.7291869521141101E-2</v>
      </c>
      <c r="AP48" s="141">
        <v>4.20220457017422E-2</v>
      </c>
      <c r="AQ48" s="142">
        <v>3.1963849905878301E-3</v>
      </c>
      <c r="AR48" s="148"/>
      <c r="AS48" s="146"/>
    </row>
    <row r="49" spans="1:45">
      <c r="A49" s="148">
        <v>38</v>
      </c>
      <c r="B49" s="152" t="s">
        <v>43</v>
      </c>
      <c r="C49" s="210">
        <v>13.199999809265099</v>
      </c>
      <c r="D49" s="210">
        <v>6.5</v>
      </c>
      <c r="E49" s="210">
        <v>4.5999999046325701</v>
      </c>
      <c r="F49" s="210">
        <v>5.1999998092651403</v>
      </c>
      <c r="G49" s="210">
        <v>5.6999998092651403</v>
      </c>
      <c r="H49" s="210">
        <v>5.0999999046325701</v>
      </c>
      <c r="I49" s="210">
        <v>17.600000381469702</v>
      </c>
      <c r="J49" s="210">
        <v>10.300000190734901</v>
      </c>
      <c r="K49" s="210">
        <v>6.8000001907348597</v>
      </c>
      <c r="L49" s="210">
        <v>9.8999996185302699</v>
      </c>
      <c r="M49" s="150">
        <v>4</v>
      </c>
      <c r="N49" s="140">
        <v>2.80573678016663</v>
      </c>
      <c r="O49" s="141">
        <v>0.69019371271133401</v>
      </c>
      <c r="P49" s="141">
        <v>0.35372194647789001</v>
      </c>
      <c r="Q49" s="141">
        <v>-1.37094342708588</v>
      </c>
      <c r="R49" s="141">
        <v>-0.33356493711471602</v>
      </c>
      <c r="S49" s="141">
        <v>3.4663755446672398E-2</v>
      </c>
      <c r="T49" s="141">
        <v>-0.102577984333038</v>
      </c>
      <c r="U49" s="141">
        <v>-2.6598690077662499E-2</v>
      </c>
      <c r="V49" s="141">
        <v>-8.1480041146278395E-2</v>
      </c>
      <c r="W49" s="142">
        <v>-0.120007008314133</v>
      </c>
      <c r="X49" s="140">
        <v>3.8397240638732901</v>
      </c>
      <c r="Y49" s="141">
        <v>0.44390279054641701</v>
      </c>
      <c r="Z49" s="141">
        <v>0.189812436699867</v>
      </c>
      <c r="AA49" s="141">
        <v>5.2355589866638201</v>
      </c>
      <c r="AB49" s="141">
        <v>0.38999480009079002</v>
      </c>
      <c r="AC49" s="141">
        <v>6.5437075681984399E-3</v>
      </c>
      <c r="AD49" s="141">
        <v>6.0993950814008699E-2</v>
      </c>
      <c r="AE49" s="141">
        <v>5.6928889825940097E-3</v>
      </c>
      <c r="AF49" s="141">
        <v>0.106328330934048</v>
      </c>
      <c r="AG49" s="142">
        <v>0.47423255443572998</v>
      </c>
      <c r="AH49" s="140">
        <v>0.74988168478012096</v>
      </c>
      <c r="AI49" s="141">
        <v>4.5377533882856397E-2</v>
      </c>
      <c r="AJ49" s="141">
        <v>1.19185363873839E-2</v>
      </c>
      <c r="AK49" s="141">
        <v>0.17903500795364399</v>
      </c>
      <c r="AL49" s="141">
        <v>1.0598872788250399E-2</v>
      </c>
      <c r="AM49" s="141">
        <v>1.1445904965512501E-4</v>
      </c>
      <c r="AN49" s="141">
        <v>1.00232195109129E-3</v>
      </c>
      <c r="AO49" s="141">
        <v>6.7393717472441494E-5</v>
      </c>
      <c r="AP49" s="141">
        <v>6.3241389580071005E-4</v>
      </c>
      <c r="AQ49" s="142">
        <v>1.3718673726543799E-3</v>
      </c>
      <c r="AR49" s="148"/>
      <c r="AS49" s="146"/>
    </row>
    <row r="50" spans="1:45">
      <c r="A50" s="148">
        <v>39</v>
      </c>
      <c r="B50" s="152" t="s">
        <v>44</v>
      </c>
      <c r="C50" s="210">
        <v>11.300000190734901</v>
      </c>
      <c r="D50" s="210">
        <v>6.5999999046325701</v>
      </c>
      <c r="E50" s="210">
        <v>3.5999999046325701</v>
      </c>
      <c r="F50" s="210">
        <v>2.2000000476837198</v>
      </c>
      <c r="G50" s="210">
        <v>5</v>
      </c>
      <c r="H50" s="210">
        <v>2.5999999046325701</v>
      </c>
      <c r="I50" s="210">
        <v>13</v>
      </c>
      <c r="J50" s="210">
        <v>3.9000000953674299</v>
      </c>
      <c r="K50" s="210">
        <v>7.1999998092651403</v>
      </c>
      <c r="L50" s="210">
        <v>14.1000003814697</v>
      </c>
      <c r="M50" s="150">
        <v>4</v>
      </c>
      <c r="N50" s="140">
        <v>3.5169532299041699</v>
      </c>
      <c r="O50" s="141">
        <v>0.75219416618347201</v>
      </c>
      <c r="P50" s="141">
        <v>7.9524673521518693E-2</v>
      </c>
      <c r="Q50" s="141">
        <v>0.17623569071292899</v>
      </c>
      <c r="R50" s="141">
        <v>-0.74480468034744296</v>
      </c>
      <c r="S50" s="141">
        <v>0.779599189758301</v>
      </c>
      <c r="T50" s="141">
        <v>-0.45620280504226701</v>
      </c>
      <c r="U50" s="141">
        <v>-4.7459442168474197E-2</v>
      </c>
      <c r="V50" s="141">
        <v>-0.168604716658592</v>
      </c>
      <c r="W50" s="142">
        <v>-0.159235268831253</v>
      </c>
      <c r="X50" s="140">
        <v>6.0330839157104501</v>
      </c>
      <c r="Y50" s="141">
        <v>0.52723693847656306</v>
      </c>
      <c r="Z50" s="141">
        <v>9.5941042527556402E-3</v>
      </c>
      <c r="AA50" s="141">
        <v>8.6519047617912306E-2</v>
      </c>
      <c r="AB50" s="141">
        <v>1.9443875551223799</v>
      </c>
      <c r="AC50" s="141">
        <v>3.30990409851074</v>
      </c>
      <c r="AD50" s="141">
        <v>1.2064083814621001</v>
      </c>
      <c r="AE50" s="141">
        <v>1.8124142661690702E-2</v>
      </c>
      <c r="AF50" s="141">
        <v>0.45528775453567499</v>
      </c>
      <c r="AG50" s="142">
        <v>0.83494269847869895</v>
      </c>
      <c r="AH50" s="140">
        <v>0.85902684926986705</v>
      </c>
      <c r="AI50" s="141">
        <v>3.9294656366109799E-2</v>
      </c>
      <c r="AJ50" s="141">
        <v>4.3921518954448402E-4</v>
      </c>
      <c r="AK50" s="141">
        <v>2.1570553071796898E-3</v>
      </c>
      <c r="AL50" s="141">
        <v>3.8526393473148297E-2</v>
      </c>
      <c r="AM50" s="141">
        <v>4.2210094630718203E-2</v>
      </c>
      <c r="AN50" s="141">
        <v>1.44540471956134E-2</v>
      </c>
      <c r="AO50" s="141">
        <v>1.56429552589543E-4</v>
      </c>
      <c r="AP50" s="141">
        <v>1.97429931722581E-3</v>
      </c>
      <c r="AQ50" s="142">
        <v>1.76097056828439E-3</v>
      </c>
      <c r="AR50" s="148"/>
      <c r="AS50" s="146"/>
    </row>
    <row r="51" spans="1:45">
      <c r="A51" s="148">
        <v>40</v>
      </c>
      <c r="B51" s="152" t="s">
        <v>45</v>
      </c>
      <c r="C51" s="210">
        <v>9.6999998092651403</v>
      </c>
      <c r="D51" s="210">
        <v>5.9000000953674299</v>
      </c>
      <c r="E51" s="210">
        <v>3.2000000476837198</v>
      </c>
      <c r="F51" s="210">
        <v>4.8000001907348597</v>
      </c>
      <c r="G51" s="210">
        <v>9.3999996185302699</v>
      </c>
      <c r="H51" s="210">
        <v>3.7999999523162802</v>
      </c>
      <c r="I51" s="210">
        <v>18.200000762939499</v>
      </c>
      <c r="J51" s="210">
        <v>12.8999996185303</v>
      </c>
      <c r="K51" s="210">
        <v>11</v>
      </c>
      <c r="L51" s="210">
        <v>16.600000381469702</v>
      </c>
      <c r="M51" s="150">
        <v>4</v>
      </c>
      <c r="N51" s="140">
        <v>3.0571093559265101</v>
      </c>
      <c r="O51" s="141">
        <v>-0.50161445140838601</v>
      </c>
      <c r="P51" s="141">
        <v>-1.17534780502319</v>
      </c>
      <c r="Q51" s="141">
        <v>-0.81665641069412198</v>
      </c>
      <c r="R51" s="141">
        <v>-0.40278694033622697</v>
      </c>
      <c r="S51" s="141">
        <v>-0.46853879094123801</v>
      </c>
      <c r="T51" s="141">
        <v>-8.8517449796199799E-2</v>
      </c>
      <c r="U51" s="141">
        <v>0.161109283566475</v>
      </c>
      <c r="V51" s="141">
        <v>-0.21484075486660001</v>
      </c>
      <c r="W51" s="142">
        <v>0.33276197314262401</v>
      </c>
      <c r="X51" s="140">
        <v>4.5585646629333496</v>
      </c>
      <c r="Y51" s="141">
        <v>0.234469294548035</v>
      </c>
      <c r="Z51" s="141">
        <v>2.09572100639343</v>
      </c>
      <c r="AA51" s="141">
        <v>1.85781621932983</v>
      </c>
      <c r="AB51" s="141">
        <v>0.56865489482879605</v>
      </c>
      <c r="AC51" s="141">
        <v>1.19553899765015</v>
      </c>
      <c r="AD51" s="141">
        <v>4.54188585281372E-2</v>
      </c>
      <c r="AE51" s="141">
        <v>0.20885907113552099</v>
      </c>
      <c r="AF51" s="141">
        <v>0.73923045396804798</v>
      </c>
      <c r="AG51" s="142">
        <v>3.6462423801422101</v>
      </c>
      <c r="AH51" s="140">
        <v>0.76490831375122104</v>
      </c>
      <c r="AI51" s="141">
        <v>2.05933731049299E-2</v>
      </c>
      <c r="AJ51" s="141">
        <v>0.11306292563676799</v>
      </c>
      <c r="AK51" s="141">
        <v>5.4584100842475898E-2</v>
      </c>
      <c r="AL51" s="141">
        <v>1.3278168626129599E-2</v>
      </c>
      <c r="AM51" s="141">
        <v>1.7967121675610501E-2</v>
      </c>
      <c r="AN51" s="141">
        <v>6.4127630321309003E-4</v>
      </c>
      <c r="AO51" s="141">
        <v>2.1243621595203898E-3</v>
      </c>
      <c r="AP51" s="141">
        <v>3.7776418030262002E-3</v>
      </c>
      <c r="AQ51" s="142">
        <v>9.0626413002610207E-3</v>
      </c>
      <c r="AR51" s="148"/>
      <c r="AS51" s="146"/>
    </row>
    <row r="52" spans="1:45">
      <c r="A52" s="148">
        <v>41</v>
      </c>
      <c r="B52" s="152" t="s">
        <v>46</v>
      </c>
      <c r="C52" s="210">
        <v>9.5</v>
      </c>
      <c r="D52" s="210">
        <v>6.4000000953674299</v>
      </c>
      <c r="E52" s="210">
        <v>6.3000001907348597</v>
      </c>
      <c r="F52" s="210">
        <v>5</v>
      </c>
      <c r="G52" s="210">
        <v>10.8999996185303</v>
      </c>
      <c r="H52" s="210">
        <v>6.6999998092651403</v>
      </c>
      <c r="I52" s="210">
        <v>17.799999237060501</v>
      </c>
      <c r="J52" s="210">
        <v>17.200000762939499</v>
      </c>
      <c r="K52" s="210">
        <v>11.300000190734901</v>
      </c>
      <c r="L52" s="210">
        <v>8.6999998092651403</v>
      </c>
      <c r="M52" s="150">
        <v>4</v>
      </c>
      <c r="N52" s="140">
        <v>1.8489305973053001</v>
      </c>
      <c r="O52" s="141">
        <v>-1.0632977485656701</v>
      </c>
      <c r="P52" s="141">
        <v>-0.54070436954498302</v>
      </c>
      <c r="Q52" s="141">
        <v>-1.6995489597320601</v>
      </c>
      <c r="R52" s="141">
        <v>-0.53089088201522805</v>
      </c>
      <c r="S52" s="141">
        <v>-0.54636883735656705</v>
      </c>
      <c r="T52" s="141">
        <v>0.454048961400986</v>
      </c>
      <c r="U52" s="141">
        <v>-0.14920674264431</v>
      </c>
      <c r="V52" s="141">
        <v>0.142109200358391</v>
      </c>
      <c r="W52" s="142">
        <v>-0.30778428912162797</v>
      </c>
      <c r="X52" s="140">
        <v>1.6674292087554901</v>
      </c>
      <c r="Y52" s="141">
        <v>1.0535513162612899</v>
      </c>
      <c r="Z52" s="141">
        <v>0.44352737069129899</v>
      </c>
      <c r="AA52" s="141">
        <v>8.0462093353271502</v>
      </c>
      <c r="AB52" s="141">
        <v>0.98788994550705</v>
      </c>
      <c r="AC52" s="141">
        <v>1.6257152557373</v>
      </c>
      <c r="AD52" s="141">
        <v>1.1950438022613501</v>
      </c>
      <c r="AE52" s="141">
        <v>0.17913857102394101</v>
      </c>
      <c r="AF52" s="141">
        <v>0.32343789935112</v>
      </c>
      <c r="AG52" s="142">
        <v>3.1193997859954798</v>
      </c>
      <c r="AH52" s="140">
        <v>0.395039021968842</v>
      </c>
      <c r="AI52" s="141">
        <v>0.13064974546432501</v>
      </c>
      <c r="AJ52" s="141">
        <v>3.3784583210945102E-2</v>
      </c>
      <c r="AK52" s="141">
        <v>0.33378449082374601</v>
      </c>
      <c r="AL52" s="141">
        <v>3.2569367438554798E-2</v>
      </c>
      <c r="AM52" s="141">
        <v>3.4496150910854298E-2</v>
      </c>
      <c r="AN52" s="141">
        <v>2.3823423311114301E-2</v>
      </c>
      <c r="AO52" s="141">
        <v>2.57262028753757E-3</v>
      </c>
      <c r="AP52" s="141">
        <v>2.3336901795118999E-3</v>
      </c>
      <c r="AQ52" s="142">
        <v>1.09469136223197E-2</v>
      </c>
      <c r="AR52" s="148"/>
      <c r="AS52" s="146"/>
    </row>
    <row r="53" spans="1:45" ht="15" thickBot="1">
      <c r="A53" s="231">
        <v>49</v>
      </c>
      <c r="B53" s="153" t="s">
        <v>54</v>
      </c>
      <c r="C53" s="232">
        <v>5.5</v>
      </c>
      <c r="D53" s="232">
        <v>10.1000003814697</v>
      </c>
      <c r="E53" s="232">
        <v>2.4000000953674299</v>
      </c>
      <c r="F53" s="232">
        <v>3</v>
      </c>
      <c r="G53" s="232">
        <v>5.0999999046325701</v>
      </c>
      <c r="H53" s="232">
        <v>3.5</v>
      </c>
      <c r="I53" s="232">
        <v>19.5</v>
      </c>
      <c r="J53" s="232">
        <v>8.6999998092651403</v>
      </c>
      <c r="K53" s="232">
        <v>3.2999999523162802</v>
      </c>
      <c r="L53" s="232">
        <v>14.699999809265099</v>
      </c>
      <c r="M53" s="151">
        <v>4</v>
      </c>
      <c r="N53" s="143">
        <v>3.7205104827880899</v>
      </c>
      <c r="O53" s="144">
        <v>-0.71096229553222701</v>
      </c>
      <c r="P53" s="144">
        <v>-0.14332947134971599</v>
      </c>
      <c r="Q53" s="144">
        <v>-0.188446044921875</v>
      </c>
      <c r="R53" s="144">
        <v>1.2219485044479399</v>
      </c>
      <c r="S53" s="144">
        <v>1.1289522647857699</v>
      </c>
      <c r="T53" s="144">
        <v>0.19736012816429099</v>
      </c>
      <c r="U53" s="144">
        <v>-0.49088445305824302</v>
      </c>
      <c r="V53" s="144">
        <v>-0.47360131144523598</v>
      </c>
      <c r="W53" s="145">
        <v>0.125016674399376</v>
      </c>
      <c r="X53" s="143">
        <v>6.75167036056519</v>
      </c>
      <c r="Y53" s="144">
        <v>0.47101965546607999</v>
      </c>
      <c r="Z53" s="144">
        <v>3.1165324151515999E-2</v>
      </c>
      <c r="AA53" s="144">
        <v>9.8923176527023302E-2</v>
      </c>
      <c r="AB53" s="144">
        <v>5.2336401939392099</v>
      </c>
      <c r="AC53" s="144">
        <v>6.9410281181335396</v>
      </c>
      <c r="AD53" s="144">
        <v>0.22578613460063901</v>
      </c>
      <c r="AE53" s="144">
        <v>1.9389685392379801</v>
      </c>
      <c r="AF53" s="144">
        <v>3.5922975540161102</v>
      </c>
      <c r="AG53" s="145">
        <v>0.51465243101119995</v>
      </c>
      <c r="AH53" s="143">
        <v>0.78243148326873802</v>
      </c>
      <c r="AI53" s="144">
        <v>2.85715889185667E-2</v>
      </c>
      <c r="AJ53" s="144">
        <v>1.16121396422386E-3</v>
      </c>
      <c r="AK53" s="144">
        <v>2.0073140040039999E-3</v>
      </c>
      <c r="AL53" s="144">
        <v>8.4400899708270999E-2</v>
      </c>
      <c r="AM53" s="144">
        <v>7.2043105959892301E-2</v>
      </c>
      <c r="AN53" s="144">
        <v>2.2017098963260698E-3</v>
      </c>
      <c r="AO53" s="144">
        <v>1.36207118630409E-2</v>
      </c>
      <c r="AP53" s="144">
        <v>1.26784760504961E-2</v>
      </c>
      <c r="AQ53" s="145">
        <v>8.83440137840807E-4</v>
      </c>
      <c r="AR53" s="148"/>
      <c r="AS53" s="146"/>
    </row>
    <row r="54" spans="1:45">
      <c r="AR54" s="146"/>
      <c r="AS54" s="146"/>
    </row>
  </sheetData>
  <autoFilter ref="A3:AQ3">
    <sortState ref="A4:AQ53">
      <sortCondition ref="M3"/>
    </sortState>
  </autoFilter>
  <mergeCells count="3">
    <mergeCell ref="N2:W2"/>
    <mergeCell ref="X2:AG2"/>
    <mergeCell ref="AH2:AQ2"/>
  </mergeCells>
  <hyperlinks>
    <hyperlink ref="A1" location="Sommaire!A1" display="Sommaire"/>
    <hyperlink ref="M1" location="'Projection ACP - 4 clusters'!A1" display="Projection sur les plans factoriels"/>
  </hyperlinks>
  <pageMargins left="0.7" right="0.7" top="0.75" bottom="0.75" header="0.3" footer="0.3"/>
</worksheet>
</file>

<file path=xl/worksheets/sheet38.xml><?xml version="1.0" encoding="utf-8"?>
<worksheet xmlns="http://schemas.openxmlformats.org/spreadsheetml/2006/main" xmlns:r="http://schemas.openxmlformats.org/officeDocument/2006/relationships">
  <sheetPr codeName="Sheet17">
    <tabColor theme="0" tint="-0.34998626667073579"/>
    <outlinePr summaryRight="0"/>
  </sheetPr>
  <dimension ref="A1:AS54"/>
  <sheetViews>
    <sheetView zoomScale="90" zoomScaleNormal="90" workbookViewId="0">
      <pane ySplit="3" topLeftCell="A4" activePane="bottomLeft" state="frozen"/>
      <selection activeCell="F27" sqref="F27"/>
      <selection pane="bottomLeft" activeCell="F27" sqref="F27"/>
    </sheetView>
  </sheetViews>
  <sheetFormatPr baseColWidth="10" defaultColWidth="9.109375" defaultRowHeight="14.4" outlineLevelCol="1"/>
  <cols>
    <col min="1" max="1" width="3.6640625" customWidth="1"/>
    <col min="2" max="2" width="16.109375" customWidth="1" collapsed="1"/>
    <col min="3" max="3" width="13.44140625" hidden="1" customWidth="1" outlineLevel="1"/>
    <col min="4" max="4" width="13" hidden="1" customWidth="1" outlineLevel="1"/>
    <col min="5" max="8" width="9.109375" hidden="1" customWidth="1" outlineLevel="1"/>
    <col min="9" max="9" width="10.88671875" hidden="1" customWidth="1" outlineLevel="1"/>
    <col min="10" max="12" width="9.109375" hidden="1" customWidth="1" outlineLevel="1"/>
    <col min="13" max="13" width="7.5546875" customWidth="1"/>
    <col min="14" max="17" width="6.109375" customWidth="1"/>
    <col min="18" max="18" width="6.109375" customWidth="1" collapsed="1"/>
    <col min="19" max="23" width="6.109375" hidden="1" customWidth="1" outlineLevel="1"/>
    <col min="24" max="27" width="6.109375" customWidth="1"/>
    <col min="28" max="28" width="6.109375" customWidth="1" collapsed="1"/>
    <col min="29" max="33" width="6.109375" hidden="1" customWidth="1" outlineLevel="1"/>
    <col min="34" max="37" width="6.109375" customWidth="1"/>
    <col min="38" max="38" width="6.109375" customWidth="1" collapsed="1"/>
    <col min="39" max="43" width="6.109375" hidden="1" customWidth="1" outlineLevel="1"/>
  </cols>
  <sheetData>
    <row r="1" spans="1:45" ht="15" thickBot="1">
      <c r="A1" s="155" t="s">
        <v>524</v>
      </c>
      <c r="M1" s="155" t="s">
        <v>784</v>
      </c>
      <c r="AR1" s="56"/>
      <c r="AS1" s="56"/>
    </row>
    <row r="2" spans="1:45" ht="16.2" thickBot="1">
      <c r="M2" s="349" t="s">
        <v>522</v>
      </c>
      <c r="N2" s="829" t="s">
        <v>508</v>
      </c>
      <c r="O2" s="830"/>
      <c r="P2" s="830"/>
      <c r="Q2" s="830"/>
      <c r="R2" s="830"/>
      <c r="S2" s="830"/>
      <c r="T2" s="830"/>
      <c r="U2" s="830"/>
      <c r="V2" s="830"/>
      <c r="W2" s="831"/>
      <c r="X2" s="829" t="s">
        <v>67</v>
      </c>
      <c r="Y2" s="830"/>
      <c r="Z2" s="830"/>
      <c r="AA2" s="830"/>
      <c r="AB2" s="830"/>
      <c r="AC2" s="830"/>
      <c r="AD2" s="830"/>
      <c r="AE2" s="830"/>
      <c r="AF2" s="830"/>
      <c r="AG2" s="831"/>
      <c r="AH2" s="829" t="s">
        <v>192</v>
      </c>
      <c r="AI2" s="830"/>
      <c r="AJ2" s="830"/>
      <c r="AK2" s="830"/>
      <c r="AL2" s="830"/>
      <c r="AM2" s="830"/>
      <c r="AN2" s="830"/>
      <c r="AO2" s="830"/>
      <c r="AP2" s="830"/>
      <c r="AQ2" s="831"/>
      <c r="AR2" s="55"/>
      <c r="AS2" s="56"/>
    </row>
    <row r="3" spans="1:45" s="364" customFormat="1" ht="46.5" customHeight="1" thickBot="1">
      <c r="A3" s="360" t="s">
        <v>61</v>
      </c>
      <c r="B3" s="204" t="s">
        <v>56</v>
      </c>
      <c r="C3" s="205" t="s">
        <v>57</v>
      </c>
      <c r="D3" s="205" t="s">
        <v>58</v>
      </c>
      <c r="E3" s="205" t="s">
        <v>0</v>
      </c>
      <c r="F3" s="205" t="s">
        <v>1</v>
      </c>
      <c r="G3" s="205" t="s">
        <v>2</v>
      </c>
      <c r="H3" s="205" t="s">
        <v>3</v>
      </c>
      <c r="I3" s="205" t="s">
        <v>4</v>
      </c>
      <c r="J3" s="205" t="s">
        <v>59</v>
      </c>
      <c r="K3" s="205" t="s">
        <v>5</v>
      </c>
      <c r="L3" s="205" t="s">
        <v>60</v>
      </c>
      <c r="M3" s="204" t="s">
        <v>521</v>
      </c>
      <c r="N3" s="360" t="s">
        <v>510</v>
      </c>
      <c r="O3" s="205" t="s">
        <v>511</v>
      </c>
      <c r="P3" s="205" t="s">
        <v>512</v>
      </c>
      <c r="Q3" s="205" t="s">
        <v>513</v>
      </c>
      <c r="R3" s="205" t="s">
        <v>514</v>
      </c>
      <c r="S3" s="205" t="s">
        <v>515</v>
      </c>
      <c r="T3" s="205" t="s">
        <v>516</v>
      </c>
      <c r="U3" s="205" t="s">
        <v>517</v>
      </c>
      <c r="V3" s="205" t="s">
        <v>518</v>
      </c>
      <c r="W3" s="361" t="s">
        <v>519</v>
      </c>
      <c r="X3" s="360" t="s">
        <v>67</v>
      </c>
      <c r="Y3" s="205" t="s">
        <v>68</v>
      </c>
      <c r="Z3" s="205" t="s">
        <v>69</v>
      </c>
      <c r="AA3" s="205" t="s">
        <v>70</v>
      </c>
      <c r="AB3" s="205" t="s">
        <v>71</v>
      </c>
      <c r="AC3" s="205" t="s">
        <v>187</v>
      </c>
      <c r="AD3" s="205" t="s">
        <v>188</v>
      </c>
      <c r="AE3" s="205" t="s">
        <v>189</v>
      </c>
      <c r="AF3" s="205" t="s">
        <v>190</v>
      </c>
      <c r="AG3" s="361" t="s">
        <v>191</v>
      </c>
      <c r="AH3" s="360" t="s">
        <v>192</v>
      </c>
      <c r="AI3" s="205" t="s">
        <v>193</v>
      </c>
      <c r="AJ3" s="205" t="s">
        <v>194</v>
      </c>
      <c r="AK3" s="205" t="s">
        <v>195</v>
      </c>
      <c r="AL3" s="205" t="s">
        <v>196</v>
      </c>
      <c r="AM3" s="205" t="s">
        <v>197</v>
      </c>
      <c r="AN3" s="205" t="s">
        <v>198</v>
      </c>
      <c r="AO3" s="205" t="s">
        <v>199</v>
      </c>
      <c r="AP3" s="205" t="s">
        <v>200</v>
      </c>
      <c r="AQ3" s="361" t="s">
        <v>201</v>
      </c>
      <c r="AR3" s="362"/>
      <c r="AS3" s="363"/>
    </row>
    <row r="4" spans="1:45">
      <c r="A4" s="352">
        <v>3</v>
      </c>
      <c r="B4" s="352" t="s">
        <v>8</v>
      </c>
      <c r="C4" s="375">
        <v>14.3999996185303</v>
      </c>
      <c r="D4" s="375">
        <v>12.8999996185303</v>
      </c>
      <c r="E4" s="375">
        <v>18.5</v>
      </c>
      <c r="F4" s="375">
        <v>20</v>
      </c>
      <c r="G4" s="375">
        <v>8.3000001907348597</v>
      </c>
      <c r="H4" s="375">
        <v>19.799999237060501</v>
      </c>
      <c r="I4" s="375">
        <v>3.2000000476837198</v>
      </c>
      <c r="J4" s="375">
        <v>14.699999809265099</v>
      </c>
      <c r="K4" s="375">
        <v>10.1000003814697</v>
      </c>
      <c r="L4" s="375">
        <v>2.5999999046325701</v>
      </c>
      <c r="M4" s="271">
        <v>1</v>
      </c>
      <c r="N4" s="376">
        <v>-3.4597468376159699</v>
      </c>
      <c r="O4" s="375">
        <v>1.34876072406769</v>
      </c>
      <c r="P4" s="375">
        <v>0.96555632352829002</v>
      </c>
      <c r="Q4" s="375">
        <v>-0.93539273738861095</v>
      </c>
      <c r="R4" s="375">
        <v>0.11434020102024101</v>
      </c>
      <c r="S4" s="375">
        <v>0.49423000216484098</v>
      </c>
      <c r="T4" s="375">
        <v>0.76657313108444203</v>
      </c>
      <c r="U4" s="375">
        <v>0.100908808410168</v>
      </c>
      <c r="V4" s="375">
        <v>0.21544414758682301</v>
      </c>
      <c r="W4" s="377">
        <v>7.9168997704982799E-2</v>
      </c>
      <c r="X4" s="378">
        <v>5.8384132385253897</v>
      </c>
      <c r="Y4" s="353">
        <v>1.69517958164215</v>
      </c>
      <c r="Z4" s="353">
        <v>1.41434669494629</v>
      </c>
      <c r="AA4" s="353">
        <v>2.43731665611267</v>
      </c>
      <c r="AB4" s="353">
        <v>4.5824311673641198E-2</v>
      </c>
      <c r="AC4" s="353">
        <v>1.3302426338195801</v>
      </c>
      <c r="AD4" s="353">
        <v>3.40632152557373</v>
      </c>
      <c r="AE4" s="353">
        <v>8.1935167312622098E-2</v>
      </c>
      <c r="AF4" s="353">
        <v>0.743388652801514</v>
      </c>
      <c r="AG4" s="379">
        <v>0.20638990402221699</v>
      </c>
      <c r="AH4" s="378">
        <v>0.72526520490646396</v>
      </c>
      <c r="AI4" s="353">
        <v>0.11022446304559699</v>
      </c>
      <c r="AJ4" s="353">
        <v>5.64889386296272E-2</v>
      </c>
      <c r="AK4" s="353">
        <v>5.3014684468507801E-2</v>
      </c>
      <c r="AL4" s="353">
        <v>7.9214753350243005E-4</v>
      </c>
      <c r="AM4" s="353">
        <v>1.4800159260630601E-2</v>
      </c>
      <c r="AN4" s="353">
        <v>3.5605359822511701E-2</v>
      </c>
      <c r="AO4" s="353">
        <v>6.1697326600551605E-4</v>
      </c>
      <c r="AP4" s="353">
        <v>2.8124032542109498E-3</v>
      </c>
      <c r="AQ4" s="379">
        <v>3.7976808380335602E-4</v>
      </c>
      <c r="AR4" s="55"/>
      <c r="AS4" s="56"/>
    </row>
    <row r="5" spans="1:45">
      <c r="A5" s="55">
        <v>5</v>
      </c>
      <c r="B5" s="55" t="s">
        <v>10</v>
      </c>
      <c r="C5" s="191">
        <v>13.8999996185303</v>
      </c>
      <c r="D5" s="191">
        <v>16.5</v>
      </c>
      <c r="E5" s="191">
        <v>17.899999618530298</v>
      </c>
      <c r="F5" s="191">
        <v>15</v>
      </c>
      <c r="G5" s="191">
        <v>11.199999809265099</v>
      </c>
      <c r="H5" s="191">
        <v>16.600000381469702</v>
      </c>
      <c r="I5" s="191">
        <v>5.9000000953674299</v>
      </c>
      <c r="J5" s="191">
        <v>7.5999999046325701</v>
      </c>
      <c r="K5" s="191">
        <v>9.8000001907348597</v>
      </c>
      <c r="L5" s="191">
        <v>9.8000001907348597</v>
      </c>
      <c r="M5" s="272">
        <v>1</v>
      </c>
      <c r="N5" s="369">
        <v>-2.36976099014282</v>
      </c>
      <c r="O5" s="191">
        <v>1.0271897315978999</v>
      </c>
      <c r="P5" s="191">
        <v>0.85448533296585105</v>
      </c>
      <c r="Q5" s="191">
        <v>0.97694599628448497</v>
      </c>
      <c r="R5" s="191">
        <v>1.0714311599731401</v>
      </c>
      <c r="S5" s="191">
        <v>5.7299081236123997E-2</v>
      </c>
      <c r="T5" s="191">
        <v>3.4760776907205602E-2</v>
      </c>
      <c r="U5" s="191">
        <v>0.71117818355560303</v>
      </c>
      <c r="V5" s="191">
        <v>0.216607466340065</v>
      </c>
      <c r="W5" s="370">
        <v>-0.44808629155159002</v>
      </c>
      <c r="X5" s="365">
        <v>2.73914647102356</v>
      </c>
      <c r="Y5" s="355">
        <v>0.98321211338043202</v>
      </c>
      <c r="Z5" s="355">
        <v>1.1076687574386599</v>
      </c>
      <c r="AA5" s="355">
        <v>2.65867400169373</v>
      </c>
      <c r="AB5" s="355">
        <v>4.0237092971801802</v>
      </c>
      <c r="AC5" s="355">
        <v>1.78800188004971E-2</v>
      </c>
      <c r="AD5" s="355">
        <v>7.00418138876557E-3</v>
      </c>
      <c r="AE5" s="355">
        <v>4.06976222991943</v>
      </c>
      <c r="AF5" s="355">
        <v>0.75143837928771995</v>
      </c>
      <c r="AG5" s="366">
        <v>6.6115221977233896</v>
      </c>
      <c r="AH5" s="365">
        <v>0.547271728515625</v>
      </c>
      <c r="AI5" s="355">
        <v>0.102824173867702</v>
      </c>
      <c r="AJ5" s="355">
        <v>7.1154624223709106E-2</v>
      </c>
      <c r="AK5" s="355">
        <v>9.3011148273944896E-2</v>
      </c>
      <c r="AL5" s="355">
        <v>0.111872270703316</v>
      </c>
      <c r="AM5" s="355">
        <v>3.1995523022487798E-4</v>
      </c>
      <c r="AN5" s="355">
        <v>1.17753232188988E-4</v>
      </c>
      <c r="AO5" s="355">
        <v>4.9289084970951101E-2</v>
      </c>
      <c r="AP5" s="355">
        <v>4.5723635703325298E-3</v>
      </c>
      <c r="AQ5" s="366">
        <v>1.95666830986738E-2</v>
      </c>
      <c r="AR5" s="55"/>
      <c r="AS5" s="56"/>
    </row>
    <row r="6" spans="1:45">
      <c r="A6" s="55">
        <v>6</v>
      </c>
      <c r="B6" s="55" t="s">
        <v>11</v>
      </c>
      <c r="C6" s="191">
        <v>13.199999809265099</v>
      </c>
      <c r="D6" s="191">
        <v>14.8999996185303</v>
      </c>
      <c r="E6" s="191">
        <v>17.899999618530298</v>
      </c>
      <c r="F6" s="191">
        <v>18.200000762939499</v>
      </c>
      <c r="G6" s="191">
        <v>10.1000003814697</v>
      </c>
      <c r="H6" s="191">
        <v>17.100000381469702</v>
      </c>
      <c r="I6" s="191">
        <v>5.4000000953674299</v>
      </c>
      <c r="J6" s="191">
        <v>6.8000001907348597</v>
      </c>
      <c r="K6" s="191">
        <v>17.799999237060501</v>
      </c>
      <c r="L6" s="191">
        <v>14.8999996185303</v>
      </c>
      <c r="M6" s="272">
        <v>1</v>
      </c>
      <c r="N6" s="369">
        <v>-2.7210171222686799</v>
      </c>
      <c r="O6" s="191">
        <v>1.4347167015075699</v>
      </c>
      <c r="P6" s="191">
        <v>-0.81383854150772095</v>
      </c>
      <c r="Q6" s="191">
        <v>1.2369190454482999</v>
      </c>
      <c r="R6" s="191">
        <v>0.63574564456939697</v>
      </c>
      <c r="S6" s="191">
        <v>-0.20753169059753401</v>
      </c>
      <c r="T6" s="191">
        <v>-0.63302767276763905</v>
      </c>
      <c r="U6" s="191">
        <v>0.31019416451454201</v>
      </c>
      <c r="V6" s="191">
        <v>1.13455690443516E-2</v>
      </c>
      <c r="W6" s="370">
        <v>-9.0819142758846297E-2</v>
      </c>
      <c r="X6" s="365">
        <v>3.6113429069518999</v>
      </c>
      <c r="Y6" s="355">
        <v>1.9181307554245</v>
      </c>
      <c r="Z6" s="355">
        <v>1.00479435920715</v>
      </c>
      <c r="AA6" s="355">
        <v>4.2619323730468803</v>
      </c>
      <c r="AB6" s="355">
        <v>1.4166573286056501</v>
      </c>
      <c r="AC6" s="355">
        <v>0.234553277492523</v>
      </c>
      <c r="AD6" s="355">
        <v>2.32286429405212</v>
      </c>
      <c r="AE6" s="355">
        <v>0.77424687147140503</v>
      </c>
      <c r="AF6" s="355">
        <v>2.0615747198462499E-3</v>
      </c>
      <c r="AG6" s="366">
        <v>0.27160200476646401</v>
      </c>
      <c r="AH6" s="365">
        <v>0.58727765083312999</v>
      </c>
      <c r="AI6" s="355">
        <v>0.163272574543953</v>
      </c>
      <c r="AJ6" s="355">
        <v>5.2536055445671102E-2</v>
      </c>
      <c r="AK6" s="355">
        <v>0.121356628835201</v>
      </c>
      <c r="AL6" s="355">
        <v>3.2058835029602099E-2</v>
      </c>
      <c r="AM6" s="355">
        <v>3.4162511583417702E-3</v>
      </c>
      <c r="AN6" s="355">
        <v>3.17853018641472E-2</v>
      </c>
      <c r="AO6" s="355">
        <v>7.6321726664900797E-3</v>
      </c>
      <c r="AP6" s="355">
        <v>1.0210182153969101E-5</v>
      </c>
      <c r="AQ6" s="366">
        <v>6.5423798514530095E-4</v>
      </c>
      <c r="AR6" s="55"/>
      <c r="AS6" s="56"/>
    </row>
    <row r="7" spans="1:45">
      <c r="A7" s="55">
        <v>8</v>
      </c>
      <c r="B7" s="55" t="s">
        <v>13</v>
      </c>
      <c r="C7" s="191">
        <v>10.699999809265099</v>
      </c>
      <c r="D7" s="191">
        <v>15.1000003814697</v>
      </c>
      <c r="E7" s="191">
        <v>13.800000190734901</v>
      </c>
      <c r="F7" s="191">
        <v>19.799999237060501</v>
      </c>
      <c r="G7" s="191">
        <v>18.899999618530298</v>
      </c>
      <c r="H7" s="191">
        <v>19.700000762939499</v>
      </c>
      <c r="I7" s="191">
        <v>2</v>
      </c>
      <c r="J7" s="191">
        <v>20</v>
      </c>
      <c r="K7" s="191">
        <v>17.100000381469702</v>
      </c>
      <c r="L7" s="191">
        <v>0.40000000596046398</v>
      </c>
      <c r="M7" s="272">
        <v>1</v>
      </c>
      <c r="N7" s="369">
        <v>-4.3491473197937003</v>
      </c>
      <c r="O7" s="191">
        <v>-1.7262277603149401</v>
      </c>
      <c r="P7" s="191">
        <v>0.704728603363037</v>
      </c>
      <c r="Q7" s="191">
        <v>-0.67377340793609597</v>
      </c>
      <c r="R7" s="191">
        <v>-0.39366063475608798</v>
      </c>
      <c r="S7" s="191">
        <v>-0.77557486295700095</v>
      </c>
      <c r="T7" s="191">
        <v>0.16069462895393399</v>
      </c>
      <c r="U7" s="191">
        <v>8.6687885224819197E-2</v>
      </c>
      <c r="V7" s="191">
        <v>-0.15628564357757599</v>
      </c>
      <c r="W7" s="370">
        <v>0.33189705014228799</v>
      </c>
      <c r="X7" s="365">
        <v>9.2260208129882795</v>
      </c>
      <c r="Y7" s="355">
        <v>2.77678394317627</v>
      </c>
      <c r="Z7" s="355">
        <v>0.75343269109725997</v>
      </c>
      <c r="AA7" s="355">
        <v>1.2645957469940201</v>
      </c>
      <c r="AB7" s="355">
        <v>0.54317778348922696</v>
      </c>
      <c r="AC7" s="355">
        <v>3.2758204936981201</v>
      </c>
      <c r="AD7" s="355">
        <v>0.149685993790627</v>
      </c>
      <c r="AE7" s="355">
        <v>6.0468476265668897E-2</v>
      </c>
      <c r="AF7" s="355">
        <v>0.39118725061416598</v>
      </c>
      <c r="AG7" s="366">
        <v>3.6273121833801301</v>
      </c>
      <c r="AH7" s="365">
        <v>0.79575562477111805</v>
      </c>
      <c r="AI7" s="355">
        <v>0.12536250054836301</v>
      </c>
      <c r="AJ7" s="355">
        <v>2.0893696695566202E-2</v>
      </c>
      <c r="AK7" s="355">
        <v>1.9098497927188901E-2</v>
      </c>
      <c r="AL7" s="355">
        <v>6.51951739564538E-3</v>
      </c>
      <c r="AM7" s="355">
        <v>2.5305733084678601E-2</v>
      </c>
      <c r="AN7" s="355">
        <v>1.0863611241802599E-3</v>
      </c>
      <c r="AO7" s="355">
        <v>3.1614644103683499E-4</v>
      </c>
      <c r="AP7" s="355">
        <v>1.0275657987222099E-3</v>
      </c>
      <c r="AQ7" s="366">
        <v>4.6342373825609701E-3</v>
      </c>
      <c r="AR7" s="55"/>
      <c r="AS7" s="56"/>
    </row>
    <row r="8" spans="1:45">
      <c r="A8" s="55">
        <v>9</v>
      </c>
      <c r="B8" s="55" t="s">
        <v>14</v>
      </c>
      <c r="C8" s="191">
        <v>9.8999996185302699</v>
      </c>
      <c r="D8" s="191">
        <v>12.5</v>
      </c>
      <c r="E8" s="191">
        <v>17.5</v>
      </c>
      <c r="F8" s="191">
        <v>14.800000190734901</v>
      </c>
      <c r="G8" s="191">
        <v>10.300000190734901</v>
      </c>
      <c r="H8" s="191">
        <v>15.8999996185303</v>
      </c>
      <c r="I8" s="191">
        <v>4.8000001907348597</v>
      </c>
      <c r="J8" s="191">
        <v>15.8999996185303</v>
      </c>
      <c r="K8" s="191">
        <v>15.800000190734901</v>
      </c>
      <c r="L8" s="191">
        <v>9.1999998092651403</v>
      </c>
      <c r="M8" s="272">
        <v>1</v>
      </c>
      <c r="N8" s="369">
        <v>-2.5094301700592001</v>
      </c>
      <c r="O8" s="191">
        <v>-6.9717802107334102E-3</v>
      </c>
      <c r="P8" s="191">
        <v>-0.81636804342269897</v>
      </c>
      <c r="Q8" s="191">
        <v>-0.237018182873726</v>
      </c>
      <c r="R8" s="191">
        <v>2.9670666903257401E-2</v>
      </c>
      <c r="S8" s="191">
        <v>0.43557009100914001</v>
      </c>
      <c r="T8" s="191">
        <v>0.46743723750114402</v>
      </c>
      <c r="U8" s="191">
        <v>0.17530731856823001</v>
      </c>
      <c r="V8" s="191">
        <v>0.37476533651351901</v>
      </c>
      <c r="W8" s="370">
        <v>-0.27406325936317399</v>
      </c>
      <c r="X8" s="365">
        <v>3.0715415477752699</v>
      </c>
      <c r="Y8" s="355">
        <v>4.5293229050002999E-5</v>
      </c>
      <c r="Z8" s="355">
        <v>1.0110501050949099</v>
      </c>
      <c r="AA8" s="355">
        <v>0.15649026632308999</v>
      </c>
      <c r="AB8" s="355">
        <v>3.08569264598191E-3</v>
      </c>
      <c r="AC8" s="355">
        <v>1.0332103967666599</v>
      </c>
      <c r="AD8" s="355">
        <v>1.26655793190002</v>
      </c>
      <c r="AE8" s="355">
        <v>0.24729327857494399</v>
      </c>
      <c r="AF8" s="355">
        <v>2.2493929862976101</v>
      </c>
      <c r="AG8" s="366">
        <v>2.47331714630127</v>
      </c>
      <c r="AH8" s="365">
        <v>0.82045364379882801</v>
      </c>
      <c r="AI8" s="355">
        <v>6.3327333919005502E-6</v>
      </c>
      <c r="AJ8" s="355">
        <v>8.6831204593181596E-2</v>
      </c>
      <c r="AK8" s="355">
        <v>7.31925945729017E-3</v>
      </c>
      <c r="AL8" s="355">
        <v>1.14698683319148E-4</v>
      </c>
      <c r="AM8" s="355">
        <v>2.4718375876545899E-2</v>
      </c>
      <c r="AN8" s="355">
        <v>2.8467573225498199E-2</v>
      </c>
      <c r="AO8" s="355">
        <v>4.0040910243988002E-3</v>
      </c>
      <c r="AP8" s="355">
        <v>1.8298801034688901E-2</v>
      </c>
      <c r="AQ8" s="366">
        <v>9.7860060632228903E-3</v>
      </c>
      <c r="AR8" s="55"/>
      <c r="AS8" s="56"/>
    </row>
    <row r="9" spans="1:45">
      <c r="A9" s="55">
        <v>10</v>
      </c>
      <c r="B9" s="55" t="s">
        <v>15</v>
      </c>
      <c r="C9" s="191">
        <v>9.5</v>
      </c>
      <c r="D9" s="191">
        <v>14.5</v>
      </c>
      <c r="E9" s="191">
        <v>15.8999996185303</v>
      </c>
      <c r="F9" s="191">
        <v>19.200000762939499</v>
      </c>
      <c r="G9" s="191">
        <v>11</v>
      </c>
      <c r="H9" s="191">
        <v>16.600000381469702</v>
      </c>
      <c r="I9" s="191">
        <v>3.9000000953674299</v>
      </c>
      <c r="J9" s="191">
        <v>11.300000190734901</v>
      </c>
      <c r="K9" s="191">
        <v>18.100000381469702</v>
      </c>
      <c r="L9" s="191">
        <v>7.4000000953674299</v>
      </c>
      <c r="M9" s="272">
        <v>1</v>
      </c>
      <c r="N9" s="369">
        <v>-3.1337091922760001</v>
      </c>
      <c r="O9" s="191">
        <v>4.0136113762855502E-2</v>
      </c>
      <c r="P9" s="191">
        <v>-0.40987136960029602</v>
      </c>
      <c r="Q9" s="191">
        <v>0.38523632287979098</v>
      </c>
      <c r="R9" s="191">
        <v>0.22486414015293099</v>
      </c>
      <c r="S9" s="191">
        <v>0.29217076301574701</v>
      </c>
      <c r="T9" s="191">
        <v>-0.36305984854698198</v>
      </c>
      <c r="U9" s="191">
        <v>-0.57933145761489901</v>
      </c>
      <c r="V9" s="191">
        <v>0.103111252188683</v>
      </c>
      <c r="W9" s="370">
        <v>0.13980348408222201</v>
      </c>
      <c r="X9" s="365">
        <v>4.7898683547973597</v>
      </c>
      <c r="Y9" s="355">
        <v>1.50112388655543E-3</v>
      </c>
      <c r="Z9" s="355">
        <v>0.254856556653976</v>
      </c>
      <c r="AA9" s="355">
        <v>0.41340759396553001</v>
      </c>
      <c r="AB9" s="355">
        <v>0.17723049223423001</v>
      </c>
      <c r="AC9" s="355">
        <v>0.46488568186759899</v>
      </c>
      <c r="AD9" s="355">
        <v>0.76407307386398304</v>
      </c>
      <c r="AE9" s="355">
        <v>2.7006382942199698</v>
      </c>
      <c r="AF9" s="355">
        <v>0.17027804255485501</v>
      </c>
      <c r="AG9" s="366">
        <v>0.64359718561172496</v>
      </c>
      <c r="AH9" s="365">
        <v>0.91166156530380205</v>
      </c>
      <c r="AI9" s="355">
        <v>1.49550163769163E-4</v>
      </c>
      <c r="AJ9" s="355">
        <v>1.55959352850914E-2</v>
      </c>
      <c r="AK9" s="355">
        <v>1.37775093317032E-2</v>
      </c>
      <c r="AL9" s="355">
        <v>4.69414656981826E-3</v>
      </c>
      <c r="AM9" s="355">
        <v>7.9248268157243694E-3</v>
      </c>
      <c r="AN9" s="355">
        <v>1.22369360178709E-2</v>
      </c>
      <c r="AO9" s="355">
        <v>3.1158065423369401E-2</v>
      </c>
      <c r="AP9" s="355">
        <v>9.8702555987983899E-4</v>
      </c>
      <c r="AQ9" s="366">
        <v>1.8144802888855299E-3</v>
      </c>
      <c r="AR9" s="55"/>
      <c r="AS9" s="56"/>
    </row>
    <row r="10" spans="1:45">
      <c r="A10" s="55">
        <v>11</v>
      </c>
      <c r="B10" s="55" t="s">
        <v>16</v>
      </c>
      <c r="C10" s="191">
        <v>8.6999998092651403</v>
      </c>
      <c r="D10" s="191">
        <v>14.3999996185303</v>
      </c>
      <c r="E10" s="191">
        <v>10.699999809265099</v>
      </c>
      <c r="F10" s="191">
        <v>16</v>
      </c>
      <c r="G10" s="191">
        <v>14.800000190734901</v>
      </c>
      <c r="H10" s="191">
        <v>16.5</v>
      </c>
      <c r="I10" s="191">
        <v>2.7999999523162802</v>
      </c>
      <c r="J10" s="191">
        <v>18.700000762939499</v>
      </c>
      <c r="K10" s="191">
        <v>20</v>
      </c>
      <c r="L10" s="191">
        <v>3.7000000476837198</v>
      </c>
      <c r="M10" s="272">
        <v>1</v>
      </c>
      <c r="N10" s="369">
        <v>-3.1227107048034699</v>
      </c>
      <c r="O10" s="191">
        <v>-1.7867842912673999</v>
      </c>
      <c r="P10" s="191">
        <v>-0.221944704651833</v>
      </c>
      <c r="Q10" s="191">
        <v>-0.60796773433685303</v>
      </c>
      <c r="R10" s="191">
        <v>-0.509932041168213</v>
      </c>
      <c r="S10" s="191">
        <v>3.3275455236434902E-2</v>
      </c>
      <c r="T10" s="191">
        <v>-0.51069867610931396</v>
      </c>
      <c r="U10" s="191">
        <v>-0.17497347295284299</v>
      </c>
      <c r="V10" s="191">
        <v>-0.42698827385902399</v>
      </c>
      <c r="W10" s="370">
        <v>0.105003401637077</v>
      </c>
      <c r="X10" s="365">
        <v>4.7563047409057599</v>
      </c>
      <c r="Y10" s="355">
        <v>2.9750218391418501</v>
      </c>
      <c r="Z10" s="355">
        <v>7.4729181826114696E-2</v>
      </c>
      <c r="AA10" s="355">
        <v>1.0296391248703001</v>
      </c>
      <c r="AB10" s="355">
        <v>0.91142857074737504</v>
      </c>
      <c r="AC10" s="355">
        <v>6.0300463810563096E-3</v>
      </c>
      <c r="AD10" s="355">
        <v>1.51184725761414</v>
      </c>
      <c r="AE10" s="355">
        <v>0.24635230004787401</v>
      </c>
      <c r="AF10" s="355">
        <v>2.9199702739715598</v>
      </c>
      <c r="AG10" s="366">
        <v>0.36306542158126798</v>
      </c>
      <c r="AH10" s="365">
        <v>0.69115579128265403</v>
      </c>
      <c r="AI10" s="355">
        <v>0.22628548741340601</v>
      </c>
      <c r="AJ10" s="355">
        <v>3.4914193674921998E-3</v>
      </c>
      <c r="AK10" s="355">
        <v>2.6198323816060999E-2</v>
      </c>
      <c r="AL10" s="355">
        <v>1.8430497497320199E-2</v>
      </c>
      <c r="AM10" s="355">
        <v>7.8480261436197907E-5</v>
      </c>
      <c r="AN10" s="355">
        <v>1.8485955893993399E-2</v>
      </c>
      <c r="AO10" s="355">
        <v>2.1699857898056498E-3</v>
      </c>
      <c r="AP10" s="355">
        <v>1.29224350675941E-2</v>
      </c>
      <c r="AQ10" s="366">
        <v>7.8148237662389896E-4</v>
      </c>
      <c r="AR10" s="55"/>
      <c r="AS10" s="56"/>
    </row>
    <row r="11" spans="1:45">
      <c r="A11" s="55">
        <v>12</v>
      </c>
      <c r="B11" s="55" t="s">
        <v>17</v>
      </c>
      <c r="C11" s="191">
        <v>6.8000001907348597</v>
      </c>
      <c r="D11" s="191">
        <v>14.199999809265099</v>
      </c>
      <c r="E11" s="191">
        <v>15.5</v>
      </c>
      <c r="F11" s="191">
        <v>14.800000190734901</v>
      </c>
      <c r="G11" s="191">
        <v>19.5</v>
      </c>
      <c r="H11" s="191">
        <v>16.700000762939499</v>
      </c>
      <c r="I11" s="191">
        <v>0.40000000596046398</v>
      </c>
      <c r="J11" s="191">
        <v>18.700000762939499</v>
      </c>
      <c r="K11" s="191">
        <v>15.199999809265099</v>
      </c>
      <c r="L11" s="191">
        <v>0.80000001192092896</v>
      </c>
      <c r="M11" s="272">
        <v>1</v>
      </c>
      <c r="N11" s="369">
        <v>-3.5967772006988499</v>
      </c>
      <c r="O11" s="191">
        <v>-2.4598679542541499</v>
      </c>
      <c r="P11" s="191">
        <v>0.50793254375457797</v>
      </c>
      <c r="Q11" s="191">
        <v>4.8272926360368701E-2</v>
      </c>
      <c r="R11" s="191">
        <v>-0.62604373693466198</v>
      </c>
      <c r="S11" s="191">
        <v>-0.10501153022050901</v>
      </c>
      <c r="T11" s="191">
        <v>0.83540421724319502</v>
      </c>
      <c r="U11" s="191">
        <v>-0.104191087186337</v>
      </c>
      <c r="V11" s="191">
        <v>0.42296284437179599</v>
      </c>
      <c r="W11" s="370">
        <v>-0.133530929684639</v>
      </c>
      <c r="X11" s="365">
        <v>6.3100566864013699</v>
      </c>
      <c r="Y11" s="355">
        <v>5.6385765075683603</v>
      </c>
      <c r="Z11" s="355">
        <v>0.39139270782470698</v>
      </c>
      <c r="AA11" s="355">
        <v>6.4912936650216597E-3</v>
      </c>
      <c r="AB11" s="355">
        <v>1.3737490177154501</v>
      </c>
      <c r="AC11" s="355">
        <v>6.0054648667573901E-2</v>
      </c>
      <c r="AD11" s="355">
        <v>4.0454959869384801</v>
      </c>
      <c r="AE11" s="355">
        <v>8.7352097034454304E-2</v>
      </c>
      <c r="AF11" s="355">
        <v>2.86517381668091</v>
      </c>
      <c r="AG11" s="366">
        <v>0.58714032173156705</v>
      </c>
      <c r="AH11" s="365">
        <v>0.62932842969894398</v>
      </c>
      <c r="AI11" s="355">
        <v>0.29435664415359503</v>
      </c>
      <c r="AJ11" s="355">
        <v>1.2550538405776E-2</v>
      </c>
      <c r="AK11" s="355">
        <v>1.13359397801105E-4</v>
      </c>
      <c r="AL11" s="355">
        <v>1.90660022199154E-2</v>
      </c>
      <c r="AM11" s="355">
        <v>5.3644384024664803E-4</v>
      </c>
      <c r="AN11" s="355">
        <v>3.3950299024581902E-2</v>
      </c>
      <c r="AO11" s="355">
        <v>5.2809424232691505E-4</v>
      </c>
      <c r="AP11" s="355">
        <v>8.7027139961719496E-3</v>
      </c>
      <c r="AQ11" s="366">
        <v>8.6738920072093595E-4</v>
      </c>
      <c r="AR11" s="55"/>
      <c r="AS11" s="56"/>
    </row>
    <row r="12" spans="1:45" ht="15" thickBot="1">
      <c r="A12" s="357">
        <v>13</v>
      </c>
      <c r="B12" s="357" t="s">
        <v>18</v>
      </c>
      <c r="C12" s="372">
        <v>6.5</v>
      </c>
      <c r="D12" s="372">
        <v>16.399999618530298</v>
      </c>
      <c r="E12" s="372">
        <v>16.200000762939499</v>
      </c>
      <c r="F12" s="372">
        <v>19.399999618530298</v>
      </c>
      <c r="G12" s="372">
        <v>9.8000001907348597</v>
      </c>
      <c r="H12" s="372">
        <v>18.600000381469702</v>
      </c>
      <c r="I12" s="372">
        <v>5.3000001907348597</v>
      </c>
      <c r="J12" s="372">
        <v>16</v>
      </c>
      <c r="K12" s="372">
        <v>18.399999618530298</v>
      </c>
      <c r="L12" s="372">
        <v>4.6999998092651403</v>
      </c>
      <c r="M12" s="374">
        <v>1</v>
      </c>
      <c r="N12" s="371">
        <v>-3.6753914356231698</v>
      </c>
      <c r="O12" s="372">
        <v>-0.79006886482238803</v>
      </c>
      <c r="P12" s="372">
        <v>-0.58936262130737305</v>
      </c>
      <c r="Q12" s="372">
        <v>-0.29972386360168501</v>
      </c>
      <c r="R12" s="372">
        <v>0.92690902948379505</v>
      </c>
      <c r="S12" s="372">
        <v>0.83991223573684703</v>
      </c>
      <c r="T12" s="372">
        <v>-9.8668776452541407E-2</v>
      </c>
      <c r="U12" s="372">
        <v>-0.941367328166962</v>
      </c>
      <c r="V12" s="372">
        <v>-7.5439810752868694E-2</v>
      </c>
      <c r="W12" s="373">
        <v>-7.9744353890419006E-2</v>
      </c>
      <c r="X12" s="367">
        <v>6.58890676498413</v>
      </c>
      <c r="Y12" s="358">
        <v>0.58166879415512096</v>
      </c>
      <c r="Z12" s="358">
        <v>0.52694565057754505</v>
      </c>
      <c r="AA12" s="358">
        <v>0.25024572014808699</v>
      </c>
      <c r="AB12" s="358">
        <v>3.0114264488220202</v>
      </c>
      <c r="AC12" s="358">
        <v>3.8418505191803001</v>
      </c>
      <c r="AD12" s="358">
        <v>5.6433621793985402E-2</v>
      </c>
      <c r="AE12" s="358">
        <v>7.1306719779968297</v>
      </c>
      <c r="AF12" s="358">
        <v>9.1148115694522899E-2</v>
      </c>
      <c r="AG12" s="368">
        <v>0.209400653839111</v>
      </c>
      <c r="AH12" s="367">
        <v>0.79263782501220703</v>
      </c>
      <c r="AI12" s="358">
        <v>3.6626674234867103E-2</v>
      </c>
      <c r="AJ12" s="358">
        <v>2.0381340757012398E-2</v>
      </c>
      <c r="AK12" s="358">
        <v>5.2712089382112E-3</v>
      </c>
      <c r="AL12" s="358">
        <v>5.0412915647029898E-2</v>
      </c>
      <c r="AM12" s="358">
        <v>4.1393809020519298E-2</v>
      </c>
      <c r="AN12" s="358">
        <v>5.7125114835798697E-4</v>
      </c>
      <c r="AO12" s="358">
        <v>5.19979037344456E-2</v>
      </c>
      <c r="AP12" s="358">
        <v>3.3394026104360803E-4</v>
      </c>
      <c r="AQ12" s="368">
        <v>3.7313628126867099E-4</v>
      </c>
      <c r="AR12" s="55"/>
      <c r="AS12" s="56"/>
    </row>
    <row r="13" spans="1:45">
      <c r="A13" s="352">
        <v>1</v>
      </c>
      <c r="B13" s="352" t="s">
        <v>6</v>
      </c>
      <c r="C13" s="375">
        <v>18.299999237060501</v>
      </c>
      <c r="D13" s="375">
        <v>10.3999996185303</v>
      </c>
      <c r="E13" s="375">
        <v>12.5</v>
      </c>
      <c r="F13" s="375">
        <v>15.800000190734901</v>
      </c>
      <c r="G13" s="375">
        <v>10.300000190734901</v>
      </c>
      <c r="H13" s="375">
        <v>18.899999618530298</v>
      </c>
      <c r="I13" s="375">
        <v>2.4000000953674299</v>
      </c>
      <c r="J13" s="375">
        <v>4.6999998092651403</v>
      </c>
      <c r="K13" s="375">
        <v>6.5999999046325701</v>
      </c>
      <c r="L13" s="375">
        <v>3</v>
      </c>
      <c r="M13" s="271">
        <v>2</v>
      </c>
      <c r="N13" s="376">
        <v>-1.8039183616638199</v>
      </c>
      <c r="O13" s="375">
        <v>2.14127516746521</v>
      </c>
      <c r="P13" s="375">
        <v>2.3265955448150599</v>
      </c>
      <c r="Q13" s="375">
        <v>0.124131225049496</v>
      </c>
      <c r="R13" s="375">
        <v>-1.01383757591248</v>
      </c>
      <c r="S13" s="375">
        <v>-0.23179993033409099</v>
      </c>
      <c r="T13" s="375">
        <v>0.33003950119018599</v>
      </c>
      <c r="U13" s="375">
        <v>0.22505648434162101</v>
      </c>
      <c r="V13" s="375">
        <v>-0.59362709522247303</v>
      </c>
      <c r="W13" s="377">
        <v>2.30528563261032E-2</v>
      </c>
      <c r="X13" s="378">
        <v>1.58723020553589</v>
      </c>
      <c r="Y13" s="353">
        <v>4.2725863456726101</v>
      </c>
      <c r="Z13" s="353">
        <v>8.2118768692016602</v>
      </c>
      <c r="AA13" s="353">
        <v>4.2922604829073001E-2</v>
      </c>
      <c r="AB13" s="353">
        <v>3.6027555465698198</v>
      </c>
      <c r="AC13" s="353">
        <v>0.29261678457260099</v>
      </c>
      <c r="AD13" s="353">
        <v>0.63140827417373702</v>
      </c>
      <c r="AE13" s="353">
        <v>0.40756347775459301</v>
      </c>
      <c r="AF13" s="353">
        <v>5.6438302993774396</v>
      </c>
      <c r="AG13" s="379">
        <v>1.7499580979347201E-2</v>
      </c>
      <c r="AH13" s="378">
        <v>0.21895973384380299</v>
      </c>
      <c r="AI13" s="353">
        <v>0.30851441621780401</v>
      </c>
      <c r="AJ13" s="353">
        <v>0.36422711610794101</v>
      </c>
      <c r="AK13" s="353">
        <v>1.0367942741140699E-3</v>
      </c>
      <c r="AL13" s="353">
        <v>6.9161958992481204E-2</v>
      </c>
      <c r="AM13" s="353">
        <v>3.6154063418507602E-3</v>
      </c>
      <c r="AN13" s="353">
        <v>7.3292972519993799E-3</v>
      </c>
      <c r="AO13" s="353">
        <v>3.4081097692251201E-3</v>
      </c>
      <c r="AP13" s="353">
        <v>2.3711441084742501E-2</v>
      </c>
      <c r="AQ13" s="379">
        <v>3.57585558958817E-5</v>
      </c>
      <c r="AR13" s="55"/>
      <c r="AS13" s="56"/>
    </row>
    <row r="14" spans="1:45">
      <c r="A14" s="55">
        <v>4</v>
      </c>
      <c r="B14" s="55" t="s">
        <v>9</v>
      </c>
      <c r="C14" s="191">
        <v>14</v>
      </c>
      <c r="D14" s="191">
        <v>10.800000190734901</v>
      </c>
      <c r="E14" s="191">
        <v>12.699999809265099</v>
      </c>
      <c r="F14" s="191">
        <v>17.600000381469702</v>
      </c>
      <c r="G14" s="191">
        <v>11</v>
      </c>
      <c r="H14" s="191">
        <v>16.600000381469702</v>
      </c>
      <c r="I14" s="191">
        <v>5.1999998092651403</v>
      </c>
      <c r="J14" s="191">
        <v>1.70000004768372</v>
      </c>
      <c r="K14" s="191">
        <v>9.3999996185302699</v>
      </c>
      <c r="L14" s="191">
        <v>5.6999998092651403</v>
      </c>
      <c r="M14" s="272">
        <v>2</v>
      </c>
      <c r="N14" s="369">
        <v>-1.5112284421920801</v>
      </c>
      <c r="O14" s="191">
        <v>1.6296843290328999</v>
      </c>
      <c r="P14" s="191">
        <v>1.45919406414032</v>
      </c>
      <c r="Q14" s="191">
        <v>0.92172122001647905</v>
      </c>
      <c r="R14" s="191">
        <v>-0.48554357886314398</v>
      </c>
      <c r="S14" s="191">
        <v>-0.31990519165992698</v>
      </c>
      <c r="T14" s="191">
        <v>0.10500489175319699</v>
      </c>
      <c r="U14" s="191">
        <v>-0.72370862960815396</v>
      </c>
      <c r="V14" s="191">
        <v>-0.310506582260132</v>
      </c>
      <c r="W14" s="370">
        <v>0.31643384695053101</v>
      </c>
      <c r="X14" s="365">
        <v>1.11395180225372</v>
      </c>
      <c r="Y14" s="355">
        <v>2.4748728275299099</v>
      </c>
      <c r="Z14" s="355">
        <v>3.2301802635192902</v>
      </c>
      <c r="AA14" s="355">
        <v>2.3665907382965101</v>
      </c>
      <c r="AB14" s="355">
        <v>0.82633179426193204</v>
      </c>
      <c r="AC14" s="355">
        <v>0.55733358860015902</v>
      </c>
      <c r="AD14" s="355">
        <v>6.39142245054245E-2</v>
      </c>
      <c r="AE14" s="355">
        <v>4.21443843841553</v>
      </c>
      <c r="AF14" s="355">
        <v>1.54414522647858</v>
      </c>
      <c r="AG14" s="366">
        <v>3.29719042778015</v>
      </c>
      <c r="AH14" s="365">
        <v>0.25409799814224199</v>
      </c>
      <c r="AI14" s="355">
        <v>0.29549354314804099</v>
      </c>
      <c r="AJ14" s="355">
        <v>0.236901119351387</v>
      </c>
      <c r="AK14" s="355">
        <v>9.4523578882217393E-2</v>
      </c>
      <c r="AL14" s="355">
        <v>2.6229947805404701E-2</v>
      </c>
      <c r="AM14" s="355">
        <v>1.13863246515393E-2</v>
      </c>
      <c r="AN14" s="355">
        <v>1.2267612619325499E-3</v>
      </c>
      <c r="AO14" s="355">
        <v>5.8273151516914402E-2</v>
      </c>
      <c r="AP14" s="355">
        <v>1.07271075248718E-2</v>
      </c>
      <c r="AQ14" s="366">
        <v>1.11405560746789E-2</v>
      </c>
      <c r="AR14" s="55"/>
      <c r="AS14" s="56"/>
    </row>
    <row r="15" spans="1:45">
      <c r="A15" s="55">
        <v>7</v>
      </c>
      <c r="B15" s="55" t="s">
        <v>12</v>
      </c>
      <c r="C15" s="191">
        <v>12.300000190734901</v>
      </c>
      <c r="D15" s="191">
        <v>11.300000190734901</v>
      </c>
      <c r="E15" s="191">
        <v>14.5</v>
      </c>
      <c r="F15" s="191">
        <v>15.6000003814697</v>
      </c>
      <c r="G15" s="191">
        <v>5.4000000953674299</v>
      </c>
      <c r="H15" s="191">
        <v>17.299999237060501</v>
      </c>
      <c r="I15" s="191">
        <v>5.5999999046325701</v>
      </c>
      <c r="J15" s="191">
        <v>8.5</v>
      </c>
      <c r="K15" s="191">
        <v>15.5</v>
      </c>
      <c r="L15" s="191">
        <v>12.1000003814697</v>
      </c>
      <c r="M15" s="272">
        <v>2</v>
      </c>
      <c r="N15" s="369">
        <v>-1.6869417428970299</v>
      </c>
      <c r="O15" s="191">
        <v>1.67537677288055</v>
      </c>
      <c r="P15" s="191">
        <v>-0.74104082584381104</v>
      </c>
      <c r="Q15" s="191">
        <v>0.172414496541023</v>
      </c>
      <c r="R15" s="191">
        <v>-4.8052992671728099E-2</v>
      </c>
      <c r="S15" s="191">
        <v>0.64973419904708896</v>
      </c>
      <c r="T15" s="191">
        <v>-0.154732391238213</v>
      </c>
      <c r="U15" s="191">
        <v>-0.21116654574871099</v>
      </c>
      <c r="V15" s="191">
        <v>-0.493036419153214</v>
      </c>
      <c r="W15" s="370">
        <v>-0.12852314114570601</v>
      </c>
      <c r="X15" s="365">
        <v>1.3880538940429701</v>
      </c>
      <c r="Y15" s="355">
        <v>2.6155972480773899</v>
      </c>
      <c r="Z15" s="355">
        <v>0.83307659626007102</v>
      </c>
      <c r="AA15" s="355">
        <v>8.28078538179398E-2</v>
      </c>
      <c r="AB15" s="355">
        <v>8.0935470759868604E-3</v>
      </c>
      <c r="AC15" s="355">
        <v>2.2990272045135498</v>
      </c>
      <c r="AD15" s="355">
        <v>0.13878448307514199</v>
      </c>
      <c r="AE15" s="355">
        <v>0.35880827903747597</v>
      </c>
      <c r="AF15" s="355">
        <v>3.8931803703308101</v>
      </c>
      <c r="AG15" s="366">
        <v>0.54392725229263295</v>
      </c>
      <c r="AH15" s="365">
        <v>0.40746277570724498</v>
      </c>
      <c r="AI15" s="355">
        <v>0.40189513564109802</v>
      </c>
      <c r="AJ15" s="355">
        <v>7.8627064824104295E-2</v>
      </c>
      <c r="AK15" s="355">
        <v>4.2563304305076599E-3</v>
      </c>
      <c r="AL15" s="355">
        <v>3.3061965950764699E-4</v>
      </c>
      <c r="AM15" s="355">
        <v>6.04448392987251E-2</v>
      </c>
      <c r="AN15" s="355">
        <v>3.42807453125715E-3</v>
      </c>
      <c r="AO15" s="355">
        <v>6.3846632838249198E-3</v>
      </c>
      <c r="AP15" s="355">
        <v>3.48053313791752E-2</v>
      </c>
      <c r="AQ15" s="366">
        <v>2.3651050869375502E-3</v>
      </c>
      <c r="AR15" s="55"/>
      <c r="AS15" s="56"/>
    </row>
    <row r="16" spans="1:45">
      <c r="A16" s="55">
        <v>15</v>
      </c>
      <c r="B16" s="55" t="s">
        <v>20</v>
      </c>
      <c r="C16" s="191">
        <v>16.399999618530298</v>
      </c>
      <c r="D16" s="191">
        <v>11.3999996185303</v>
      </c>
      <c r="E16" s="191">
        <v>14.3999996185303</v>
      </c>
      <c r="F16" s="191">
        <v>11.199999809265099</v>
      </c>
      <c r="G16" s="191">
        <v>7.8000001907348597</v>
      </c>
      <c r="H16" s="191">
        <v>12.800000190734901</v>
      </c>
      <c r="I16" s="191">
        <v>9.8000001907348597</v>
      </c>
      <c r="J16" s="191">
        <v>11.8999996185303</v>
      </c>
      <c r="K16" s="191">
        <v>14.199999809265099</v>
      </c>
      <c r="L16" s="191">
        <v>14.6000003814697</v>
      </c>
      <c r="M16" s="272">
        <v>2</v>
      </c>
      <c r="N16" s="369">
        <v>-0.727528035640717</v>
      </c>
      <c r="O16" s="191">
        <v>1.5462024211883501</v>
      </c>
      <c r="P16" s="191">
        <v>-0.62068742513656605</v>
      </c>
      <c r="Q16" s="191">
        <v>-0.35881990194320701</v>
      </c>
      <c r="R16" s="191">
        <v>9.4029702246189104E-2</v>
      </c>
      <c r="S16" s="191">
        <v>-0.26746499538421598</v>
      </c>
      <c r="T16" s="191">
        <v>-0.428457081317902</v>
      </c>
      <c r="U16" s="191">
        <v>1.2043203115463299</v>
      </c>
      <c r="V16" s="191">
        <v>0.109025180339813</v>
      </c>
      <c r="W16" s="370">
        <v>-0.48303815722465498</v>
      </c>
      <c r="X16" s="365">
        <v>0.25816991925239602</v>
      </c>
      <c r="Y16" s="355">
        <v>2.2278122901916499</v>
      </c>
      <c r="Z16" s="355">
        <v>0.58444893360137895</v>
      </c>
      <c r="AA16" s="355">
        <v>0.358655124902725</v>
      </c>
      <c r="AB16" s="355">
        <v>3.0990470200777099E-2</v>
      </c>
      <c r="AC16" s="355">
        <v>0.389588892459869</v>
      </c>
      <c r="AD16" s="355">
        <v>1.06412613391876</v>
      </c>
      <c r="AE16" s="355">
        <v>11.670681953430201</v>
      </c>
      <c r="AF16" s="355">
        <v>0.190370723605156</v>
      </c>
      <c r="AG16" s="366">
        <v>7.6831803321838397</v>
      </c>
      <c r="AH16" s="365">
        <v>9.8134301602840396E-2</v>
      </c>
      <c r="AI16" s="355">
        <v>0.443255454301834</v>
      </c>
      <c r="AJ16" s="355">
        <v>7.1427799761295305E-2</v>
      </c>
      <c r="AK16" s="355">
        <v>2.38712094724178E-2</v>
      </c>
      <c r="AL16" s="355">
        <v>1.63927383255213E-3</v>
      </c>
      <c r="AM16" s="355">
        <v>1.3263412751257401E-2</v>
      </c>
      <c r="AN16" s="355">
        <v>3.4035805612802499E-2</v>
      </c>
      <c r="AO16" s="355">
        <v>0.26890903711318997</v>
      </c>
      <c r="AP16" s="355">
        <v>2.2038144525140498E-3</v>
      </c>
      <c r="AQ16" s="366">
        <v>4.3259773403406102E-2</v>
      </c>
      <c r="AR16" s="55"/>
      <c r="AS16" s="56"/>
    </row>
    <row r="17" spans="1:45">
      <c r="A17" s="55">
        <v>16</v>
      </c>
      <c r="B17" s="55" t="s">
        <v>21</v>
      </c>
      <c r="C17" s="191">
        <v>15.8999996185303</v>
      </c>
      <c r="D17" s="191">
        <v>5.3000001907348597</v>
      </c>
      <c r="E17" s="191">
        <v>11.1000003814697</v>
      </c>
      <c r="F17" s="191">
        <v>11.6000003814697</v>
      </c>
      <c r="G17" s="191">
        <v>7.3000001907348597</v>
      </c>
      <c r="H17" s="191">
        <v>12.1000003814697</v>
      </c>
      <c r="I17" s="191">
        <v>9.6000003814697301</v>
      </c>
      <c r="J17" s="191">
        <v>9.1999998092651403</v>
      </c>
      <c r="K17" s="191">
        <v>12.300000190734901</v>
      </c>
      <c r="L17" s="191">
        <v>5.5</v>
      </c>
      <c r="M17" s="272">
        <v>2</v>
      </c>
      <c r="N17" s="369">
        <v>5.5381648242473602E-2</v>
      </c>
      <c r="O17" s="191">
        <v>1.7379115819930999</v>
      </c>
      <c r="P17" s="191">
        <v>0.39567333459854098</v>
      </c>
      <c r="Q17" s="191">
        <v>-1.1484019756317101</v>
      </c>
      <c r="R17" s="191">
        <v>-1.5613260269164999</v>
      </c>
      <c r="S17" s="191">
        <v>-0.349409550428391</v>
      </c>
      <c r="T17" s="191">
        <v>0.135359928011894</v>
      </c>
      <c r="U17" s="191">
        <v>-0.35666644573211698</v>
      </c>
      <c r="V17" s="191">
        <v>0.116686411201954</v>
      </c>
      <c r="W17" s="370">
        <v>-0.25600680708885198</v>
      </c>
      <c r="X17" s="365">
        <v>1.4960218686610499E-3</v>
      </c>
      <c r="Y17" s="355">
        <v>2.8144998550414999</v>
      </c>
      <c r="Z17" s="355">
        <v>0.237505808472633</v>
      </c>
      <c r="AA17" s="355">
        <v>3.6737689971923801</v>
      </c>
      <c r="AB17" s="355">
        <v>8.5444717407226598</v>
      </c>
      <c r="AC17" s="355">
        <v>0.66487836837768599</v>
      </c>
      <c r="AD17" s="355">
        <v>0.106208354234695</v>
      </c>
      <c r="AE17" s="355">
        <v>1.02361512184143</v>
      </c>
      <c r="AF17" s="355">
        <v>0.218065559864044</v>
      </c>
      <c r="AG17" s="366">
        <v>2.1581478118896502</v>
      </c>
      <c r="AH17" s="365">
        <v>4.21117641963065E-4</v>
      </c>
      <c r="AI17" s="355">
        <v>0.41469332575798001</v>
      </c>
      <c r="AJ17" s="355">
        <v>2.1495386958122299E-2</v>
      </c>
      <c r="AK17" s="355">
        <v>0.181075438857079</v>
      </c>
      <c r="AL17" s="355">
        <v>0.33470246195793202</v>
      </c>
      <c r="AM17" s="355">
        <v>1.6762593761086499E-2</v>
      </c>
      <c r="AN17" s="355">
        <v>2.5156599003821598E-3</v>
      </c>
      <c r="AO17" s="355">
        <v>1.7466111108660701E-2</v>
      </c>
      <c r="AP17" s="355">
        <v>1.8694431055337199E-3</v>
      </c>
      <c r="AQ17" s="366">
        <v>8.9985951781272906E-3</v>
      </c>
      <c r="AR17" s="55"/>
      <c r="AS17" s="56"/>
    </row>
    <row r="18" spans="1:45">
      <c r="A18" s="55">
        <v>18</v>
      </c>
      <c r="B18" s="55" t="s">
        <v>23</v>
      </c>
      <c r="C18" s="191">
        <v>15.1000003814697</v>
      </c>
      <c r="D18" s="191">
        <v>8.6000003814697301</v>
      </c>
      <c r="E18" s="191">
        <v>14.699999809265099</v>
      </c>
      <c r="F18" s="191">
        <v>14.6000003814697</v>
      </c>
      <c r="G18" s="191">
        <v>6.3000001907348597</v>
      </c>
      <c r="H18" s="191">
        <v>12.1000003814697</v>
      </c>
      <c r="I18" s="191">
        <v>10</v>
      </c>
      <c r="J18" s="191">
        <v>9.5</v>
      </c>
      <c r="K18" s="191">
        <v>8.1999998092651403</v>
      </c>
      <c r="L18" s="191">
        <v>8.8000001907348597</v>
      </c>
      <c r="M18" s="272">
        <v>2</v>
      </c>
      <c r="N18" s="369">
        <v>-0.42371088266372697</v>
      </c>
      <c r="O18" s="191">
        <v>2.0079116821289098</v>
      </c>
      <c r="P18" s="191">
        <v>0.41621637344360402</v>
      </c>
      <c r="Q18" s="191">
        <v>-0.675126433372498</v>
      </c>
      <c r="R18" s="191">
        <v>-0.15491162240505199</v>
      </c>
      <c r="S18" s="191">
        <v>9.0915620326995794E-2</v>
      </c>
      <c r="T18" s="191">
        <v>0.49043247103691101</v>
      </c>
      <c r="U18" s="191">
        <v>6.32798597216606E-2</v>
      </c>
      <c r="V18" s="191">
        <v>0.50776618719100997</v>
      </c>
      <c r="W18" s="370">
        <v>0.135372519493103</v>
      </c>
      <c r="X18" s="365">
        <v>8.7567999958992004E-2</v>
      </c>
      <c r="Y18" s="355">
        <v>3.75694727897644</v>
      </c>
      <c r="Z18" s="355">
        <v>0.26280823349952698</v>
      </c>
      <c r="AA18" s="355">
        <v>1.2696797847747801</v>
      </c>
      <c r="AB18" s="355">
        <v>8.4113568067550701E-2</v>
      </c>
      <c r="AC18" s="355">
        <v>4.5014213770628003E-2</v>
      </c>
      <c r="AD18" s="355">
        <v>1.39423787593842</v>
      </c>
      <c r="AE18" s="355">
        <v>3.2221313565969502E-2</v>
      </c>
      <c r="AF18" s="355">
        <v>4.1292777061462402</v>
      </c>
      <c r="AG18" s="366">
        <v>0.60344707965850797</v>
      </c>
      <c r="AH18" s="365">
        <v>3.3288288861513103E-2</v>
      </c>
      <c r="AI18" s="355">
        <v>0.74755203723907504</v>
      </c>
      <c r="AJ18" s="355">
        <v>3.2121110707521397E-2</v>
      </c>
      <c r="AK18" s="355">
        <v>8.4512792527675601E-2</v>
      </c>
      <c r="AL18" s="355">
        <v>4.4495924375951299E-3</v>
      </c>
      <c r="AM18" s="355">
        <v>1.5326014254242199E-3</v>
      </c>
      <c r="AN18" s="355">
        <v>4.45975139737129E-2</v>
      </c>
      <c r="AO18" s="355">
        <v>7.42477364838123E-4</v>
      </c>
      <c r="AP18" s="355">
        <v>4.7805707901716198E-2</v>
      </c>
      <c r="AQ18" s="366">
        <v>3.3979206345975399E-3</v>
      </c>
      <c r="AR18" s="55"/>
      <c r="AS18" s="56"/>
    </row>
    <row r="19" spans="1:45">
      <c r="A19" s="55">
        <v>19</v>
      </c>
      <c r="B19" s="55" t="s">
        <v>24</v>
      </c>
      <c r="C19" s="191">
        <v>15.1000003814697</v>
      </c>
      <c r="D19" s="191">
        <v>10.199999809265099</v>
      </c>
      <c r="E19" s="191">
        <v>12.300000190734901</v>
      </c>
      <c r="F19" s="191">
        <v>15.800000190734901</v>
      </c>
      <c r="G19" s="191">
        <v>5.9000000953674299</v>
      </c>
      <c r="H19" s="191">
        <v>11.8999996185303</v>
      </c>
      <c r="I19" s="191">
        <v>14.6000003814697</v>
      </c>
      <c r="J19" s="191">
        <v>3.9000000953674299</v>
      </c>
      <c r="K19" s="191">
        <v>7.5</v>
      </c>
      <c r="L19" s="191">
        <v>14.1000003814697</v>
      </c>
      <c r="M19" s="272">
        <v>2</v>
      </c>
      <c r="N19" s="369">
        <v>0.35468572378158603</v>
      </c>
      <c r="O19" s="191">
        <v>2.4802083969116202</v>
      </c>
      <c r="P19" s="191">
        <v>0.26244929432869002</v>
      </c>
      <c r="Q19" s="191">
        <v>0.189677730202675</v>
      </c>
      <c r="R19" s="191">
        <v>0.83352905511856101</v>
      </c>
      <c r="S19" s="191">
        <v>-0.34921559691429099</v>
      </c>
      <c r="T19" s="191">
        <v>-6.5250389277935E-2</v>
      </c>
      <c r="U19" s="191">
        <v>-0.112462922930717</v>
      </c>
      <c r="V19" s="191">
        <v>-2.7065584436059002E-2</v>
      </c>
      <c r="W19" s="370">
        <v>0.455683052539825</v>
      </c>
      <c r="X19" s="365">
        <v>6.1361163854598999E-2</v>
      </c>
      <c r="Y19" s="355">
        <v>5.7322120666503897</v>
      </c>
      <c r="Z19" s="355">
        <v>0.104494027793407</v>
      </c>
      <c r="AA19" s="355">
        <v>0.100220523774624</v>
      </c>
      <c r="AB19" s="355">
        <v>2.4352273941039999</v>
      </c>
      <c r="AC19" s="355">
        <v>0.66414040327072099</v>
      </c>
      <c r="AD19" s="355">
        <v>2.46799718588591E-2</v>
      </c>
      <c r="AE19" s="355">
        <v>0.101772613823414</v>
      </c>
      <c r="AF19" s="355">
        <v>1.17322504520416E-2</v>
      </c>
      <c r="AG19" s="366">
        <v>6.8376035690307599</v>
      </c>
      <c r="AH19" s="365">
        <v>1.6945078969001801E-2</v>
      </c>
      <c r="AI19" s="355">
        <v>0.82857632637023904</v>
      </c>
      <c r="AJ19" s="355">
        <v>9.2778420075774193E-3</v>
      </c>
      <c r="AK19" s="355">
        <v>4.8460606485605197E-3</v>
      </c>
      <c r="AL19" s="355">
        <v>9.3583144247531905E-2</v>
      </c>
      <c r="AM19" s="355">
        <v>1.64264384657145E-2</v>
      </c>
      <c r="AN19" s="355">
        <v>5.7348539121449005E-4</v>
      </c>
      <c r="AO19" s="355">
        <v>1.7036284552887099E-3</v>
      </c>
      <c r="AP19" s="355">
        <v>9.8671327577903894E-5</v>
      </c>
      <c r="AQ19" s="366">
        <v>2.7969321236014401E-2</v>
      </c>
      <c r="AR19" s="55"/>
      <c r="AS19" s="56"/>
    </row>
    <row r="20" spans="1:45">
      <c r="A20" s="55">
        <v>20</v>
      </c>
      <c r="B20" s="55" t="s">
        <v>25</v>
      </c>
      <c r="C20" s="191">
        <v>14.300000190734901</v>
      </c>
      <c r="D20" s="191">
        <v>9.3000001907348597</v>
      </c>
      <c r="E20" s="191">
        <v>7.1999998092651403</v>
      </c>
      <c r="F20" s="191">
        <v>12.3999996185303</v>
      </c>
      <c r="G20" s="191">
        <v>10.5</v>
      </c>
      <c r="H20" s="191">
        <v>8.3999996185302699</v>
      </c>
      <c r="I20" s="191">
        <v>7.5999999046325701</v>
      </c>
      <c r="J20" s="191">
        <v>4.5</v>
      </c>
      <c r="K20" s="191">
        <v>12.6000003814697</v>
      </c>
      <c r="L20" s="191">
        <v>8.3000001907348597</v>
      </c>
      <c r="M20" s="272">
        <v>2</v>
      </c>
      <c r="N20" s="369">
        <v>0.30625027418136602</v>
      </c>
      <c r="O20" s="191">
        <v>0.82988846302032504</v>
      </c>
      <c r="P20" s="191">
        <v>0.77807945013046298</v>
      </c>
      <c r="Q20" s="191">
        <v>0.31259143352508501</v>
      </c>
      <c r="R20" s="191">
        <v>-1.06996726989746</v>
      </c>
      <c r="S20" s="191">
        <v>-0.32881808280944802</v>
      </c>
      <c r="T20" s="191">
        <v>-0.97807079553604104</v>
      </c>
      <c r="U20" s="191">
        <v>-0.23054960370063801</v>
      </c>
      <c r="V20" s="191">
        <v>-5.5981840938329697E-2</v>
      </c>
      <c r="W20" s="370">
        <v>0.37112754583358798</v>
      </c>
      <c r="X20" s="365">
        <v>4.5746635645628003E-2</v>
      </c>
      <c r="Y20" s="355">
        <v>0.64177876710891701</v>
      </c>
      <c r="Z20" s="355">
        <v>0.91843527555465698</v>
      </c>
      <c r="AA20" s="355">
        <v>0.27219372987747198</v>
      </c>
      <c r="AB20" s="355">
        <v>4.0127215385437003</v>
      </c>
      <c r="AC20" s="355">
        <v>0.58882200717926003</v>
      </c>
      <c r="AD20" s="355">
        <v>5.5452232360839799</v>
      </c>
      <c r="AE20" s="355">
        <v>0.42770168185234098</v>
      </c>
      <c r="AF20" s="355">
        <v>5.0192736089229598E-2</v>
      </c>
      <c r="AG20" s="366">
        <v>4.5354933738708496</v>
      </c>
      <c r="AH20" s="365">
        <v>2.4115169420838401E-2</v>
      </c>
      <c r="AI20" s="355">
        <v>0.17708297073841101</v>
      </c>
      <c r="AJ20" s="355">
        <v>0.15566293895244601</v>
      </c>
      <c r="AK20" s="355">
        <v>2.5124154984950998E-2</v>
      </c>
      <c r="AL20" s="355">
        <v>0.29435968399047902</v>
      </c>
      <c r="AM20" s="355">
        <v>2.7800250798463801E-2</v>
      </c>
      <c r="AN20" s="355">
        <v>0.245967611670494</v>
      </c>
      <c r="AO20" s="355">
        <v>1.3666776008903999E-2</v>
      </c>
      <c r="AP20" s="355">
        <v>8.0580817302689E-4</v>
      </c>
      <c r="AQ20" s="366">
        <v>3.5414710640907301E-2</v>
      </c>
      <c r="AR20" s="55"/>
      <c r="AS20" s="56"/>
    </row>
    <row r="21" spans="1:45">
      <c r="A21" s="55">
        <v>21</v>
      </c>
      <c r="B21" s="55" t="s">
        <v>26</v>
      </c>
      <c r="C21" s="191">
        <v>14.300000190734901</v>
      </c>
      <c r="D21" s="191">
        <v>6.8000001907348597</v>
      </c>
      <c r="E21" s="191">
        <v>13.699999809265099</v>
      </c>
      <c r="F21" s="191">
        <v>12.6000003814697</v>
      </c>
      <c r="G21" s="191">
        <v>5.3000001907348597</v>
      </c>
      <c r="H21" s="191">
        <v>15.6000003814697</v>
      </c>
      <c r="I21" s="191">
        <v>10.800000190734901</v>
      </c>
      <c r="J21" s="191">
        <v>6.5</v>
      </c>
      <c r="K21" s="191">
        <v>13</v>
      </c>
      <c r="L21" s="191">
        <v>10.1000003814697</v>
      </c>
      <c r="M21" s="272">
        <v>2</v>
      </c>
      <c r="N21" s="369">
        <v>-0.28093805909156799</v>
      </c>
      <c r="O21" s="191">
        <v>2.3027551174163801</v>
      </c>
      <c r="P21" s="191">
        <v>-0.35352408885955799</v>
      </c>
      <c r="Q21" s="191">
        <v>-0.40400743484497098</v>
      </c>
      <c r="R21" s="191">
        <v>-0.66993606090545699</v>
      </c>
      <c r="S21" s="191">
        <v>-0.11321898549795199</v>
      </c>
      <c r="T21" s="191">
        <v>0.33459371328353898</v>
      </c>
      <c r="U21" s="191">
        <v>-0.55981528759002697</v>
      </c>
      <c r="V21" s="191">
        <v>-0.24283306300640101</v>
      </c>
      <c r="W21" s="370">
        <v>-0.47318542003631597</v>
      </c>
      <c r="X21" s="365">
        <v>3.8497038185596501E-2</v>
      </c>
      <c r="Y21" s="355">
        <v>4.9413022994995099</v>
      </c>
      <c r="Z21" s="355">
        <v>0.1896001547575</v>
      </c>
      <c r="AA21" s="355">
        <v>0.45467671751976002</v>
      </c>
      <c r="AB21" s="355">
        <v>1.57313048839569</v>
      </c>
      <c r="AC21" s="355">
        <v>6.98089599609375E-2</v>
      </c>
      <c r="AD21" s="355">
        <v>0.64895415306091297</v>
      </c>
      <c r="AE21" s="355">
        <v>2.5217480659484899</v>
      </c>
      <c r="AF21" s="355">
        <v>0.94441342353820801</v>
      </c>
      <c r="AG21" s="366">
        <v>7.3729429244995099</v>
      </c>
      <c r="AH21" s="365">
        <v>1.15394908934832E-2</v>
      </c>
      <c r="AI21" s="355">
        <v>0.77528429031372104</v>
      </c>
      <c r="AJ21" s="355">
        <v>1.8272733315825501E-2</v>
      </c>
      <c r="AK21" s="355">
        <v>2.3864051327109299E-2</v>
      </c>
      <c r="AL21" s="355">
        <v>6.5619386732578305E-2</v>
      </c>
      <c r="AM21" s="355">
        <v>1.87414849642664E-3</v>
      </c>
      <c r="AN21" s="355">
        <v>1.6368204727768901E-2</v>
      </c>
      <c r="AO21" s="355">
        <v>4.5819990336895003E-2</v>
      </c>
      <c r="AP21" s="355">
        <v>8.6214654147625004E-3</v>
      </c>
      <c r="AQ21" s="366">
        <v>3.2736193388700499E-2</v>
      </c>
      <c r="AR21" s="55"/>
      <c r="AS21" s="56"/>
    </row>
    <row r="22" spans="1:45">
      <c r="A22" s="55">
        <v>23</v>
      </c>
      <c r="B22" s="55" t="s">
        <v>28</v>
      </c>
      <c r="C22" s="191">
        <v>12.3999996185303</v>
      </c>
      <c r="D22" s="191">
        <v>11.5</v>
      </c>
      <c r="E22" s="191">
        <v>12.199999809265099</v>
      </c>
      <c r="F22" s="191">
        <v>11.6000003814697</v>
      </c>
      <c r="G22" s="191">
        <v>8.8000001907348597</v>
      </c>
      <c r="H22" s="191">
        <v>10.6000003814697</v>
      </c>
      <c r="I22" s="191">
        <v>9.6999998092651403</v>
      </c>
      <c r="J22" s="191">
        <v>9.3000001907348597</v>
      </c>
      <c r="K22" s="191">
        <v>14.8999996185303</v>
      </c>
      <c r="L22" s="191">
        <v>19.5</v>
      </c>
      <c r="M22" s="272">
        <v>2</v>
      </c>
      <c r="N22" s="369">
        <v>-8.4367707371711703E-2</v>
      </c>
      <c r="O22" s="191">
        <v>0.91071718931198098</v>
      </c>
      <c r="P22" s="191">
        <v>-1.3604823350906401</v>
      </c>
      <c r="Q22" s="191">
        <v>0.65798437595367398</v>
      </c>
      <c r="R22" s="191">
        <v>0.30322191119193997</v>
      </c>
      <c r="S22" s="191">
        <v>-8.8761843740940094E-2</v>
      </c>
      <c r="T22" s="191">
        <v>-0.53188270330429099</v>
      </c>
      <c r="U22" s="191">
        <v>0.82081544399261497</v>
      </c>
      <c r="V22" s="191">
        <v>-6.3640668988227803E-2</v>
      </c>
      <c r="W22" s="370">
        <v>0.120925672352314</v>
      </c>
      <c r="X22" s="365">
        <v>3.4718317911028901E-3</v>
      </c>
      <c r="Y22" s="355">
        <v>0.77288156747818004</v>
      </c>
      <c r="Z22" s="355">
        <v>2.8079311847686799</v>
      </c>
      <c r="AA22" s="355">
        <v>1.20602178573608</v>
      </c>
      <c r="AB22" s="355">
        <v>0.32226949930191001</v>
      </c>
      <c r="AC22" s="355">
        <v>4.2906716465949998E-2</v>
      </c>
      <c r="AD22" s="355">
        <v>1.6398729085922199</v>
      </c>
      <c r="AE22" s="355">
        <v>5.4212975502014196</v>
      </c>
      <c r="AF22" s="355">
        <v>6.4865835011005402E-2</v>
      </c>
      <c r="AG22" s="366">
        <v>0.48152095079422003</v>
      </c>
      <c r="AH22" s="365">
        <v>1.69655343052E-3</v>
      </c>
      <c r="AI22" s="355">
        <v>0.197688817977905</v>
      </c>
      <c r="AJ22" s="355">
        <v>0.441164821386337</v>
      </c>
      <c r="AK22" s="355">
        <v>0.103192046284676</v>
      </c>
      <c r="AL22" s="355">
        <v>2.19147335737944E-2</v>
      </c>
      <c r="AM22" s="355">
        <v>1.87787937466055E-3</v>
      </c>
      <c r="AN22" s="355">
        <v>6.7429013550281497E-2</v>
      </c>
      <c r="AO22" s="355">
        <v>0.16058541834354401</v>
      </c>
      <c r="AP22" s="355">
        <v>9.6534937620162996E-4</v>
      </c>
      <c r="AQ22" s="366">
        <v>3.4853955730795899E-3</v>
      </c>
      <c r="AR22" s="55"/>
      <c r="AS22" s="56"/>
    </row>
    <row r="23" spans="1:45">
      <c r="A23" s="55">
        <v>24</v>
      </c>
      <c r="B23" s="55" t="s">
        <v>29</v>
      </c>
      <c r="C23" s="191">
        <v>12.1000003814697</v>
      </c>
      <c r="D23" s="191">
        <v>9.5</v>
      </c>
      <c r="E23" s="191">
        <v>14.6000003814697</v>
      </c>
      <c r="F23" s="191">
        <v>14.199999809265099</v>
      </c>
      <c r="G23" s="191">
        <v>4.8000001907348597</v>
      </c>
      <c r="H23" s="191">
        <v>11.300000190734901</v>
      </c>
      <c r="I23" s="191">
        <v>7.8000001907348597</v>
      </c>
      <c r="J23" s="191">
        <v>10.5</v>
      </c>
      <c r="K23" s="191">
        <v>13.8999996185303</v>
      </c>
      <c r="L23" s="191">
        <v>15.699999809265099</v>
      </c>
      <c r="M23" s="272">
        <v>2</v>
      </c>
      <c r="N23" s="369">
        <v>-0.51488000154495195</v>
      </c>
      <c r="O23" s="191">
        <v>1.6231061220169101</v>
      </c>
      <c r="P23" s="191">
        <v>-1.2904299497604399</v>
      </c>
      <c r="Q23" s="191">
        <v>-6.7217588424682603E-2</v>
      </c>
      <c r="R23" s="191">
        <v>-4.1123710572719602E-2</v>
      </c>
      <c r="S23" s="191">
        <v>0.68351948261260997</v>
      </c>
      <c r="T23" s="191">
        <v>-3.1916305422782898E-2</v>
      </c>
      <c r="U23" s="191">
        <v>0.21091926097869901</v>
      </c>
      <c r="V23" s="191">
        <v>0.29706048965454102</v>
      </c>
      <c r="W23" s="370">
        <v>0.25761944055557301</v>
      </c>
      <c r="X23" s="365">
        <v>0.129305869340897</v>
      </c>
      <c r="Y23" s="355">
        <v>2.4549334049224898</v>
      </c>
      <c r="Z23" s="355">
        <v>2.5262105464935298</v>
      </c>
      <c r="AA23" s="355">
        <v>1.2586060911417001E-2</v>
      </c>
      <c r="AB23" s="355">
        <v>5.9276511892676397E-3</v>
      </c>
      <c r="AC23" s="355">
        <v>2.5443358421325701</v>
      </c>
      <c r="AD23" s="355">
        <v>5.9047793038189402E-3</v>
      </c>
      <c r="AE23" s="355">
        <v>0.357968389987946</v>
      </c>
      <c r="AF23" s="355">
        <v>1.4133063554763801</v>
      </c>
      <c r="AG23" s="366">
        <v>2.1854226589202899</v>
      </c>
      <c r="AH23" s="365">
        <v>5.0608187913894702E-2</v>
      </c>
      <c r="AI23" s="355">
        <v>0.502924263477325</v>
      </c>
      <c r="AJ23" s="355">
        <v>0.317890554666519</v>
      </c>
      <c r="AK23" s="355">
        <v>8.62530781887472E-4</v>
      </c>
      <c r="AL23" s="355">
        <v>3.2284445478580898E-4</v>
      </c>
      <c r="AM23" s="355">
        <v>8.9188843965530396E-2</v>
      </c>
      <c r="AN23" s="355">
        <v>1.9446165242698E-4</v>
      </c>
      <c r="AO23" s="355">
        <v>8.4926104173064197E-3</v>
      </c>
      <c r="AP23" s="355">
        <v>1.68460663408041E-2</v>
      </c>
      <c r="AQ23" s="366">
        <v>1.26696899533272E-2</v>
      </c>
      <c r="AR23" s="55"/>
      <c r="AS23" s="56"/>
    </row>
    <row r="24" spans="1:45">
      <c r="A24" s="55">
        <v>26</v>
      </c>
      <c r="B24" s="55" t="s">
        <v>31</v>
      </c>
      <c r="C24" s="191">
        <v>11.699999809265099</v>
      </c>
      <c r="D24" s="191">
        <v>11.300000190734901</v>
      </c>
      <c r="E24" s="191">
        <v>12.300000190734901</v>
      </c>
      <c r="F24" s="191">
        <v>13.199999809265099</v>
      </c>
      <c r="G24" s="191">
        <v>11.300000190734901</v>
      </c>
      <c r="H24" s="191">
        <v>13.800000190734901</v>
      </c>
      <c r="I24" s="191">
        <v>5.1999998092651403</v>
      </c>
      <c r="J24" s="191">
        <v>5.3000001907348597</v>
      </c>
      <c r="K24" s="191">
        <v>17.799999237060501</v>
      </c>
      <c r="L24" s="191">
        <v>12.699999809265099</v>
      </c>
      <c r="M24" s="272">
        <v>2</v>
      </c>
      <c r="N24" s="369">
        <v>-1.18989777565002</v>
      </c>
      <c r="O24" s="191">
        <v>0.66039425134658802</v>
      </c>
      <c r="P24" s="191">
        <v>-0.58620786666870095</v>
      </c>
      <c r="Q24" s="191">
        <v>1.15923464298248</v>
      </c>
      <c r="R24" s="191">
        <v>-0.63224798440933205</v>
      </c>
      <c r="S24" s="191">
        <v>-0.22459949553012801</v>
      </c>
      <c r="T24" s="191">
        <v>-0.68090724945068404</v>
      </c>
      <c r="U24" s="191">
        <v>-0.16612555086612699</v>
      </c>
      <c r="V24" s="191">
        <v>-0.26575326919555697</v>
      </c>
      <c r="W24" s="370">
        <v>-0.15672072768211401</v>
      </c>
      <c r="X24" s="365">
        <v>0.69059824943542503</v>
      </c>
      <c r="Y24" s="355">
        <v>0.40639883279800398</v>
      </c>
      <c r="Z24" s="355">
        <v>0.52131944894790605</v>
      </c>
      <c r="AA24" s="355">
        <v>3.7434039115905802</v>
      </c>
      <c r="AB24" s="355">
        <v>1.40111231803894</v>
      </c>
      <c r="AC24" s="355">
        <v>0.27471995353698703</v>
      </c>
      <c r="AD24" s="355">
        <v>2.6875364780425999</v>
      </c>
      <c r="AE24" s="355">
        <v>0.22206753492355299</v>
      </c>
      <c r="AF24" s="355">
        <v>1.1311072111129801</v>
      </c>
      <c r="AG24" s="366">
        <v>0.80878114700317405</v>
      </c>
      <c r="AH24" s="365">
        <v>0.30940636992454501</v>
      </c>
      <c r="AI24" s="355">
        <v>9.5305182039737701E-2</v>
      </c>
      <c r="AJ24" s="355">
        <v>7.5095377862453502E-2</v>
      </c>
      <c r="AK24" s="355">
        <v>0.29366528987884499</v>
      </c>
      <c r="AL24" s="355">
        <v>8.7354414165020003E-2</v>
      </c>
      <c r="AM24" s="355">
        <v>1.1023703031241901E-2</v>
      </c>
      <c r="AN24" s="355">
        <v>0.10131782293319699</v>
      </c>
      <c r="AO24" s="355">
        <v>6.03090925142169E-3</v>
      </c>
      <c r="AP24" s="355">
        <v>1.5433597378432799E-2</v>
      </c>
      <c r="AQ24" s="366">
        <v>5.3673856891691702E-3</v>
      </c>
      <c r="AR24" s="55"/>
      <c r="AS24" s="56"/>
    </row>
    <row r="25" spans="1:45">
      <c r="A25" s="55">
        <v>31</v>
      </c>
      <c r="B25" s="55" t="s">
        <v>36</v>
      </c>
      <c r="C25" s="191">
        <v>9.5</v>
      </c>
      <c r="D25" s="191">
        <v>7.9000000953674299</v>
      </c>
      <c r="E25" s="191">
        <v>15.3999996185303</v>
      </c>
      <c r="F25" s="191">
        <v>15.6000003814697</v>
      </c>
      <c r="G25" s="191">
        <v>9.3999996185302699</v>
      </c>
      <c r="H25" s="191">
        <v>10.199999809265099</v>
      </c>
      <c r="I25" s="191">
        <v>13.199999809265099</v>
      </c>
      <c r="J25" s="191">
        <v>14.8999996185303</v>
      </c>
      <c r="K25" s="191">
        <v>16.799999237060501</v>
      </c>
      <c r="L25" s="191">
        <v>15.6000003814697</v>
      </c>
      <c r="M25" s="272">
        <v>2</v>
      </c>
      <c r="N25" s="369">
        <v>-0.54559993743896495</v>
      </c>
      <c r="O25" s="191">
        <v>0.47402071952819802</v>
      </c>
      <c r="P25" s="191">
        <v>-2.10994219779968</v>
      </c>
      <c r="Q25" s="191">
        <v>-0.53817170858383201</v>
      </c>
      <c r="R25" s="191">
        <v>5.3995978087186799E-2</v>
      </c>
      <c r="S25" s="191">
        <v>-0.48311993479728699</v>
      </c>
      <c r="T25" s="191">
        <v>0.41048756241798401</v>
      </c>
      <c r="U25" s="191">
        <v>-0.25231915712356601</v>
      </c>
      <c r="V25" s="191">
        <v>0.80063450336456299</v>
      </c>
      <c r="W25" s="370">
        <v>0.45727014541625999</v>
      </c>
      <c r="X25" s="365">
        <v>0.14519605040550199</v>
      </c>
      <c r="Y25" s="355">
        <v>0.209382578730583</v>
      </c>
      <c r="Z25" s="355">
        <v>6.7537002563476598</v>
      </c>
      <c r="AA25" s="355">
        <v>0.80679965019226096</v>
      </c>
      <c r="AB25" s="355">
        <v>1.02192936465144E-2</v>
      </c>
      <c r="AC25" s="355">
        <v>1.2711083889007599</v>
      </c>
      <c r="AD25" s="355">
        <v>0.97673881053924605</v>
      </c>
      <c r="AE25" s="355">
        <v>0.51228618621826205</v>
      </c>
      <c r="AF25" s="355">
        <v>10.2663278579712</v>
      </c>
      <c r="AG25" s="366">
        <v>6.88531541824341</v>
      </c>
      <c r="AH25" s="365">
        <v>4.5223131775855997E-2</v>
      </c>
      <c r="AI25" s="355">
        <v>3.4135527908801998E-2</v>
      </c>
      <c r="AJ25" s="355">
        <v>0.67632138729095503</v>
      </c>
      <c r="AK25" s="355">
        <v>4.4000107795000097E-2</v>
      </c>
      <c r="AL25" s="355">
        <v>4.42929711425677E-4</v>
      </c>
      <c r="AM25" s="355">
        <v>3.5458628088235897E-2</v>
      </c>
      <c r="AN25" s="355">
        <v>2.55983509123325E-2</v>
      </c>
      <c r="AO25" s="355">
        <v>9.6719143912196194E-3</v>
      </c>
      <c r="AP25" s="355">
        <v>9.7382426261901897E-2</v>
      </c>
      <c r="AQ25" s="366">
        <v>3.1765647232532501E-2</v>
      </c>
      <c r="AR25" s="55"/>
      <c r="AS25" s="56"/>
    </row>
    <row r="26" spans="1:45">
      <c r="A26" s="55">
        <v>32</v>
      </c>
      <c r="B26" s="55" t="s">
        <v>37</v>
      </c>
      <c r="C26" s="191">
        <v>9.1999998092651403</v>
      </c>
      <c r="D26" s="191">
        <v>10.5</v>
      </c>
      <c r="E26" s="191">
        <v>10.3999996185303</v>
      </c>
      <c r="F26" s="191">
        <v>12</v>
      </c>
      <c r="G26" s="191">
        <v>7.5</v>
      </c>
      <c r="H26" s="191">
        <v>11.8999996185303</v>
      </c>
      <c r="I26" s="191">
        <v>17.600000381469702</v>
      </c>
      <c r="J26" s="191">
        <v>9.1000003814697301</v>
      </c>
      <c r="K26" s="191">
        <v>11.3999996185303</v>
      </c>
      <c r="L26" s="191">
        <v>18.5</v>
      </c>
      <c r="M26" s="272">
        <v>2</v>
      </c>
      <c r="N26" s="369">
        <v>0.83920681476592995</v>
      </c>
      <c r="O26" s="191">
        <v>0.70057553052902199</v>
      </c>
      <c r="P26" s="191">
        <v>-1.3615680932998699</v>
      </c>
      <c r="Q26" s="191">
        <v>0.16773736476898199</v>
      </c>
      <c r="R26" s="191">
        <v>1.2352454662323</v>
      </c>
      <c r="S26" s="191">
        <v>-0.26841542124748202</v>
      </c>
      <c r="T26" s="191">
        <v>0.19147627055645</v>
      </c>
      <c r="U26" s="191">
        <v>-0.24787436425685899</v>
      </c>
      <c r="V26" s="191">
        <v>-0.44363102316856401</v>
      </c>
      <c r="W26" s="370">
        <v>0.21851088106632199</v>
      </c>
      <c r="X26" s="365">
        <v>0.34351378679275502</v>
      </c>
      <c r="Y26" s="355">
        <v>0.45735752582549999</v>
      </c>
      <c r="Z26" s="355">
        <v>2.8124148845672599</v>
      </c>
      <c r="AA26" s="355">
        <v>7.8376092016696902E-2</v>
      </c>
      <c r="AB26" s="355">
        <v>5.34816217422485</v>
      </c>
      <c r="AC26" s="355">
        <v>0.39236256480217002</v>
      </c>
      <c r="AD26" s="355">
        <v>0.21252419054508201</v>
      </c>
      <c r="AE26" s="355">
        <v>0.49439656734466603</v>
      </c>
      <c r="AF26" s="355">
        <v>3.1520299911499001</v>
      </c>
      <c r="AG26" s="366">
        <v>1.57225978374481</v>
      </c>
      <c r="AH26" s="365">
        <v>0.14035910367965701</v>
      </c>
      <c r="AI26" s="355">
        <v>9.7816593945026398E-2</v>
      </c>
      <c r="AJ26" s="355">
        <v>0.36947181820869401</v>
      </c>
      <c r="AK26" s="355">
        <v>5.60740893706679E-3</v>
      </c>
      <c r="AL26" s="355">
        <v>0.30409491062164301</v>
      </c>
      <c r="AM26" s="355">
        <v>1.43587794154882E-2</v>
      </c>
      <c r="AN26" s="355">
        <v>7.3068891651928399E-3</v>
      </c>
      <c r="AO26" s="355">
        <v>1.22451987117529E-2</v>
      </c>
      <c r="AP26" s="355">
        <v>3.9223507046699503E-2</v>
      </c>
      <c r="AQ26" s="366">
        <v>9.5158750191330892E-3</v>
      </c>
      <c r="AR26" s="55"/>
      <c r="AS26" s="56"/>
    </row>
    <row r="27" spans="1:45">
      <c r="A27" s="55">
        <v>37</v>
      </c>
      <c r="B27" s="55" t="s">
        <v>42</v>
      </c>
      <c r="C27" s="191">
        <v>13.8999996185303</v>
      </c>
      <c r="D27" s="191">
        <v>11.1000003814697</v>
      </c>
      <c r="E27" s="191">
        <v>11.1000003814697</v>
      </c>
      <c r="F27" s="191">
        <v>10.6000003814697</v>
      </c>
      <c r="G27" s="191">
        <v>8.6000003814697301</v>
      </c>
      <c r="H27" s="191">
        <v>11.5</v>
      </c>
      <c r="I27" s="191">
        <v>15.199999809265099</v>
      </c>
      <c r="J27" s="191">
        <v>13.6000003814697</v>
      </c>
      <c r="K27" s="191">
        <v>14.6000003814697</v>
      </c>
      <c r="L27" s="191">
        <v>18.299999237060501</v>
      </c>
      <c r="M27" s="272">
        <v>2</v>
      </c>
      <c r="N27" s="369">
        <v>0.220748111605644</v>
      </c>
      <c r="O27" s="191">
        <v>0.81358069181442305</v>
      </c>
      <c r="P27" s="191">
        <v>-1.36212837696075</v>
      </c>
      <c r="Q27" s="191">
        <v>-0.50780802965164196</v>
      </c>
      <c r="R27" s="191">
        <v>0.664287090301514</v>
      </c>
      <c r="S27" s="191">
        <v>-0.66285651922225997</v>
      </c>
      <c r="T27" s="191">
        <v>-0.435168147087097</v>
      </c>
      <c r="U27" s="191">
        <v>1.0118824243545499</v>
      </c>
      <c r="V27" s="191">
        <v>-0.25165331363678001</v>
      </c>
      <c r="W27" s="370">
        <v>-0.135046422481537</v>
      </c>
      <c r="X27" s="365">
        <v>2.37684119492769E-2</v>
      </c>
      <c r="Y27" s="355">
        <v>0.61680394411087003</v>
      </c>
      <c r="Z27" s="355">
        <v>2.81472992897034</v>
      </c>
      <c r="AA27" s="355">
        <v>0.71832853555679299</v>
      </c>
      <c r="AB27" s="355">
        <v>1.5467127561569201</v>
      </c>
      <c r="AC27" s="355">
        <v>2.3928291797637899</v>
      </c>
      <c r="AD27" s="355">
        <v>1.09772264957428</v>
      </c>
      <c r="AE27" s="355">
        <v>8.2389583587646502</v>
      </c>
      <c r="AF27" s="355">
        <v>1.01426589488983</v>
      </c>
      <c r="AG27" s="366">
        <v>0.60054332017898604</v>
      </c>
      <c r="AH27" s="365">
        <v>9.7471028566360508E-3</v>
      </c>
      <c r="AI27" s="355">
        <v>0.132398426532745</v>
      </c>
      <c r="AJ27" s="355">
        <v>0.371122807264328</v>
      </c>
      <c r="AK27" s="355">
        <v>5.1579922437667798E-2</v>
      </c>
      <c r="AL27" s="355">
        <v>8.8265947997569996E-2</v>
      </c>
      <c r="AM27" s="355">
        <v>8.7886184453964206E-2</v>
      </c>
      <c r="AN27" s="355">
        <v>3.7878759205341297E-2</v>
      </c>
      <c r="AO27" s="355">
        <v>0.20480552315712</v>
      </c>
      <c r="AP27" s="355">
        <v>1.2667382135987299E-2</v>
      </c>
      <c r="AQ27" s="366">
        <v>3.6479404661804399E-3</v>
      </c>
      <c r="AR27" s="55"/>
      <c r="AS27" s="56"/>
    </row>
    <row r="28" spans="1:45" ht="15" thickBot="1">
      <c r="A28" s="357">
        <v>42</v>
      </c>
      <c r="B28" s="357" t="s">
        <v>47</v>
      </c>
      <c r="C28" s="372">
        <v>8.8999996185302699</v>
      </c>
      <c r="D28" s="372">
        <v>10.8999996185303</v>
      </c>
      <c r="E28" s="372">
        <v>9.3999996185302699</v>
      </c>
      <c r="F28" s="372">
        <v>12.6000003814697</v>
      </c>
      <c r="G28" s="372">
        <v>5.9000000953674299</v>
      </c>
      <c r="H28" s="372">
        <v>8.6000003814697301</v>
      </c>
      <c r="I28" s="372">
        <v>12.8999996185303</v>
      </c>
      <c r="J28" s="372">
        <v>7.5999999046325701</v>
      </c>
      <c r="K28" s="372">
        <v>19</v>
      </c>
      <c r="L28" s="372">
        <v>14.699999809265099</v>
      </c>
      <c r="M28" s="374">
        <v>2</v>
      </c>
      <c r="N28" s="371">
        <v>0.31654617190361001</v>
      </c>
      <c r="O28" s="372">
        <v>0.48384103178978</v>
      </c>
      <c r="P28" s="372">
        <v>-1.59852755069733</v>
      </c>
      <c r="Q28" s="372">
        <v>0.17905670404434201</v>
      </c>
      <c r="R28" s="372">
        <v>0.28701671957969699</v>
      </c>
      <c r="S28" s="372">
        <v>0.33628058433532698</v>
      </c>
      <c r="T28" s="372">
        <v>-1.2191634178161599</v>
      </c>
      <c r="U28" s="372">
        <v>-0.86007398366928101</v>
      </c>
      <c r="V28" s="372">
        <v>-8.3512425422668499E-2</v>
      </c>
      <c r="W28" s="373">
        <v>4.7520447522401803E-2</v>
      </c>
      <c r="X28" s="367">
        <v>4.8874273896217298E-2</v>
      </c>
      <c r="Y28" s="358">
        <v>0.218148022890091</v>
      </c>
      <c r="Z28" s="358">
        <v>3.8765101432800302</v>
      </c>
      <c r="AA28" s="358">
        <v>8.9311040937900502E-2</v>
      </c>
      <c r="AB28" s="358">
        <v>0.28874364495277399</v>
      </c>
      <c r="AC28" s="358">
        <v>0.61585181951522805</v>
      </c>
      <c r="AD28" s="358">
        <v>8.6159324645996094</v>
      </c>
      <c r="AE28" s="358">
        <v>5.9522867202758798</v>
      </c>
      <c r="AF28" s="358">
        <v>0.111698850989342</v>
      </c>
      <c r="AG28" s="368">
        <v>7.4359968304634094E-2</v>
      </c>
      <c r="AH28" s="367">
        <v>1.87207199633121E-2</v>
      </c>
      <c r="AI28" s="358">
        <v>4.3737482279539101E-2</v>
      </c>
      <c r="AJ28" s="358">
        <v>0.47740685939788802</v>
      </c>
      <c r="AK28" s="358">
        <v>5.9900376945733998E-3</v>
      </c>
      <c r="AL28" s="358">
        <v>1.53908561915159E-2</v>
      </c>
      <c r="AM28" s="358">
        <v>2.1127687767148001E-2</v>
      </c>
      <c r="AN28" s="358">
        <v>0.27769768238067599</v>
      </c>
      <c r="AO28" s="358">
        <v>0.13820381462574</v>
      </c>
      <c r="AP28" s="358">
        <v>1.3030185364186801E-3</v>
      </c>
      <c r="AQ28" s="368">
        <v>4.21899923821911E-4</v>
      </c>
      <c r="AR28" s="55"/>
      <c r="AS28" s="56"/>
    </row>
    <row r="29" spans="1:45">
      <c r="A29" s="352">
        <v>14</v>
      </c>
      <c r="B29" s="352" t="s">
        <v>19</v>
      </c>
      <c r="C29" s="375">
        <v>6.3000001907348597</v>
      </c>
      <c r="D29" s="375">
        <v>14.5</v>
      </c>
      <c r="E29" s="375">
        <v>11.800000190734901</v>
      </c>
      <c r="F29" s="375">
        <v>12.800000190734901</v>
      </c>
      <c r="G29" s="375">
        <v>18.5</v>
      </c>
      <c r="H29" s="375">
        <v>13.5</v>
      </c>
      <c r="I29" s="375">
        <v>8.6000003814697301</v>
      </c>
      <c r="J29" s="375">
        <v>19.299999237060501</v>
      </c>
      <c r="K29" s="375">
        <v>9.6999998092651403</v>
      </c>
      <c r="L29" s="375">
        <v>6.3000001907348597</v>
      </c>
      <c r="M29" s="271">
        <v>3</v>
      </c>
      <c r="N29" s="376">
        <v>-1.7001595497131301</v>
      </c>
      <c r="O29" s="375">
        <v>-2.5632891654968302</v>
      </c>
      <c r="P29" s="375">
        <v>0.38022977113723799</v>
      </c>
      <c r="Q29" s="375">
        <v>-0.17774423956870999</v>
      </c>
      <c r="R29" s="375">
        <v>0.634113609790802</v>
      </c>
      <c r="S29" s="375">
        <v>-0.380629122257233</v>
      </c>
      <c r="T29" s="375">
        <v>0.99512970447540305</v>
      </c>
      <c r="U29" s="375">
        <v>0.27559942007064803</v>
      </c>
      <c r="V29" s="375">
        <v>0.16342397034168199</v>
      </c>
      <c r="W29" s="377">
        <v>0.29649999737739602</v>
      </c>
      <c r="X29" s="378">
        <v>1.40989100933075</v>
      </c>
      <c r="Y29" s="353">
        <v>6.1226735115051296</v>
      </c>
      <c r="Z29" s="353">
        <v>0.21932740509509999</v>
      </c>
      <c r="AA29" s="353">
        <v>8.8006563484668704E-2</v>
      </c>
      <c r="AB29" s="353">
        <v>1.4093933105468801</v>
      </c>
      <c r="AC29" s="353">
        <v>0.78899937868118297</v>
      </c>
      <c r="AD29" s="353">
        <v>5.7403426170349103</v>
      </c>
      <c r="AE29" s="353">
        <v>0.61117953062057495</v>
      </c>
      <c r="AF29" s="353">
        <v>0.42773818969726601</v>
      </c>
      <c r="AG29" s="379">
        <v>2.8948597908020002</v>
      </c>
      <c r="AH29" s="378">
        <v>0.25433725118637102</v>
      </c>
      <c r="AI29" s="353">
        <v>0.578130424022675</v>
      </c>
      <c r="AJ29" s="353">
        <v>1.2721046805381799E-2</v>
      </c>
      <c r="AK29" s="353">
        <v>2.7798519004136298E-3</v>
      </c>
      <c r="AL29" s="353">
        <v>3.53805646300316E-2</v>
      </c>
      <c r="AM29" s="353">
        <v>1.27477822825313E-2</v>
      </c>
      <c r="AN29" s="353">
        <v>8.7134465575218201E-2</v>
      </c>
      <c r="AO29" s="353">
        <v>6.6832420416176302E-3</v>
      </c>
      <c r="AP29" s="353">
        <v>2.3499689996242502E-3</v>
      </c>
      <c r="AQ29" s="379">
        <v>7.73535063490272E-3</v>
      </c>
      <c r="AR29" s="55"/>
      <c r="AS29" s="56"/>
    </row>
    <row r="30" spans="1:45">
      <c r="A30" s="55">
        <v>30</v>
      </c>
      <c r="B30" s="55" t="s">
        <v>35</v>
      </c>
      <c r="C30" s="191">
        <v>9.6000003814697301</v>
      </c>
      <c r="D30" s="191">
        <v>14.800000190734901</v>
      </c>
      <c r="E30" s="191">
        <v>7.9000000953674299</v>
      </c>
      <c r="F30" s="191">
        <v>10.199999809265099</v>
      </c>
      <c r="G30" s="191">
        <v>12</v>
      </c>
      <c r="H30" s="191">
        <v>13.699999809265099</v>
      </c>
      <c r="I30" s="191">
        <v>8.8000001907348597</v>
      </c>
      <c r="J30" s="191">
        <v>18.700000762939499</v>
      </c>
      <c r="K30" s="191">
        <v>8.3999996185302699</v>
      </c>
      <c r="L30" s="191">
        <v>5.5999999046325701</v>
      </c>
      <c r="M30" s="272">
        <v>3</v>
      </c>
      <c r="N30" s="369">
        <v>-0.90803337097168002</v>
      </c>
      <c r="O30" s="191">
        <v>-1.5296379327773999</v>
      </c>
      <c r="P30" s="191">
        <v>0.83863341808319103</v>
      </c>
      <c r="Q30" s="191">
        <v>-0.999228835105896</v>
      </c>
      <c r="R30" s="191">
        <v>0.63864195346832298</v>
      </c>
      <c r="S30" s="191">
        <v>0.48788970708847001</v>
      </c>
      <c r="T30" s="191">
        <v>0.24637924134731301</v>
      </c>
      <c r="U30" s="191">
        <v>0.59465646743774403</v>
      </c>
      <c r="V30" s="191">
        <v>-0.61075836420059204</v>
      </c>
      <c r="W30" s="370">
        <v>-1.11788408830762E-2</v>
      </c>
      <c r="X30" s="365">
        <v>0.40217012166976901</v>
      </c>
      <c r="Y30" s="355">
        <v>2.1803348064422599</v>
      </c>
      <c r="Z30" s="355">
        <v>1.0669522285461399</v>
      </c>
      <c r="AA30" s="355">
        <v>2.78133893013</v>
      </c>
      <c r="AB30" s="355">
        <v>1.4295947551727299</v>
      </c>
      <c r="AC30" s="355">
        <v>1.29633116722107</v>
      </c>
      <c r="AD30" s="355">
        <v>0.35187357664108299</v>
      </c>
      <c r="AE30" s="355">
        <v>2.8454077243804901</v>
      </c>
      <c r="AF30" s="355">
        <v>5.9742770195007298</v>
      </c>
      <c r="AG30" s="366">
        <v>4.1150175966322396E-3</v>
      </c>
      <c r="AH30" s="365">
        <v>0.13088832795620001</v>
      </c>
      <c r="AI30" s="355">
        <v>0.371427953243256</v>
      </c>
      <c r="AJ30" s="355">
        <v>0.11164560914039599</v>
      </c>
      <c r="AK30" s="355">
        <v>0.158499255776405</v>
      </c>
      <c r="AL30" s="355">
        <v>6.4745888113975497E-2</v>
      </c>
      <c r="AM30" s="355">
        <v>3.7786845117807402E-2</v>
      </c>
      <c r="AN30" s="355">
        <v>9.6361935138702393E-3</v>
      </c>
      <c r="AO30" s="355">
        <v>5.6134466081857702E-2</v>
      </c>
      <c r="AP30" s="355">
        <v>5.9215601533651401E-2</v>
      </c>
      <c r="AQ30" s="366">
        <v>1.9837678337353299E-5</v>
      </c>
      <c r="AR30" s="55"/>
      <c r="AS30" s="56"/>
    </row>
    <row r="31" spans="1:45">
      <c r="A31" s="55">
        <v>33</v>
      </c>
      <c r="B31" s="55" t="s">
        <v>38</v>
      </c>
      <c r="C31" s="191">
        <v>9.1000003814697301</v>
      </c>
      <c r="D31" s="191">
        <v>12.699999809265099</v>
      </c>
      <c r="E31" s="191">
        <v>10.300000190734901</v>
      </c>
      <c r="F31" s="191">
        <v>9.6000003814697301</v>
      </c>
      <c r="G31" s="191">
        <v>9.3999996185302699</v>
      </c>
      <c r="H31" s="191">
        <v>12.199999809265099</v>
      </c>
      <c r="I31" s="191">
        <v>19.200000762939499</v>
      </c>
      <c r="J31" s="191">
        <v>15.8999996185303</v>
      </c>
      <c r="K31" s="191">
        <v>8.5</v>
      </c>
      <c r="L31" s="191">
        <v>10.8999996185303</v>
      </c>
      <c r="M31" s="272">
        <v>3</v>
      </c>
      <c r="N31" s="369">
        <v>0.420725107192993</v>
      </c>
      <c r="O31" s="191">
        <v>-0.55202955007553101</v>
      </c>
      <c r="P31" s="191">
        <v>-0.26946231722831698</v>
      </c>
      <c r="Q31" s="191">
        <v>-1.0549741983413701</v>
      </c>
      <c r="R31" s="191">
        <v>1.6260793209075901</v>
      </c>
      <c r="S31" s="191">
        <v>-0.21516650915145899</v>
      </c>
      <c r="T31" s="191">
        <v>0.54052346944809004</v>
      </c>
      <c r="U31" s="191">
        <v>2.9331477358937302E-2</v>
      </c>
      <c r="V31" s="191">
        <v>-0.21635492146015201</v>
      </c>
      <c r="W31" s="370">
        <v>-0.32610890269279502</v>
      </c>
      <c r="X31" s="365">
        <v>8.6338207125663799E-2</v>
      </c>
      <c r="Y31" s="355">
        <v>0.28396874666214</v>
      </c>
      <c r="Z31" s="355">
        <v>0.11015310138464</v>
      </c>
      <c r="AA31" s="355">
        <v>3.1003282070159899</v>
      </c>
      <c r="AB31" s="355">
        <v>9.2679033279418892</v>
      </c>
      <c r="AC31" s="355">
        <v>0.25212854146957397</v>
      </c>
      <c r="AD31" s="355">
        <v>1.69358718395233</v>
      </c>
      <c r="AE31" s="355">
        <v>6.92277308553457E-3</v>
      </c>
      <c r="AF31" s="355">
        <v>0.74968719482421897</v>
      </c>
      <c r="AG31" s="366">
        <v>3.5018978118896502</v>
      </c>
      <c r="AH31" s="365">
        <v>3.68467606604099E-2</v>
      </c>
      <c r="AI31" s="355">
        <v>6.34347274899483E-2</v>
      </c>
      <c r="AJ31" s="355">
        <v>1.51146650314331E-2</v>
      </c>
      <c r="AK31" s="355">
        <v>0.23167870938777901</v>
      </c>
      <c r="AL31" s="355">
        <v>0.550409495830536</v>
      </c>
      <c r="AM31" s="355">
        <v>9.6372207626700401E-3</v>
      </c>
      <c r="AN31" s="355">
        <v>6.0817919671535499E-2</v>
      </c>
      <c r="AO31" s="355">
        <v>1.7908957670442801E-4</v>
      </c>
      <c r="AP31" s="355">
        <v>9.7439717501401901E-3</v>
      </c>
      <c r="AQ31" s="366">
        <v>2.21374575048685E-2</v>
      </c>
      <c r="AR31" s="55"/>
      <c r="AS31" s="56"/>
    </row>
    <row r="32" spans="1:45">
      <c r="A32" s="55">
        <v>35</v>
      </c>
      <c r="B32" s="55" t="s">
        <v>40</v>
      </c>
      <c r="C32" s="191">
        <v>6.8000001907348597</v>
      </c>
      <c r="D32" s="191">
        <v>9.5</v>
      </c>
      <c r="E32" s="191">
        <v>11.5</v>
      </c>
      <c r="F32" s="191">
        <v>7</v>
      </c>
      <c r="G32" s="191">
        <v>14.3999996185303</v>
      </c>
      <c r="H32" s="191">
        <v>7.4000000953674299</v>
      </c>
      <c r="I32" s="191">
        <v>18.899999618530298</v>
      </c>
      <c r="J32" s="191">
        <v>0.40000000596046398</v>
      </c>
      <c r="K32" s="191">
        <v>10.699999809265099</v>
      </c>
      <c r="L32" s="191">
        <v>17.899999618530298</v>
      </c>
      <c r="M32" s="272">
        <v>3</v>
      </c>
      <c r="N32" s="369">
        <v>1.8999208211898799</v>
      </c>
      <c r="O32" s="191">
        <v>-0.155922040343285</v>
      </c>
      <c r="P32" s="191">
        <v>-0.82592713832855202</v>
      </c>
      <c r="Q32" s="191">
        <v>2.03928875923157</v>
      </c>
      <c r="R32" s="191">
        <v>0.74640524387359597</v>
      </c>
      <c r="S32" s="191">
        <v>-1.2138946056366</v>
      </c>
      <c r="T32" s="191">
        <v>0.381815165281296</v>
      </c>
      <c r="U32" s="191">
        <v>-0.82568013668060303</v>
      </c>
      <c r="V32" s="191">
        <v>0.40513944625854498</v>
      </c>
      <c r="W32" s="370">
        <v>-0.40214541554451</v>
      </c>
      <c r="X32" s="365">
        <v>1.7606668472289999</v>
      </c>
      <c r="Y32" s="355">
        <v>2.2654835134744599E-2</v>
      </c>
      <c r="Z32" s="355">
        <v>1.0348660945892301</v>
      </c>
      <c r="AA32" s="355">
        <v>11.5846109390259</v>
      </c>
      <c r="AB32" s="355">
        <v>1.95275342464447</v>
      </c>
      <c r="AC32" s="355">
        <v>8.0248069763183594</v>
      </c>
      <c r="AD32" s="355">
        <v>0.84505462646484397</v>
      </c>
      <c r="AE32" s="355">
        <v>5.4857482910156303</v>
      </c>
      <c r="AF32" s="355">
        <v>2.6287882328033398</v>
      </c>
      <c r="AG32" s="366">
        <v>5.3253040313720703</v>
      </c>
      <c r="AH32" s="365">
        <v>0.30960848927497903</v>
      </c>
      <c r="AI32" s="355">
        <v>2.0852438174188098E-3</v>
      </c>
      <c r="AJ32" s="355">
        <v>5.8509357273578602E-2</v>
      </c>
      <c r="AK32" s="355">
        <v>0.35669687390327498</v>
      </c>
      <c r="AL32" s="355">
        <v>4.7784958034753799E-2</v>
      </c>
      <c r="AM32" s="355">
        <v>0.12638740241527599</v>
      </c>
      <c r="AN32" s="355">
        <v>1.2503977864980699E-2</v>
      </c>
      <c r="AO32" s="355">
        <v>5.8474365621805198E-2</v>
      </c>
      <c r="AP32" s="355">
        <v>1.4078322798013699E-2</v>
      </c>
      <c r="AQ32" s="366">
        <v>1.3871010392904301E-2</v>
      </c>
      <c r="AR32" s="55"/>
      <c r="AS32" s="56"/>
    </row>
    <row r="33" spans="1:45">
      <c r="A33" s="55">
        <v>36</v>
      </c>
      <c r="B33" s="55" t="s">
        <v>41</v>
      </c>
      <c r="C33" s="191">
        <v>5.6999998092651403</v>
      </c>
      <c r="D33" s="191">
        <v>12.8999996185303</v>
      </c>
      <c r="E33" s="191">
        <v>4.9000000953674299</v>
      </c>
      <c r="F33" s="191">
        <v>8.6000003814697301</v>
      </c>
      <c r="G33" s="191">
        <v>16.200000762939499</v>
      </c>
      <c r="H33" s="191">
        <v>7</v>
      </c>
      <c r="I33" s="191">
        <v>14.300000190734901</v>
      </c>
      <c r="J33" s="191">
        <v>18.399999618530298</v>
      </c>
      <c r="K33" s="191">
        <v>16.399999618530298</v>
      </c>
      <c r="L33" s="191">
        <v>5</v>
      </c>
      <c r="M33" s="272">
        <v>3</v>
      </c>
      <c r="N33" s="369">
        <v>9.1068163514137296E-2</v>
      </c>
      <c r="O33" s="191">
        <v>-3.1420974731445299</v>
      </c>
      <c r="P33" s="191">
        <v>-0.22768232226371801</v>
      </c>
      <c r="Q33" s="191">
        <v>-0.94772732257842995</v>
      </c>
      <c r="R33" s="191">
        <v>0.122339859604836</v>
      </c>
      <c r="S33" s="191">
        <v>-0.51918566226959195</v>
      </c>
      <c r="T33" s="191">
        <v>-0.642616868019104</v>
      </c>
      <c r="U33" s="191">
        <v>-0.52643263339996305</v>
      </c>
      <c r="V33" s="191">
        <v>4.9209780991077402E-2</v>
      </c>
      <c r="W33" s="370">
        <v>-5.3732886910438503E-2</v>
      </c>
      <c r="X33" s="365">
        <v>4.0451940149068798E-3</v>
      </c>
      <c r="Y33" s="355">
        <v>9.1999444961547905</v>
      </c>
      <c r="Z33" s="355">
        <v>7.8642860054969801E-2</v>
      </c>
      <c r="AA33" s="355">
        <v>2.5020201206207302</v>
      </c>
      <c r="AB33" s="355">
        <v>5.2460689097642899E-2</v>
      </c>
      <c r="AC33" s="355">
        <v>1.46797287464142</v>
      </c>
      <c r="AD33" s="355">
        <v>2.3937714099884002</v>
      </c>
      <c r="AE33" s="355">
        <v>2.2299637794494598</v>
      </c>
      <c r="AF33" s="355">
        <v>3.8783714175224297E-2</v>
      </c>
      <c r="AG33" s="366">
        <v>9.5073282718658406E-2</v>
      </c>
      <c r="AH33" s="365">
        <v>7.0217595202848304E-4</v>
      </c>
      <c r="AI33" s="355">
        <v>0.835895776748657</v>
      </c>
      <c r="AJ33" s="355">
        <v>4.3890592642128502E-3</v>
      </c>
      <c r="AK33" s="355">
        <v>7.6046563684940297E-2</v>
      </c>
      <c r="AL33" s="355">
        <v>1.26721046399325E-3</v>
      </c>
      <c r="AM33" s="355">
        <v>2.2822236642241499E-2</v>
      </c>
      <c r="AN33" s="355">
        <v>3.4963674843311303E-2</v>
      </c>
      <c r="AO33" s="355">
        <v>2.3463804274797401E-2</v>
      </c>
      <c r="AP33" s="355">
        <v>2.05029180506244E-4</v>
      </c>
      <c r="AQ33" s="366">
        <v>2.44451744947582E-4</v>
      </c>
      <c r="AR33" s="55"/>
      <c r="AS33" s="56"/>
    </row>
    <row r="34" spans="1:45">
      <c r="A34" s="55">
        <v>43</v>
      </c>
      <c r="B34" s="55" t="s">
        <v>48</v>
      </c>
      <c r="C34" s="191">
        <v>8.6999998092651403</v>
      </c>
      <c r="D34" s="191">
        <v>10.6000003814697</v>
      </c>
      <c r="E34" s="191">
        <v>4.6999998092651403</v>
      </c>
      <c r="F34" s="191">
        <v>5.8000001907348597</v>
      </c>
      <c r="G34" s="191">
        <v>15.8999996185303</v>
      </c>
      <c r="H34" s="191">
        <v>9.3000001907348597</v>
      </c>
      <c r="I34" s="191">
        <v>1.20000004768372</v>
      </c>
      <c r="J34" s="191">
        <v>14.5</v>
      </c>
      <c r="K34" s="191">
        <v>13.800000190734901</v>
      </c>
      <c r="L34" s="191">
        <v>12.8999996185303</v>
      </c>
      <c r="M34" s="272">
        <v>3</v>
      </c>
      <c r="N34" s="369">
        <v>0.106091246008873</v>
      </c>
      <c r="O34" s="191">
        <v>-1.99948334693909</v>
      </c>
      <c r="P34" s="191">
        <v>-0.33255493640899703</v>
      </c>
      <c r="Q34" s="191">
        <v>0.59968584775924705</v>
      </c>
      <c r="R34" s="191">
        <v>-1.5151735544204701</v>
      </c>
      <c r="S34" s="191">
        <v>0.27480188012123102</v>
      </c>
      <c r="T34" s="191">
        <v>-0.20535191893577601</v>
      </c>
      <c r="U34" s="191">
        <v>1.0777186155319201</v>
      </c>
      <c r="V34" s="191">
        <v>-0.679254710674286</v>
      </c>
      <c r="W34" s="370">
        <v>0.31441912055015597</v>
      </c>
      <c r="X34" s="365">
        <v>5.48991048708558E-3</v>
      </c>
      <c r="Y34" s="355">
        <v>3.7254734039306601</v>
      </c>
      <c r="Z34" s="355">
        <v>0.16777507960796401</v>
      </c>
      <c r="AA34" s="355">
        <v>1.0017782449722299</v>
      </c>
      <c r="AB34" s="355">
        <v>8.0467920303344709</v>
      </c>
      <c r="AC34" s="355">
        <v>0.41125580668449402</v>
      </c>
      <c r="AD34" s="355">
        <v>0.24444207549095201</v>
      </c>
      <c r="AE34" s="355">
        <v>9.3459396362304705</v>
      </c>
      <c r="AF34" s="355">
        <v>7.3894453048706099</v>
      </c>
      <c r="AG34" s="366">
        <v>3.2553377151489298</v>
      </c>
      <c r="AH34" s="365">
        <v>1.3065488310530799E-3</v>
      </c>
      <c r="AI34" s="355">
        <v>0.46408993005752602</v>
      </c>
      <c r="AJ34" s="355">
        <v>1.2837881222367301E-2</v>
      </c>
      <c r="AK34" s="355">
        <v>4.1745930910110501E-2</v>
      </c>
      <c r="AL34" s="355">
        <v>0.26649639010429399</v>
      </c>
      <c r="AM34" s="355">
        <v>8.7660904973745294E-3</v>
      </c>
      <c r="AN34" s="355">
        <v>4.8951283097267203E-3</v>
      </c>
      <c r="AO34" s="355">
        <v>0.13482713699340801</v>
      </c>
      <c r="AP34" s="355">
        <v>5.3558927029371303E-2</v>
      </c>
      <c r="AQ34" s="366">
        <v>1.14758396521211E-2</v>
      </c>
      <c r="AR34" s="55"/>
      <c r="AS34" s="56"/>
    </row>
    <row r="35" spans="1:45">
      <c r="A35" s="55">
        <v>44</v>
      </c>
      <c r="B35" s="55" t="s">
        <v>49</v>
      </c>
      <c r="C35" s="191">
        <v>8.1000003814697301</v>
      </c>
      <c r="D35" s="191">
        <v>14.199999809265099</v>
      </c>
      <c r="E35" s="191">
        <v>3.5999999046325701</v>
      </c>
      <c r="F35" s="191">
        <v>8.6000003814697301</v>
      </c>
      <c r="G35" s="191">
        <v>14</v>
      </c>
      <c r="H35" s="191">
        <v>3.4000000953674299</v>
      </c>
      <c r="I35" s="191">
        <v>14.1000003814697</v>
      </c>
      <c r="J35" s="191">
        <v>18</v>
      </c>
      <c r="K35" s="191">
        <v>19.700000762939499</v>
      </c>
      <c r="L35" s="191">
        <v>3.9000000953674299</v>
      </c>
      <c r="M35" s="272">
        <v>3</v>
      </c>
      <c r="N35" s="369">
        <v>0.18910861015319799</v>
      </c>
      <c r="O35" s="191">
        <v>-2.84732961654663</v>
      </c>
      <c r="P35" s="191">
        <v>-0.14459955692291299</v>
      </c>
      <c r="Q35" s="191">
        <v>-1.3002461194992101</v>
      </c>
      <c r="R35" s="191">
        <v>3.6676730960607501E-2</v>
      </c>
      <c r="S35" s="191">
        <v>-0.31239998340606701</v>
      </c>
      <c r="T35" s="191">
        <v>-1.9192481040954601</v>
      </c>
      <c r="U35" s="191">
        <v>-0.35725206136703502</v>
      </c>
      <c r="V35" s="191">
        <v>0.33208435773849498</v>
      </c>
      <c r="W35" s="370">
        <v>-0.15734475851058999</v>
      </c>
      <c r="X35" s="365">
        <v>1.74433048814535E-2</v>
      </c>
      <c r="Y35" s="355">
        <v>7.5547723770141602</v>
      </c>
      <c r="Z35" s="355">
        <v>3.1720101833343499E-2</v>
      </c>
      <c r="AA35" s="355">
        <v>4.7095036506652797</v>
      </c>
      <c r="AB35" s="355">
        <v>4.7149737365543799E-3</v>
      </c>
      <c r="AC35" s="355">
        <v>0.53148943185806297</v>
      </c>
      <c r="AD35" s="355">
        <v>21.352104187011701</v>
      </c>
      <c r="AE35" s="355">
        <v>1.0269793272018399</v>
      </c>
      <c r="AF35" s="355">
        <v>1.76621413230896</v>
      </c>
      <c r="AG35" s="366">
        <v>0.81523478031158403</v>
      </c>
      <c r="AH35" s="365">
        <v>2.5728631298989101E-3</v>
      </c>
      <c r="AI35" s="355">
        <v>0.58326989412307695</v>
      </c>
      <c r="AJ35" s="355">
        <v>1.50427757762372E-3</v>
      </c>
      <c r="AK35" s="355">
        <v>0.121631257236004</v>
      </c>
      <c r="AL35" s="355">
        <v>9.6777701401151703E-5</v>
      </c>
      <c r="AM35" s="355">
        <v>7.0212762802839297E-3</v>
      </c>
      <c r="AN35" s="355">
        <v>0.265006363391876</v>
      </c>
      <c r="AO35" s="355">
        <v>9.1821327805519104E-3</v>
      </c>
      <c r="AP35" s="355">
        <v>7.9339761286974005E-3</v>
      </c>
      <c r="AQ35" s="366">
        <v>1.7811423167586301E-3</v>
      </c>
      <c r="AR35" s="55"/>
      <c r="AS35" s="56"/>
    </row>
    <row r="36" spans="1:45">
      <c r="A36" s="55">
        <v>45</v>
      </c>
      <c r="B36" s="55" t="s">
        <v>50</v>
      </c>
      <c r="C36" s="191">
        <v>7.9000000953674299</v>
      </c>
      <c r="D36" s="191">
        <v>14.199999809265099</v>
      </c>
      <c r="E36" s="191">
        <v>5.5</v>
      </c>
      <c r="F36" s="191">
        <v>3.2000000476837198</v>
      </c>
      <c r="G36" s="191">
        <v>15.1000003814697</v>
      </c>
      <c r="H36" s="191">
        <v>6.5</v>
      </c>
      <c r="I36" s="191">
        <v>11.5</v>
      </c>
      <c r="J36" s="191">
        <v>12.1000003814697</v>
      </c>
      <c r="K36" s="191">
        <v>3.5999999046325701</v>
      </c>
      <c r="L36" s="191">
        <v>9.8000001907348597</v>
      </c>
      <c r="M36" s="272">
        <v>3</v>
      </c>
      <c r="N36" s="369">
        <v>1.4265787601470901</v>
      </c>
      <c r="O36" s="191">
        <v>-2.1324050426483199</v>
      </c>
      <c r="P36" s="191">
        <v>1.2176489830017101</v>
      </c>
      <c r="Q36" s="191">
        <v>0.46823042631149298</v>
      </c>
      <c r="R36" s="191">
        <v>0.70502346754074097</v>
      </c>
      <c r="S36" s="191">
        <v>0.24451981484890001</v>
      </c>
      <c r="T36" s="191">
        <v>0.30134618282318099</v>
      </c>
      <c r="U36" s="191">
        <v>0.82856190204620395</v>
      </c>
      <c r="V36" s="191">
        <v>-0.137369349598885</v>
      </c>
      <c r="W36" s="370">
        <v>-0.18090865015983601</v>
      </c>
      <c r="X36" s="365">
        <v>0.992653489112854</v>
      </c>
      <c r="Y36" s="355">
        <v>4.2372617721557599</v>
      </c>
      <c r="Z36" s="355">
        <v>2.2492871284484899</v>
      </c>
      <c r="AA36" s="355">
        <v>0.61072158813476596</v>
      </c>
      <c r="AB36" s="355">
        <v>1.7422287464141799</v>
      </c>
      <c r="AC36" s="355">
        <v>0.32561227679252602</v>
      </c>
      <c r="AD36" s="355">
        <v>0.52639269828796398</v>
      </c>
      <c r="AE36" s="355">
        <v>5.5241074562072798</v>
      </c>
      <c r="AF36" s="355">
        <v>0.30222210288047802</v>
      </c>
      <c r="AG36" s="366">
        <v>1.07769739627838</v>
      </c>
      <c r="AH36" s="365">
        <v>0.21045871078968001</v>
      </c>
      <c r="AI36" s="355">
        <v>0.47023484110832198</v>
      </c>
      <c r="AJ36" s="355">
        <v>0.153327345848083</v>
      </c>
      <c r="AK36" s="355">
        <v>2.2672252729535099E-2</v>
      </c>
      <c r="AL36" s="355">
        <v>5.1402300596237203E-2</v>
      </c>
      <c r="AM36" s="355">
        <v>6.18306081742048E-3</v>
      </c>
      <c r="AN36" s="355">
        <v>9.3908905982971191E-3</v>
      </c>
      <c r="AO36" s="355">
        <v>7.0994600653648404E-2</v>
      </c>
      <c r="AP36" s="355">
        <v>1.9514395389705901E-3</v>
      </c>
      <c r="AQ36" s="366">
        <v>3.3844965510070298E-3</v>
      </c>
      <c r="AR36" s="55"/>
      <c r="AS36" s="56"/>
    </row>
    <row r="37" spans="1:45">
      <c r="A37" s="55">
        <v>46</v>
      </c>
      <c r="B37" s="55" t="s">
        <v>51</v>
      </c>
      <c r="C37" s="191">
        <v>5.5999999046325701</v>
      </c>
      <c r="D37" s="191">
        <v>9.5</v>
      </c>
      <c r="E37" s="191">
        <v>8.5</v>
      </c>
      <c r="F37" s="191">
        <v>4.5999999046325701</v>
      </c>
      <c r="G37" s="191">
        <v>18.399999618530298</v>
      </c>
      <c r="H37" s="191">
        <v>9.6999998092651403</v>
      </c>
      <c r="I37" s="191">
        <v>6</v>
      </c>
      <c r="J37" s="191">
        <v>9.3000001907348597</v>
      </c>
      <c r="K37" s="191">
        <v>17</v>
      </c>
      <c r="L37" s="191">
        <v>16.299999237060501</v>
      </c>
      <c r="M37" s="272">
        <v>3</v>
      </c>
      <c r="N37" s="369">
        <v>0.39818605780601501</v>
      </c>
      <c r="O37" s="191">
        <v>-2.04673051834106</v>
      </c>
      <c r="P37" s="191">
        <v>-1.3355365991592401</v>
      </c>
      <c r="Q37" s="191">
        <v>1.75952041149139</v>
      </c>
      <c r="R37" s="191">
        <v>-1.1890869140625</v>
      </c>
      <c r="S37" s="191">
        <v>-0.56930363178253196</v>
      </c>
      <c r="T37" s="191">
        <v>0.17564408481121099</v>
      </c>
      <c r="U37" s="191">
        <v>0.21284991502761799</v>
      </c>
      <c r="V37" s="191">
        <v>-0.26846686005592302</v>
      </c>
      <c r="W37" s="370">
        <v>-0.302921742200851</v>
      </c>
      <c r="X37" s="365">
        <v>7.7335387468337999E-2</v>
      </c>
      <c r="Y37" s="355">
        <v>3.9036171436309801</v>
      </c>
      <c r="Z37" s="355">
        <v>2.7059030532836901</v>
      </c>
      <c r="AA37" s="355">
        <v>8.6240768432617205</v>
      </c>
      <c r="AB37" s="355">
        <v>4.9559307098388699</v>
      </c>
      <c r="AC37" s="355">
        <v>1.76506435871124</v>
      </c>
      <c r="AD37" s="355">
        <v>0.17883211374282801</v>
      </c>
      <c r="AE37" s="355">
        <v>0.36455172300338701</v>
      </c>
      <c r="AF37" s="355">
        <v>1.15432441234589</v>
      </c>
      <c r="AG37" s="366">
        <v>3.0216145515441899</v>
      </c>
      <c r="AH37" s="365">
        <v>1.41498036682606E-2</v>
      </c>
      <c r="AI37" s="355">
        <v>0.37385195493698098</v>
      </c>
      <c r="AJ37" s="355">
        <v>0.15918050706386599</v>
      </c>
      <c r="AK37" s="355">
        <v>0.27629113197326699</v>
      </c>
      <c r="AL37" s="355">
        <v>0.12618435919284801</v>
      </c>
      <c r="AM37" s="355">
        <v>2.89245247840881E-2</v>
      </c>
      <c r="AN37" s="355">
        <v>2.75324820540845E-3</v>
      </c>
      <c r="AO37" s="355">
        <v>4.0432005189359197E-3</v>
      </c>
      <c r="AP37" s="355">
        <v>6.4322021789848796E-3</v>
      </c>
      <c r="AQ37" s="366">
        <v>8.1891566514968907E-3</v>
      </c>
      <c r="AR37" s="55"/>
      <c r="AS37" s="56"/>
    </row>
    <row r="38" spans="1:45">
      <c r="A38" s="55">
        <v>47</v>
      </c>
      <c r="B38" s="55" t="s">
        <v>52</v>
      </c>
      <c r="C38" s="191">
        <v>5.5999999046325701</v>
      </c>
      <c r="D38" s="191">
        <v>9</v>
      </c>
      <c r="E38" s="191">
        <v>6.1999998092651403</v>
      </c>
      <c r="F38" s="191">
        <v>3.5999999046325701</v>
      </c>
      <c r="G38" s="191">
        <v>14.5</v>
      </c>
      <c r="H38" s="191">
        <v>6.0999999046325701</v>
      </c>
      <c r="I38" s="191">
        <v>15.300000190734901</v>
      </c>
      <c r="J38" s="191">
        <v>6.8000001907348597</v>
      </c>
      <c r="K38" s="191">
        <v>6.5</v>
      </c>
      <c r="L38" s="191">
        <v>19</v>
      </c>
      <c r="M38" s="272">
        <v>3</v>
      </c>
      <c r="N38" s="369">
        <v>2.6580355167388898</v>
      </c>
      <c r="O38" s="191">
        <v>-1.2660895586013801</v>
      </c>
      <c r="P38" s="191">
        <v>-0.65537381172180198</v>
      </c>
      <c r="Q38" s="191">
        <v>1.42890012264252</v>
      </c>
      <c r="R38" s="191">
        <v>0.32565671205520602</v>
      </c>
      <c r="S38" s="191">
        <v>-0.42062264680862399</v>
      </c>
      <c r="T38" s="191">
        <v>0.79907214641571001</v>
      </c>
      <c r="U38" s="191">
        <v>0.10481069982051799</v>
      </c>
      <c r="V38" s="191">
        <v>-0.222620874643326</v>
      </c>
      <c r="W38" s="370">
        <v>0.165010005235672</v>
      </c>
      <c r="X38" s="365">
        <v>3.4460988044738801</v>
      </c>
      <c r="Y38" s="355">
        <v>1.4937391281127901</v>
      </c>
      <c r="Z38" s="355">
        <v>0.65159660577774003</v>
      </c>
      <c r="AA38" s="355">
        <v>5.68758296966553</v>
      </c>
      <c r="AB38" s="355">
        <v>0.37172186374664301</v>
      </c>
      <c r="AC38" s="355">
        <v>0.96351385116577104</v>
      </c>
      <c r="AD38" s="355">
        <v>3.7012670040130602</v>
      </c>
      <c r="AE38" s="355">
        <v>8.8394135236740098E-2</v>
      </c>
      <c r="AF38" s="355">
        <v>0.793740034103394</v>
      </c>
      <c r="AG38" s="366">
        <v>0.89659994840621904</v>
      </c>
      <c r="AH38" s="365">
        <v>0.58155763149261497</v>
      </c>
      <c r="AI38" s="355">
        <v>0.13194715976715099</v>
      </c>
      <c r="AJ38" s="355">
        <v>3.5354878753423698E-2</v>
      </c>
      <c r="AK38" s="355">
        <v>0.16806408762931799</v>
      </c>
      <c r="AL38" s="355">
        <v>8.7295379489660298E-3</v>
      </c>
      <c r="AM38" s="355">
        <v>1.45631888881326E-2</v>
      </c>
      <c r="AN38" s="355">
        <v>5.2558526396751397E-2</v>
      </c>
      <c r="AO38" s="355">
        <v>9.0423732763156295E-4</v>
      </c>
      <c r="AP38" s="355">
        <v>4.0794624947011497E-3</v>
      </c>
      <c r="AQ38" s="366">
        <v>2.2412573453038901E-3</v>
      </c>
      <c r="AR38" s="55"/>
      <c r="AS38" s="56"/>
    </row>
    <row r="39" spans="1:45">
      <c r="A39" s="55">
        <v>48</v>
      </c>
      <c r="B39" s="55" t="s">
        <v>53</v>
      </c>
      <c r="C39" s="191">
        <v>5.5</v>
      </c>
      <c r="D39" s="191">
        <v>8.3000001907348597</v>
      </c>
      <c r="E39" s="191">
        <v>10.800000190734901</v>
      </c>
      <c r="F39" s="191">
        <v>6.1999998092651403</v>
      </c>
      <c r="G39" s="191">
        <v>8.6000003814697301</v>
      </c>
      <c r="H39" s="191">
        <v>7</v>
      </c>
      <c r="I39" s="191">
        <v>1.70000004768372</v>
      </c>
      <c r="J39" s="191">
        <v>10.699999809265099</v>
      </c>
      <c r="K39" s="191">
        <v>14.199999809265099</v>
      </c>
      <c r="L39" s="191">
        <v>12.699999809265099</v>
      </c>
      <c r="M39" s="272">
        <v>3</v>
      </c>
      <c r="N39" s="369">
        <v>0.428414046764374</v>
      </c>
      <c r="O39" s="191">
        <v>-0.78221774101257302</v>
      </c>
      <c r="P39" s="191">
        <v>-1.21090912818909</v>
      </c>
      <c r="Q39" s="191">
        <v>0.74570846557617199</v>
      </c>
      <c r="R39" s="191">
        <v>-1.3550950288772601</v>
      </c>
      <c r="S39" s="191">
        <v>1.6239471435546899</v>
      </c>
      <c r="T39" s="191">
        <v>0.29174172878265398</v>
      </c>
      <c r="U39" s="191">
        <v>-0.19051603972911799</v>
      </c>
      <c r="V39" s="191">
        <v>0.37787905335426297</v>
      </c>
      <c r="W39" s="370">
        <v>-0.114092417061329</v>
      </c>
      <c r="X39" s="365">
        <v>8.9522786438465105E-2</v>
      </c>
      <c r="Y39" s="355">
        <v>0.57016587257385298</v>
      </c>
      <c r="Z39" s="355">
        <v>2.2244558334350599</v>
      </c>
      <c r="AA39" s="355">
        <v>1.54903817176819</v>
      </c>
      <c r="AB39" s="355">
        <v>6.43631887435913</v>
      </c>
      <c r="AC39" s="355">
        <v>14.3620500564575</v>
      </c>
      <c r="AD39" s="355">
        <v>0.49337318539619401</v>
      </c>
      <c r="AE39" s="355">
        <v>0.29206216335296598</v>
      </c>
      <c r="AF39" s="355">
        <v>2.28692626953125</v>
      </c>
      <c r="AG39" s="366">
        <v>0.42863902449607799</v>
      </c>
      <c r="AH39" s="365">
        <v>2.4250354617834102E-2</v>
      </c>
      <c r="AI39" s="355">
        <v>8.0843672156333896E-2</v>
      </c>
      <c r="AJ39" s="355">
        <v>0.19373755156993899</v>
      </c>
      <c r="AK39" s="355">
        <v>7.3473185300826999E-2</v>
      </c>
      <c r="AL39" s="355">
        <v>0.24262201786041299</v>
      </c>
      <c r="AM39" s="355">
        <v>0.34844520688056901</v>
      </c>
      <c r="AN39" s="355">
        <v>1.12457340583205E-2</v>
      </c>
      <c r="AO39" s="355">
        <v>4.7957198694348301E-3</v>
      </c>
      <c r="AP39" s="355">
        <v>1.8866717815399201E-2</v>
      </c>
      <c r="AQ39" s="366">
        <v>1.71990424860269E-3</v>
      </c>
      <c r="AR39" s="55"/>
      <c r="AS39" s="56"/>
    </row>
    <row r="40" spans="1:45" ht="15" thickBot="1">
      <c r="A40" s="357">
        <v>50</v>
      </c>
      <c r="B40" s="357" t="s">
        <v>55</v>
      </c>
      <c r="C40" s="372">
        <v>4.9000000953674299</v>
      </c>
      <c r="D40" s="372">
        <v>10.300000190734901</v>
      </c>
      <c r="E40" s="372">
        <v>10.199999809265099</v>
      </c>
      <c r="F40" s="372">
        <v>8.1999998092651403</v>
      </c>
      <c r="G40" s="372">
        <v>12.699999809265099</v>
      </c>
      <c r="H40" s="372">
        <v>8.1999998092651403</v>
      </c>
      <c r="I40" s="372">
        <v>11.300000190734901</v>
      </c>
      <c r="J40" s="372">
        <v>9.3000001907348597</v>
      </c>
      <c r="K40" s="372">
        <v>9</v>
      </c>
      <c r="L40" s="372">
        <v>16.299999237060501</v>
      </c>
      <c r="M40" s="374">
        <v>3</v>
      </c>
      <c r="N40" s="371">
        <v>1.0237889289855999</v>
      </c>
      <c r="O40" s="372">
        <v>-1.07000148296356</v>
      </c>
      <c r="P40" s="372">
        <v>-0.88462805747985795</v>
      </c>
      <c r="Q40" s="372">
        <v>1.14634668827057</v>
      </c>
      <c r="R40" s="372">
        <v>0.39918455481529203</v>
      </c>
      <c r="S40" s="372">
        <v>0.22158777713775599</v>
      </c>
      <c r="T40" s="372">
        <v>0.82355952262878396</v>
      </c>
      <c r="U40" s="372">
        <v>-0.18272843956947299</v>
      </c>
      <c r="V40" s="372">
        <v>0.14919453859329199</v>
      </c>
      <c r="W40" s="373">
        <v>0.28907591104507402</v>
      </c>
      <c r="X40" s="367">
        <v>0.51124256849288896</v>
      </c>
      <c r="Y40" s="358">
        <v>1.06687772274017</v>
      </c>
      <c r="Z40" s="358">
        <v>1.18719506263733</v>
      </c>
      <c r="AA40" s="358">
        <v>3.6606309413909899</v>
      </c>
      <c r="AB40" s="358">
        <v>0.55852872133255005</v>
      </c>
      <c r="AC40" s="358">
        <v>0.26740175485611001</v>
      </c>
      <c r="AD40" s="358">
        <v>3.9315919876098602</v>
      </c>
      <c r="AE40" s="358">
        <v>0.26867330074310303</v>
      </c>
      <c r="AF40" s="358">
        <v>0.35649412870407099</v>
      </c>
      <c r="AG40" s="368">
        <v>2.7517056465148899</v>
      </c>
      <c r="AH40" s="367">
        <v>0.19718119502067599</v>
      </c>
      <c r="AI40" s="358">
        <v>0.215383976697922</v>
      </c>
      <c r="AJ40" s="358">
        <v>0.14721974730491599</v>
      </c>
      <c r="AK40" s="358">
        <v>0.247216016054153</v>
      </c>
      <c r="AL40" s="358">
        <v>2.9977271333336799E-2</v>
      </c>
      <c r="AM40" s="358">
        <v>9.2371124774217606E-3</v>
      </c>
      <c r="AN40" s="358">
        <v>0.127595290541649</v>
      </c>
      <c r="AO40" s="358">
        <v>6.2814070843160196E-3</v>
      </c>
      <c r="AP40" s="358">
        <v>4.1874581947922698E-3</v>
      </c>
      <c r="AQ40" s="368">
        <v>1.5720576047897301E-2</v>
      </c>
      <c r="AR40" s="55"/>
      <c r="AS40" s="56"/>
    </row>
    <row r="41" spans="1:45">
      <c r="A41" s="352">
        <v>2</v>
      </c>
      <c r="B41" s="352" t="s">
        <v>7</v>
      </c>
      <c r="C41" s="375">
        <v>14.5</v>
      </c>
      <c r="D41" s="375">
        <v>13.199999809265099</v>
      </c>
      <c r="E41" s="375">
        <v>8.1999998092651403</v>
      </c>
      <c r="F41" s="375">
        <v>12.3999996185303</v>
      </c>
      <c r="G41" s="375">
        <v>9.8999996185302699</v>
      </c>
      <c r="H41" s="375">
        <v>10.1000003814697</v>
      </c>
      <c r="I41" s="375">
        <v>14.6000003814697</v>
      </c>
      <c r="J41" s="375">
        <v>4.6999998092651403</v>
      </c>
      <c r="K41" s="375">
        <v>2</v>
      </c>
      <c r="L41" s="375">
        <v>5.4000000953674299</v>
      </c>
      <c r="M41" s="271">
        <v>4</v>
      </c>
      <c r="N41" s="376">
        <v>0.64096421003341697</v>
      </c>
      <c r="O41" s="375">
        <v>0.88597929477691695</v>
      </c>
      <c r="P41" s="375">
        <v>2.378084897995</v>
      </c>
      <c r="Q41" s="375">
        <v>-3.6727286875247997E-2</v>
      </c>
      <c r="R41" s="375">
        <v>1.01660180091858</v>
      </c>
      <c r="S41" s="375">
        <v>-0.30174565315246599</v>
      </c>
      <c r="T41" s="375">
        <v>-0.13725166022777599</v>
      </c>
      <c r="U41" s="375">
        <v>-0.100354678928852</v>
      </c>
      <c r="V41" s="375">
        <v>-8.6389385163783999E-2</v>
      </c>
      <c r="W41" s="377">
        <v>0.20005774497985801</v>
      </c>
      <c r="X41" s="378">
        <v>0.200388938188553</v>
      </c>
      <c r="Y41" s="353">
        <v>0.73146414756774902</v>
      </c>
      <c r="Z41" s="353">
        <v>8.5793695449829102</v>
      </c>
      <c r="AA41" s="353">
        <v>3.7575233727693601E-3</v>
      </c>
      <c r="AB41" s="353">
        <v>3.6224281787872301</v>
      </c>
      <c r="AC41" s="353">
        <v>0.49585500359535201</v>
      </c>
      <c r="AD41" s="353">
        <v>0.109197743237019</v>
      </c>
      <c r="AE41" s="353">
        <v>8.10377672314644E-2</v>
      </c>
      <c r="AF41" s="353">
        <v>0.119527347385883</v>
      </c>
      <c r="AG41" s="379">
        <v>1.3179194927215601</v>
      </c>
      <c r="AH41" s="378">
        <v>5.1014151424169499E-2</v>
      </c>
      <c r="AI41" s="353">
        <v>9.7469836473464994E-2</v>
      </c>
      <c r="AJ41" s="353">
        <v>0.70222747325897195</v>
      </c>
      <c r="AK41" s="353">
        <v>1.6749459609854999E-4</v>
      </c>
      <c r="AL41" s="353">
        <v>0.12832900881767301</v>
      </c>
      <c r="AM41" s="353">
        <v>1.1305900290608401E-2</v>
      </c>
      <c r="AN41" s="353">
        <v>2.3391512222588101E-3</v>
      </c>
      <c r="AO41" s="353">
        <v>1.25054223462939E-3</v>
      </c>
      <c r="AP41" s="353">
        <v>9.2671002494171305E-4</v>
      </c>
      <c r="AQ41" s="379">
        <v>4.9697416834533197E-3</v>
      </c>
      <c r="AR41" s="55"/>
      <c r="AS41" s="56"/>
    </row>
    <row r="42" spans="1:45">
      <c r="A42" s="55">
        <v>22</v>
      </c>
      <c r="B42" s="55" t="s">
        <v>27</v>
      </c>
      <c r="C42" s="191">
        <v>13.699999809265099</v>
      </c>
      <c r="D42" s="191">
        <v>10.5</v>
      </c>
      <c r="E42" s="191">
        <v>3.2999999523162802</v>
      </c>
      <c r="F42" s="191">
        <v>5.5999999046325701</v>
      </c>
      <c r="G42" s="191">
        <v>11</v>
      </c>
      <c r="H42" s="191">
        <v>2.4000000953674299</v>
      </c>
      <c r="I42" s="191">
        <v>17.200000762939499</v>
      </c>
      <c r="J42" s="191">
        <v>4.6999998092651403</v>
      </c>
      <c r="K42" s="191">
        <v>2.2999999523162802</v>
      </c>
      <c r="L42" s="191">
        <v>8.5</v>
      </c>
      <c r="M42" s="272">
        <v>4</v>
      </c>
      <c r="N42" s="369">
        <v>2.8966970443725599</v>
      </c>
      <c r="O42" s="191">
        <v>6.1231143772602102E-2</v>
      </c>
      <c r="P42" s="191">
        <v>1.9431854486465501</v>
      </c>
      <c r="Q42" s="191">
        <v>-3.6693222820758799E-2</v>
      </c>
      <c r="R42" s="191">
        <v>0.31194198131561302</v>
      </c>
      <c r="S42" s="191">
        <v>-0.47648724913597101</v>
      </c>
      <c r="T42" s="191">
        <v>-0.54596358537673995</v>
      </c>
      <c r="U42" s="191">
        <v>0.22036641836166401</v>
      </c>
      <c r="V42" s="191">
        <v>0.17899893224239299</v>
      </c>
      <c r="W42" s="370">
        <v>0.15348301827907601</v>
      </c>
      <c r="X42" s="365">
        <v>4.0927228927612296</v>
      </c>
      <c r="Y42" s="355">
        <v>3.49374045617878E-3</v>
      </c>
      <c r="Z42" s="355">
        <v>5.7283449172973597</v>
      </c>
      <c r="AA42" s="355">
        <v>3.7505563814193002E-3</v>
      </c>
      <c r="AB42" s="355">
        <v>0.34107169508933999</v>
      </c>
      <c r="AC42" s="355">
        <v>1.2364461421966599</v>
      </c>
      <c r="AD42" s="355">
        <v>1.72784900665283</v>
      </c>
      <c r="AE42" s="355">
        <v>0.39075365662574801</v>
      </c>
      <c r="AF42" s="355">
        <v>0.51315361261367798</v>
      </c>
      <c r="AG42" s="366">
        <v>0.77570897340774503</v>
      </c>
      <c r="AH42" s="365">
        <v>0.650529325008392</v>
      </c>
      <c r="AI42" s="355">
        <v>2.9067354626022301E-4</v>
      </c>
      <c r="AJ42" s="355">
        <v>0.29274484515190102</v>
      </c>
      <c r="AK42" s="355">
        <v>1.04383645521011E-4</v>
      </c>
      <c r="AL42" s="355">
        <v>7.5441165827214701E-3</v>
      </c>
      <c r="AM42" s="355">
        <v>1.7602052539587E-2</v>
      </c>
      <c r="AN42" s="355">
        <v>2.3109368979930899E-2</v>
      </c>
      <c r="AO42" s="355">
        <v>3.7648838479071899E-3</v>
      </c>
      <c r="AP42" s="355">
        <v>2.4840573314577302E-3</v>
      </c>
      <c r="AQ42" s="366">
        <v>1.82633905205876E-3</v>
      </c>
      <c r="AR42" s="55"/>
      <c r="AS42" s="56"/>
    </row>
    <row r="43" spans="1:45">
      <c r="A43" s="55">
        <v>25</v>
      </c>
      <c r="B43" s="55" t="s">
        <v>30</v>
      </c>
      <c r="C43" s="191">
        <v>11.8999996185303</v>
      </c>
      <c r="D43" s="191">
        <v>9.5</v>
      </c>
      <c r="E43" s="191">
        <v>4.6999998092651403</v>
      </c>
      <c r="F43" s="191">
        <v>5.1999998092651403</v>
      </c>
      <c r="G43" s="191">
        <v>14.6000003814697</v>
      </c>
      <c r="H43" s="191">
        <v>3.9000000953674299</v>
      </c>
      <c r="I43" s="191">
        <v>12.8999996185303</v>
      </c>
      <c r="J43" s="191">
        <v>4.6999998092651403</v>
      </c>
      <c r="K43" s="191">
        <v>3</v>
      </c>
      <c r="L43" s="191">
        <v>3</v>
      </c>
      <c r="M43" s="272">
        <v>4</v>
      </c>
      <c r="N43" s="369">
        <v>2.1035778522491499</v>
      </c>
      <c r="O43" s="191">
        <v>-0.72941625118255604</v>
      </c>
      <c r="P43" s="191">
        <v>2.4462254047393799</v>
      </c>
      <c r="Q43" s="191">
        <v>0.216241389513016</v>
      </c>
      <c r="R43" s="191">
        <v>-0.60604500770568803</v>
      </c>
      <c r="S43" s="191">
        <v>-0.52441698312759399</v>
      </c>
      <c r="T43" s="191">
        <v>-6.1923745088279204E-3</v>
      </c>
      <c r="U43" s="191">
        <v>-0.27210777997970598</v>
      </c>
      <c r="V43" s="191">
        <v>0.41320323944091802</v>
      </c>
      <c r="W43" s="370">
        <v>-9.8301067948341397E-2</v>
      </c>
      <c r="X43" s="365">
        <v>2.15835738182068</v>
      </c>
      <c r="Y43" s="355">
        <v>0.49578887224197399</v>
      </c>
      <c r="Z43" s="355">
        <v>9.0780715942382795</v>
      </c>
      <c r="AA43" s="355">
        <v>0.13025717437267301</v>
      </c>
      <c r="AB43" s="355">
        <v>1.2873830795288099</v>
      </c>
      <c r="AC43" s="355">
        <v>1.4977045059204099</v>
      </c>
      <c r="AD43" s="355">
        <v>2.2227615409065E-4</v>
      </c>
      <c r="AE43" s="355">
        <v>0.59579128026962302</v>
      </c>
      <c r="AF43" s="355">
        <v>2.73447489738464</v>
      </c>
      <c r="AG43" s="366">
        <v>0.31819593906402599</v>
      </c>
      <c r="AH43" s="365">
        <v>0.37233227491378801</v>
      </c>
      <c r="AI43" s="355">
        <v>4.4767655432224301E-2</v>
      </c>
      <c r="AJ43" s="355">
        <v>0.50350809097289995</v>
      </c>
      <c r="AK43" s="355">
        <v>3.9345142431557196E-3</v>
      </c>
      <c r="AL43" s="355">
        <v>3.0904607847333E-2</v>
      </c>
      <c r="AM43" s="355">
        <v>2.3140193894505501E-2</v>
      </c>
      <c r="AN43" s="355">
        <v>3.2264722449326701E-6</v>
      </c>
      <c r="AO43" s="355">
        <v>6.2301056459546098E-3</v>
      </c>
      <c r="AP43" s="355">
        <v>1.4366167597472701E-2</v>
      </c>
      <c r="AQ43" s="366">
        <v>8.1307376967742996E-4</v>
      </c>
      <c r="AR43" s="55"/>
      <c r="AS43" s="56"/>
    </row>
    <row r="44" spans="1:45">
      <c r="A44" s="55">
        <v>27</v>
      </c>
      <c r="B44" s="55" t="s">
        <v>32</v>
      </c>
      <c r="C44" s="191">
        <v>11.6000003814697</v>
      </c>
      <c r="D44" s="191">
        <v>17.299999237060501</v>
      </c>
      <c r="E44" s="191">
        <v>7.0999999046325701</v>
      </c>
      <c r="F44" s="191">
        <v>8.6000003814697301</v>
      </c>
      <c r="G44" s="191">
        <v>9.1000003814697301</v>
      </c>
      <c r="H44" s="191">
        <v>3.9000000953674299</v>
      </c>
      <c r="I44" s="191">
        <v>9.1000003814697301</v>
      </c>
      <c r="J44" s="191">
        <v>4.6999998092651403</v>
      </c>
      <c r="K44" s="191">
        <v>2.5999999046325701</v>
      </c>
      <c r="L44" s="191">
        <v>3</v>
      </c>
      <c r="M44" s="272">
        <v>4</v>
      </c>
      <c r="N44" s="369">
        <v>0.75386697053909302</v>
      </c>
      <c r="O44" s="191">
        <v>-0.41298383474349998</v>
      </c>
      <c r="P44" s="191">
        <v>2.7864906787872301</v>
      </c>
      <c r="Q44" s="191">
        <v>0.53104633092880205</v>
      </c>
      <c r="R44" s="191">
        <v>1.1211117506027199</v>
      </c>
      <c r="S44" s="191">
        <v>1.20978915691376</v>
      </c>
      <c r="T44" s="191">
        <v>-1.0796190500259399</v>
      </c>
      <c r="U44" s="191">
        <v>9.77639630436897E-2</v>
      </c>
      <c r="V44" s="191">
        <v>0.51400655508041404</v>
      </c>
      <c r="W44" s="370">
        <v>-7.9025223851203905E-2</v>
      </c>
      <c r="X44" s="365">
        <v>0.27720153331756597</v>
      </c>
      <c r="Y44" s="355">
        <v>0.15893223881721499</v>
      </c>
      <c r="Z44" s="355">
        <v>11.7792015075684</v>
      </c>
      <c r="AA44" s="355">
        <v>0.78557711839675903</v>
      </c>
      <c r="AB44" s="355">
        <v>4.4055066108703604</v>
      </c>
      <c r="AC44" s="355">
        <v>7.9706187248229998</v>
      </c>
      <c r="AD44" s="355">
        <v>6.7564649581909197</v>
      </c>
      <c r="AE44" s="355">
        <v>7.6907694339752197E-2</v>
      </c>
      <c r="AF44" s="355">
        <v>4.2313976287841797</v>
      </c>
      <c r="AG44" s="366">
        <v>0.20564095675945299</v>
      </c>
      <c r="AH44" s="365">
        <v>4.3880358338355997E-2</v>
      </c>
      <c r="AI44" s="355">
        <v>1.31688192486763E-2</v>
      </c>
      <c r="AJ44" s="355">
        <v>0.59950929880142201</v>
      </c>
      <c r="AK44" s="355">
        <v>2.1774368360638601E-2</v>
      </c>
      <c r="AL44" s="355">
        <v>9.7046203911304502E-2</v>
      </c>
      <c r="AM44" s="355">
        <v>0.113005638122559</v>
      </c>
      <c r="AN44" s="355">
        <v>8.99957120418549E-2</v>
      </c>
      <c r="AO44" s="355">
        <v>7.3796935612335801E-4</v>
      </c>
      <c r="AP44" s="355">
        <v>2.0399430766701698E-2</v>
      </c>
      <c r="AQ44" s="366">
        <v>4.82183328131214E-4</v>
      </c>
      <c r="AR44" s="55"/>
      <c r="AS44" s="56"/>
    </row>
    <row r="45" spans="1:45" ht="15" thickBot="1">
      <c r="A45" s="357">
        <v>29</v>
      </c>
      <c r="B45" s="357" t="s">
        <v>34</v>
      </c>
      <c r="C45" s="372">
        <v>10.300000190734901</v>
      </c>
      <c r="D45" s="372">
        <v>9.8000001907348597</v>
      </c>
      <c r="E45" s="372">
        <v>7.3000001907348597</v>
      </c>
      <c r="F45" s="372">
        <v>6.8000001907348597</v>
      </c>
      <c r="G45" s="372">
        <v>14.8999996185303</v>
      </c>
      <c r="H45" s="372">
        <v>8.6000003814697301</v>
      </c>
      <c r="I45" s="372">
        <v>10.6000003814697</v>
      </c>
      <c r="J45" s="372">
        <v>1.70000004768372</v>
      </c>
      <c r="K45" s="372">
        <v>3.9000000953674299</v>
      </c>
      <c r="L45" s="372">
        <v>5.6999998092651403</v>
      </c>
      <c r="M45" s="374">
        <v>4</v>
      </c>
      <c r="N45" s="371">
        <v>1.3289829492569001</v>
      </c>
      <c r="O45" s="372">
        <v>-0.37076240777969399</v>
      </c>
      <c r="P45" s="372">
        <v>1.9834293127059901</v>
      </c>
      <c r="Q45" s="372">
        <v>1.1676437854766799</v>
      </c>
      <c r="R45" s="372">
        <v>-0.47905305027961698</v>
      </c>
      <c r="S45" s="372">
        <v>-0.452353864908218</v>
      </c>
      <c r="T45" s="372">
        <v>0.46934661269187899</v>
      </c>
      <c r="U45" s="372">
        <v>-0.54777693748474099</v>
      </c>
      <c r="V45" s="372">
        <v>8.8602304458618199E-3</v>
      </c>
      <c r="W45" s="373">
        <v>-0.177190586924553</v>
      </c>
      <c r="X45" s="367">
        <v>0.86147958040237405</v>
      </c>
      <c r="Y45" s="358">
        <v>0.12809650599956501</v>
      </c>
      <c r="Z45" s="358">
        <v>5.9680728912353498</v>
      </c>
      <c r="AA45" s="358">
        <v>3.7979104518890399</v>
      </c>
      <c r="AB45" s="358">
        <v>0.80438739061355602</v>
      </c>
      <c r="AC45" s="358">
        <v>1.1143696308136</v>
      </c>
      <c r="AD45" s="358">
        <v>1.2769262790679901</v>
      </c>
      <c r="AE45" s="358">
        <v>2.4144582748413099</v>
      </c>
      <c r="AF45" s="358">
        <v>1.25729315914214E-3</v>
      </c>
      <c r="AG45" s="368">
        <v>1.0338546037673999</v>
      </c>
      <c r="AH45" s="367">
        <v>0.215732246637344</v>
      </c>
      <c r="AI45" s="358">
        <v>1.6790654510259601E-2</v>
      </c>
      <c r="AJ45" s="358">
        <v>0.48051804304122903</v>
      </c>
      <c r="AK45" s="358">
        <v>0.166531726717949</v>
      </c>
      <c r="AL45" s="358">
        <v>2.8031315654516199E-2</v>
      </c>
      <c r="AM45" s="358">
        <v>2.4993833154439898E-2</v>
      </c>
      <c r="AN45" s="358">
        <v>2.6906898245215399E-2</v>
      </c>
      <c r="AO45" s="358">
        <v>3.6650825291871997E-2</v>
      </c>
      <c r="AP45" s="358">
        <v>9.5888444775482606E-6</v>
      </c>
      <c r="AQ45" s="368">
        <v>3.8349309470504501E-3</v>
      </c>
      <c r="AR45" s="55"/>
      <c r="AS45" s="56"/>
    </row>
    <row r="46" spans="1:45">
      <c r="A46" s="352">
        <v>17</v>
      </c>
      <c r="B46" s="352" t="s">
        <v>22</v>
      </c>
      <c r="C46" s="375">
        <v>15.6000003814697</v>
      </c>
      <c r="D46" s="375">
        <v>5.8000001907348597</v>
      </c>
      <c r="E46" s="375">
        <v>10.699999809265099</v>
      </c>
      <c r="F46" s="375">
        <v>9.1999998092651403</v>
      </c>
      <c r="G46" s="375">
        <v>7.5</v>
      </c>
      <c r="H46" s="375">
        <v>5.1999998092651403</v>
      </c>
      <c r="I46" s="375">
        <v>17.600000381469702</v>
      </c>
      <c r="J46" s="375">
        <v>9.6999998092651403</v>
      </c>
      <c r="K46" s="375">
        <v>9.6999998092651403</v>
      </c>
      <c r="L46" s="375">
        <v>17</v>
      </c>
      <c r="M46" s="271">
        <v>5</v>
      </c>
      <c r="N46" s="376">
        <v>2.0293135643005402</v>
      </c>
      <c r="O46" s="375">
        <v>1.7185074090957599</v>
      </c>
      <c r="P46" s="375">
        <v>-0.78047561645507801</v>
      </c>
      <c r="Q46" s="375">
        <v>-0.70813506841659501</v>
      </c>
      <c r="R46" s="375">
        <v>-0.204923421144485</v>
      </c>
      <c r="S46" s="375">
        <v>-0.89235013723373402</v>
      </c>
      <c r="T46" s="375">
        <v>2.26754620671272E-2</v>
      </c>
      <c r="U46" s="375">
        <v>0.65423804521560702</v>
      </c>
      <c r="V46" s="375">
        <v>0.68542164564132702</v>
      </c>
      <c r="W46" s="377">
        <v>0.19364751875400499</v>
      </c>
      <c r="X46" s="378">
        <v>2.0086510181427002</v>
      </c>
      <c r="Y46" s="353">
        <v>2.7520017623901398</v>
      </c>
      <c r="Z46" s="353">
        <v>0.92410081624984697</v>
      </c>
      <c r="AA46" s="353">
        <v>1.3968706130981401</v>
      </c>
      <c r="AB46" s="353">
        <v>0.14719098806381201</v>
      </c>
      <c r="AC46" s="353">
        <v>4.3365387916564897</v>
      </c>
      <c r="AD46" s="353">
        <v>2.9805109370499802E-3</v>
      </c>
      <c r="AE46" s="353">
        <v>3.44416379928589</v>
      </c>
      <c r="AF46" s="353">
        <v>7.52423143386841</v>
      </c>
      <c r="AG46" s="379">
        <v>1.2348153591155999</v>
      </c>
      <c r="AH46" s="378">
        <v>0.413626909255981</v>
      </c>
      <c r="AI46" s="353">
        <v>0.29662880301475503</v>
      </c>
      <c r="AJ46" s="353">
        <v>6.11827746033669E-2</v>
      </c>
      <c r="AK46" s="353">
        <v>5.0366606563329697E-2</v>
      </c>
      <c r="AL46" s="353">
        <v>4.2178747244179197E-3</v>
      </c>
      <c r="AM46" s="353">
        <v>7.9979941248893696E-2</v>
      </c>
      <c r="AN46" s="353">
        <v>5.1644343329826397E-5</v>
      </c>
      <c r="AO46" s="353">
        <v>4.2991448193788501E-2</v>
      </c>
      <c r="AP46" s="353">
        <v>4.7187406569719301E-2</v>
      </c>
      <c r="AQ46" s="379">
        <v>3.76646872609854E-3</v>
      </c>
      <c r="AR46" s="55"/>
      <c r="AS46" s="56"/>
    </row>
    <row r="47" spans="1:45">
      <c r="A47" s="55">
        <v>28</v>
      </c>
      <c r="B47" s="55" t="s">
        <v>33</v>
      </c>
      <c r="C47" s="191">
        <v>10.300000190734901</v>
      </c>
      <c r="D47" s="191">
        <v>4.9000000953674299</v>
      </c>
      <c r="E47" s="191">
        <v>6.9000000953674299</v>
      </c>
      <c r="F47" s="191">
        <v>6</v>
      </c>
      <c r="G47" s="191">
        <v>3.0999999046325701</v>
      </c>
      <c r="H47" s="191">
        <v>10.199999809265099</v>
      </c>
      <c r="I47" s="191">
        <v>18.399999618530298</v>
      </c>
      <c r="J47" s="191">
        <v>10.5</v>
      </c>
      <c r="K47" s="191">
        <v>4.9000000953674299</v>
      </c>
      <c r="L47" s="191">
        <v>12.3999996185303</v>
      </c>
      <c r="M47" s="272">
        <v>5</v>
      </c>
      <c r="N47" s="369">
        <v>2.6593682765960698</v>
      </c>
      <c r="O47" s="191">
        <v>1.1525306701660201</v>
      </c>
      <c r="P47" s="191">
        <v>-0.37651574611663802</v>
      </c>
      <c r="Q47" s="191">
        <v>-1.2973119020462001</v>
      </c>
      <c r="R47" s="191">
        <v>3.0602857470512401E-2</v>
      </c>
      <c r="S47" s="191">
        <v>0.48069033026695301</v>
      </c>
      <c r="T47" s="191">
        <v>1.1169004440307599</v>
      </c>
      <c r="U47" s="191">
        <v>-0.53758752346038796</v>
      </c>
      <c r="V47" s="191">
        <v>-0.57967162132263195</v>
      </c>
      <c r="W47" s="370">
        <v>-0.15559338033199299</v>
      </c>
      <c r="X47" s="365">
        <v>3.4495556354522701</v>
      </c>
      <c r="Y47" s="355">
        <v>1.2378010749816899</v>
      </c>
      <c r="Z47" s="355">
        <v>0.215063616633415</v>
      </c>
      <c r="AA47" s="355">
        <v>4.68827199935913</v>
      </c>
      <c r="AB47" s="355">
        <v>3.2826305832713799E-3</v>
      </c>
      <c r="AC47" s="355">
        <v>1.25835573673248</v>
      </c>
      <c r="AD47" s="355">
        <v>7.2311501502990696</v>
      </c>
      <c r="AE47" s="355">
        <v>2.3254690170288099</v>
      </c>
      <c r="AF47" s="355">
        <v>5.3815898895263699</v>
      </c>
      <c r="AG47" s="366">
        <v>0.79718732833862305</v>
      </c>
      <c r="AH47" s="365">
        <v>0.57246351242065396</v>
      </c>
      <c r="AI47" s="355">
        <v>0.107521630823612</v>
      </c>
      <c r="AJ47" s="355">
        <v>1.14751178771257E-2</v>
      </c>
      <c r="AK47" s="355">
        <v>0.13623216748237599</v>
      </c>
      <c r="AL47" s="355">
        <v>7.5807962275575806E-5</v>
      </c>
      <c r="AM47" s="355">
        <v>1.8703445792198198E-2</v>
      </c>
      <c r="AN47" s="355">
        <v>0.100976377725601</v>
      </c>
      <c r="AO47" s="355">
        <v>2.3393178358674001E-2</v>
      </c>
      <c r="AP47" s="355">
        <v>2.7199124917388001E-2</v>
      </c>
      <c r="AQ47" s="366">
        <v>1.9596256315708199E-3</v>
      </c>
      <c r="AR47" s="55"/>
      <c r="AS47" s="56"/>
    </row>
    <row r="48" spans="1:45">
      <c r="A48" s="55">
        <v>34</v>
      </c>
      <c r="B48" s="55" t="s">
        <v>39</v>
      </c>
      <c r="C48" s="191">
        <v>8.5</v>
      </c>
      <c r="D48" s="191">
        <v>8.5</v>
      </c>
      <c r="E48" s="191">
        <v>7.4000000953674299</v>
      </c>
      <c r="F48" s="191">
        <v>3.2000000476837198</v>
      </c>
      <c r="G48" s="191">
        <v>7.4000000953674299</v>
      </c>
      <c r="H48" s="191">
        <v>1.5</v>
      </c>
      <c r="I48" s="191">
        <v>5.5999999046325701</v>
      </c>
      <c r="J48" s="191">
        <v>10.300000190734901</v>
      </c>
      <c r="K48" s="191">
        <v>5.8000001907348597</v>
      </c>
      <c r="L48" s="191">
        <v>12.699999809265099</v>
      </c>
      <c r="M48" s="272">
        <v>5</v>
      </c>
      <c r="N48" s="369">
        <v>2.2181477546691899</v>
      </c>
      <c r="O48" s="191">
        <v>-0.48269873857498202</v>
      </c>
      <c r="P48" s="191">
        <v>6.08855597674847E-2</v>
      </c>
      <c r="Q48" s="191">
        <v>0.27704098820686301</v>
      </c>
      <c r="R48" s="191">
        <v>-0.84260773658752397</v>
      </c>
      <c r="S48" s="191">
        <v>1.6698188781738299</v>
      </c>
      <c r="T48" s="191">
        <v>0.236737981438637</v>
      </c>
      <c r="U48" s="191">
        <v>0.59765505790710405</v>
      </c>
      <c r="V48" s="191">
        <v>0.63442766666412398</v>
      </c>
      <c r="W48" s="370">
        <v>0.17497381567955</v>
      </c>
      <c r="X48" s="365">
        <v>2.3998665809631299</v>
      </c>
      <c r="Y48" s="355">
        <v>0.21711920201778401</v>
      </c>
      <c r="Z48" s="355">
        <v>5.6237922981381399E-3</v>
      </c>
      <c r="AA48" s="355">
        <v>0.21380214393138899</v>
      </c>
      <c r="AB48" s="355">
        <v>2.48856472969055</v>
      </c>
      <c r="AC48" s="355">
        <v>15.1848802566528</v>
      </c>
      <c r="AD48" s="355">
        <v>0.32487353682518</v>
      </c>
      <c r="AE48" s="355">
        <v>2.8741762638092001</v>
      </c>
      <c r="AF48" s="355">
        <v>6.4463033676147496</v>
      </c>
      <c r="AG48" s="366">
        <v>1.0081479549407999</v>
      </c>
      <c r="AH48" s="365">
        <v>0.51368147134780895</v>
      </c>
      <c r="AI48" s="355">
        <v>2.4325696751475299E-2</v>
      </c>
      <c r="AJ48" s="355">
        <v>3.8702727761119599E-4</v>
      </c>
      <c r="AK48" s="355">
        <v>8.0131087452173198E-3</v>
      </c>
      <c r="AL48" s="355">
        <v>7.4124857783317594E-2</v>
      </c>
      <c r="AM48" s="355">
        <v>0.29110637307167098</v>
      </c>
      <c r="AN48" s="355">
        <v>5.8512524701654902E-3</v>
      </c>
      <c r="AO48" s="355">
        <v>3.7291869521141101E-2</v>
      </c>
      <c r="AP48" s="355">
        <v>4.20220457017422E-2</v>
      </c>
      <c r="AQ48" s="366">
        <v>3.1963849905878301E-3</v>
      </c>
      <c r="AR48" s="55"/>
      <c r="AS48" s="56"/>
    </row>
    <row r="49" spans="1:45">
      <c r="A49" s="55">
        <v>38</v>
      </c>
      <c r="B49" s="55" t="s">
        <v>43</v>
      </c>
      <c r="C49" s="191">
        <v>13.199999809265099</v>
      </c>
      <c r="D49" s="191">
        <v>6.5</v>
      </c>
      <c r="E49" s="191">
        <v>4.5999999046325701</v>
      </c>
      <c r="F49" s="191">
        <v>5.1999998092651403</v>
      </c>
      <c r="G49" s="191">
        <v>5.6999998092651403</v>
      </c>
      <c r="H49" s="191">
        <v>5.0999999046325701</v>
      </c>
      <c r="I49" s="191">
        <v>17.600000381469702</v>
      </c>
      <c r="J49" s="191">
        <v>10.300000190734901</v>
      </c>
      <c r="K49" s="191">
        <v>6.8000001907348597</v>
      </c>
      <c r="L49" s="191">
        <v>9.8999996185302699</v>
      </c>
      <c r="M49" s="272">
        <v>5</v>
      </c>
      <c r="N49" s="369">
        <v>2.80573678016663</v>
      </c>
      <c r="O49" s="191">
        <v>0.69019371271133401</v>
      </c>
      <c r="P49" s="191">
        <v>0.35372194647789001</v>
      </c>
      <c r="Q49" s="191">
        <v>-1.37094342708588</v>
      </c>
      <c r="R49" s="191">
        <v>-0.33356493711471602</v>
      </c>
      <c r="S49" s="191">
        <v>3.4663755446672398E-2</v>
      </c>
      <c r="T49" s="191">
        <v>-0.102577984333038</v>
      </c>
      <c r="U49" s="191">
        <v>-2.6598690077662499E-2</v>
      </c>
      <c r="V49" s="191">
        <v>-8.1480041146278395E-2</v>
      </c>
      <c r="W49" s="370">
        <v>-0.120007008314133</v>
      </c>
      <c r="X49" s="365">
        <v>3.8397240638732901</v>
      </c>
      <c r="Y49" s="355">
        <v>0.44390279054641701</v>
      </c>
      <c r="Z49" s="355">
        <v>0.189812436699867</v>
      </c>
      <c r="AA49" s="355">
        <v>5.2355589866638201</v>
      </c>
      <c r="AB49" s="355">
        <v>0.38999480009079002</v>
      </c>
      <c r="AC49" s="355">
        <v>6.5437075681984399E-3</v>
      </c>
      <c r="AD49" s="355">
        <v>6.0993950814008699E-2</v>
      </c>
      <c r="AE49" s="355">
        <v>5.6928889825940097E-3</v>
      </c>
      <c r="AF49" s="355">
        <v>0.106328330934048</v>
      </c>
      <c r="AG49" s="366">
        <v>0.47423255443572998</v>
      </c>
      <c r="AH49" s="365">
        <v>0.74988168478012096</v>
      </c>
      <c r="AI49" s="355">
        <v>4.5377533882856397E-2</v>
      </c>
      <c r="AJ49" s="355">
        <v>1.19185363873839E-2</v>
      </c>
      <c r="AK49" s="355">
        <v>0.17903500795364399</v>
      </c>
      <c r="AL49" s="355">
        <v>1.0598872788250399E-2</v>
      </c>
      <c r="AM49" s="355">
        <v>1.1445904965512501E-4</v>
      </c>
      <c r="AN49" s="355">
        <v>1.00232195109129E-3</v>
      </c>
      <c r="AO49" s="355">
        <v>6.7393717472441494E-5</v>
      </c>
      <c r="AP49" s="355">
        <v>6.3241389580071005E-4</v>
      </c>
      <c r="AQ49" s="366">
        <v>1.3718673726543799E-3</v>
      </c>
      <c r="AR49" s="55"/>
      <c r="AS49" s="56"/>
    </row>
    <row r="50" spans="1:45">
      <c r="A50" s="55">
        <v>39</v>
      </c>
      <c r="B50" s="55" t="s">
        <v>44</v>
      </c>
      <c r="C50" s="191">
        <v>11.300000190734901</v>
      </c>
      <c r="D50" s="191">
        <v>6.5999999046325701</v>
      </c>
      <c r="E50" s="191">
        <v>3.5999999046325701</v>
      </c>
      <c r="F50" s="191">
        <v>2.2000000476837198</v>
      </c>
      <c r="G50" s="191">
        <v>5</v>
      </c>
      <c r="H50" s="191">
        <v>2.5999999046325701</v>
      </c>
      <c r="I50" s="191">
        <v>13</v>
      </c>
      <c r="J50" s="191">
        <v>3.9000000953674299</v>
      </c>
      <c r="K50" s="191">
        <v>7.1999998092651403</v>
      </c>
      <c r="L50" s="191">
        <v>14.1000003814697</v>
      </c>
      <c r="M50" s="272">
        <v>5</v>
      </c>
      <c r="N50" s="369">
        <v>3.5169532299041699</v>
      </c>
      <c r="O50" s="191">
        <v>0.75219416618347201</v>
      </c>
      <c r="P50" s="191">
        <v>7.9524673521518693E-2</v>
      </c>
      <c r="Q50" s="191">
        <v>0.17623569071292899</v>
      </c>
      <c r="R50" s="191">
        <v>-0.74480468034744296</v>
      </c>
      <c r="S50" s="191">
        <v>0.779599189758301</v>
      </c>
      <c r="T50" s="191">
        <v>-0.45620280504226701</v>
      </c>
      <c r="U50" s="191">
        <v>-4.7459442168474197E-2</v>
      </c>
      <c r="V50" s="191">
        <v>-0.168604716658592</v>
      </c>
      <c r="W50" s="370">
        <v>-0.159235268831253</v>
      </c>
      <c r="X50" s="365">
        <v>6.0330839157104501</v>
      </c>
      <c r="Y50" s="355">
        <v>0.52723693847656306</v>
      </c>
      <c r="Z50" s="355">
        <v>9.5941042527556402E-3</v>
      </c>
      <c r="AA50" s="355">
        <v>8.6519047617912306E-2</v>
      </c>
      <c r="AB50" s="355">
        <v>1.9443875551223799</v>
      </c>
      <c r="AC50" s="355">
        <v>3.30990409851074</v>
      </c>
      <c r="AD50" s="355">
        <v>1.2064083814621001</v>
      </c>
      <c r="AE50" s="355">
        <v>1.8124142661690702E-2</v>
      </c>
      <c r="AF50" s="355">
        <v>0.45528775453567499</v>
      </c>
      <c r="AG50" s="366">
        <v>0.83494269847869895</v>
      </c>
      <c r="AH50" s="365">
        <v>0.85902684926986705</v>
      </c>
      <c r="AI50" s="355">
        <v>3.9294656366109799E-2</v>
      </c>
      <c r="AJ50" s="355">
        <v>4.3921518954448402E-4</v>
      </c>
      <c r="AK50" s="355">
        <v>2.1570553071796898E-3</v>
      </c>
      <c r="AL50" s="355">
        <v>3.8526393473148297E-2</v>
      </c>
      <c r="AM50" s="355">
        <v>4.2210094630718203E-2</v>
      </c>
      <c r="AN50" s="355">
        <v>1.44540471956134E-2</v>
      </c>
      <c r="AO50" s="355">
        <v>1.56429552589543E-4</v>
      </c>
      <c r="AP50" s="355">
        <v>1.97429931722581E-3</v>
      </c>
      <c r="AQ50" s="366">
        <v>1.76097056828439E-3</v>
      </c>
      <c r="AR50" s="55"/>
      <c r="AS50" s="56"/>
    </row>
    <row r="51" spans="1:45">
      <c r="A51" s="55">
        <v>40</v>
      </c>
      <c r="B51" s="55" t="s">
        <v>45</v>
      </c>
      <c r="C51" s="191">
        <v>9.6999998092651403</v>
      </c>
      <c r="D51" s="191">
        <v>5.9000000953674299</v>
      </c>
      <c r="E51" s="191">
        <v>3.2000000476837198</v>
      </c>
      <c r="F51" s="191">
        <v>4.8000001907348597</v>
      </c>
      <c r="G51" s="191">
        <v>9.3999996185302699</v>
      </c>
      <c r="H51" s="191">
        <v>3.7999999523162802</v>
      </c>
      <c r="I51" s="191">
        <v>18.200000762939499</v>
      </c>
      <c r="J51" s="191">
        <v>12.8999996185303</v>
      </c>
      <c r="K51" s="191">
        <v>11</v>
      </c>
      <c r="L51" s="191">
        <v>16.600000381469702</v>
      </c>
      <c r="M51" s="272">
        <v>5</v>
      </c>
      <c r="N51" s="369">
        <v>3.0571093559265101</v>
      </c>
      <c r="O51" s="191">
        <v>-0.50161445140838601</v>
      </c>
      <c r="P51" s="191">
        <v>-1.17534780502319</v>
      </c>
      <c r="Q51" s="191">
        <v>-0.81665641069412198</v>
      </c>
      <c r="R51" s="191">
        <v>-0.40278694033622697</v>
      </c>
      <c r="S51" s="191">
        <v>-0.46853879094123801</v>
      </c>
      <c r="T51" s="191">
        <v>-8.8517449796199799E-2</v>
      </c>
      <c r="U51" s="191">
        <v>0.161109283566475</v>
      </c>
      <c r="V51" s="191">
        <v>-0.21484075486660001</v>
      </c>
      <c r="W51" s="370">
        <v>0.33276197314262401</v>
      </c>
      <c r="X51" s="365">
        <v>4.5585646629333496</v>
      </c>
      <c r="Y51" s="355">
        <v>0.234469294548035</v>
      </c>
      <c r="Z51" s="355">
        <v>2.09572100639343</v>
      </c>
      <c r="AA51" s="355">
        <v>1.85781621932983</v>
      </c>
      <c r="AB51" s="355">
        <v>0.56865489482879605</v>
      </c>
      <c r="AC51" s="355">
        <v>1.19553899765015</v>
      </c>
      <c r="AD51" s="355">
        <v>4.54188585281372E-2</v>
      </c>
      <c r="AE51" s="355">
        <v>0.20885907113552099</v>
      </c>
      <c r="AF51" s="355">
        <v>0.73923045396804798</v>
      </c>
      <c r="AG51" s="366">
        <v>3.6462423801422101</v>
      </c>
      <c r="AH51" s="365">
        <v>0.76490831375122104</v>
      </c>
      <c r="AI51" s="355">
        <v>2.05933731049299E-2</v>
      </c>
      <c r="AJ51" s="355">
        <v>0.11306292563676799</v>
      </c>
      <c r="AK51" s="355">
        <v>5.4584100842475898E-2</v>
      </c>
      <c r="AL51" s="355">
        <v>1.3278168626129599E-2</v>
      </c>
      <c r="AM51" s="355">
        <v>1.7967121675610501E-2</v>
      </c>
      <c r="AN51" s="355">
        <v>6.4127630321309003E-4</v>
      </c>
      <c r="AO51" s="355">
        <v>2.1243621595203898E-3</v>
      </c>
      <c r="AP51" s="355">
        <v>3.7776418030262002E-3</v>
      </c>
      <c r="AQ51" s="366">
        <v>9.0626413002610207E-3</v>
      </c>
      <c r="AR51" s="55"/>
      <c r="AS51" s="56"/>
    </row>
    <row r="52" spans="1:45">
      <c r="A52" s="55">
        <v>41</v>
      </c>
      <c r="B52" s="55" t="s">
        <v>46</v>
      </c>
      <c r="C52" s="191">
        <v>9.5</v>
      </c>
      <c r="D52" s="191">
        <v>6.4000000953674299</v>
      </c>
      <c r="E52" s="191">
        <v>6.3000001907348597</v>
      </c>
      <c r="F52" s="191">
        <v>5</v>
      </c>
      <c r="G52" s="191">
        <v>10.8999996185303</v>
      </c>
      <c r="H52" s="191">
        <v>6.6999998092651403</v>
      </c>
      <c r="I52" s="191">
        <v>17.799999237060501</v>
      </c>
      <c r="J52" s="191">
        <v>17.200000762939499</v>
      </c>
      <c r="K52" s="191">
        <v>11.300000190734901</v>
      </c>
      <c r="L52" s="191">
        <v>8.6999998092651403</v>
      </c>
      <c r="M52" s="272">
        <v>5</v>
      </c>
      <c r="N52" s="369">
        <v>1.8489305973053001</v>
      </c>
      <c r="O52" s="191">
        <v>-1.0632977485656701</v>
      </c>
      <c r="P52" s="191">
        <v>-0.54070436954498302</v>
      </c>
      <c r="Q52" s="191">
        <v>-1.6995489597320601</v>
      </c>
      <c r="R52" s="191">
        <v>-0.53089088201522805</v>
      </c>
      <c r="S52" s="191">
        <v>-0.54636883735656705</v>
      </c>
      <c r="T52" s="191">
        <v>0.454048961400986</v>
      </c>
      <c r="U52" s="191">
        <v>-0.14920674264431</v>
      </c>
      <c r="V52" s="191">
        <v>0.142109200358391</v>
      </c>
      <c r="W52" s="370">
        <v>-0.30778428912162797</v>
      </c>
      <c r="X52" s="365">
        <v>1.6674292087554901</v>
      </c>
      <c r="Y52" s="355">
        <v>1.0535513162612899</v>
      </c>
      <c r="Z52" s="355">
        <v>0.44352737069129899</v>
      </c>
      <c r="AA52" s="355">
        <v>8.0462093353271502</v>
      </c>
      <c r="AB52" s="355">
        <v>0.98788994550705</v>
      </c>
      <c r="AC52" s="355">
        <v>1.6257152557373</v>
      </c>
      <c r="AD52" s="355">
        <v>1.1950438022613501</v>
      </c>
      <c r="AE52" s="355">
        <v>0.17913857102394101</v>
      </c>
      <c r="AF52" s="355">
        <v>0.32343789935112</v>
      </c>
      <c r="AG52" s="366">
        <v>3.1193997859954798</v>
      </c>
      <c r="AH52" s="365">
        <v>0.395039021968842</v>
      </c>
      <c r="AI52" s="355">
        <v>0.13064974546432501</v>
      </c>
      <c r="AJ52" s="355">
        <v>3.3784583210945102E-2</v>
      </c>
      <c r="AK52" s="355">
        <v>0.33378449082374601</v>
      </c>
      <c r="AL52" s="355">
        <v>3.2569367438554798E-2</v>
      </c>
      <c r="AM52" s="355">
        <v>3.4496150910854298E-2</v>
      </c>
      <c r="AN52" s="355">
        <v>2.3823423311114301E-2</v>
      </c>
      <c r="AO52" s="355">
        <v>2.57262028753757E-3</v>
      </c>
      <c r="AP52" s="355">
        <v>2.3336901795118999E-3</v>
      </c>
      <c r="AQ52" s="366">
        <v>1.09469136223197E-2</v>
      </c>
      <c r="AR52" s="55"/>
      <c r="AS52" s="56"/>
    </row>
    <row r="53" spans="1:45" ht="15" thickBot="1">
      <c r="A53" s="357">
        <v>49</v>
      </c>
      <c r="B53" s="357" t="s">
        <v>54</v>
      </c>
      <c r="C53" s="372">
        <v>5.5</v>
      </c>
      <c r="D53" s="372">
        <v>10.1000003814697</v>
      </c>
      <c r="E53" s="372">
        <v>2.4000000953674299</v>
      </c>
      <c r="F53" s="372">
        <v>3</v>
      </c>
      <c r="G53" s="372">
        <v>5.0999999046325701</v>
      </c>
      <c r="H53" s="372">
        <v>3.5</v>
      </c>
      <c r="I53" s="372">
        <v>19.5</v>
      </c>
      <c r="J53" s="372">
        <v>8.6999998092651403</v>
      </c>
      <c r="K53" s="372">
        <v>3.2999999523162802</v>
      </c>
      <c r="L53" s="372">
        <v>14.699999809265099</v>
      </c>
      <c r="M53" s="374">
        <v>5</v>
      </c>
      <c r="N53" s="371">
        <v>3.7205104827880899</v>
      </c>
      <c r="O53" s="372">
        <v>-0.71096229553222701</v>
      </c>
      <c r="P53" s="372">
        <v>-0.14332947134971599</v>
      </c>
      <c r="Q53" s="372">
        <v>-0.188446044921875</v>
      </c>
      <c r="R53" s="372">
        <v>1.2219485044479399</v>
      </c>
      <c r="S53" s="372">
        <v>1.1289522647857699</v>
      </c>
      <c r="T53" s="372">
        <v>0.19736012816429099</v>
      </c>
      <c r="U53" s="372">
        <v>-0.49088445305824302</v>
      </c>
      <c r="V53" s="372">
        <v>-0.47360131144523598</v>
      </c>
      <c r="W53" s="373">
        <v>0.125016674399376</v>
      </c>
      <c r="X53" s="367">
        <v>6.75167036056519</v>
      </c>
      <c r="Y53" s="358">
        <v>0.47101965546607999</v>
      </c>
      <c r="Z53" s="358">
        <v>3.1165324151515999E-2</v>
      </c>
      <c r="AA53" s="358">
        <v>9.8923176527023302E-2</v>
      </c>
      <c r="AB53" s="358">
        <v>5.2336401939392099</v>
      </c>
      <c r="AC53" s="358">
        <v>6.9410281181335396</v>
      </c>
      <c r="AD53" s="358">
        <v>0.22578613460063901</v>
      </c>
      <c r="AE53" s="358">
        <v>1.9389685392379801</v>
      </c>
      <c r="AF53" s="358">
        <v>3.5922975540161102</v>
      </c>
      <c r="AG53" s="368">
        <v>0.51465243101119995</v>
      </c>
      <c r="AH53" s="367">
        <v>0.78243148326873802</v>
      </c>
      <c r="AI53" s="358">
        <v>2.85715889185667E-2</v>
      </c>
      <c r="AJ53" s="358">
        <v>1.16121396422386E-3</v>
      </c>
      <c r="AK53" s="358">
        <v>2.0073140040039999E-3</v>
      </c>
      <c r="AL53" s="358">
        <v>8.4400899708270999E-2</v>
      </c>
      <c r="AM53" s="358">
        <v>7.2043105959892301E-2</v>
      </c>
      <c r="AN53" s="358">
        <v>2.2017098963260698E-3</v>
      </c>
      <c r="AO53" s="358">
        <v>1.36207118630409E-2</v>
      </c>
      <c r="AP53" s="358">
        <v>1.26784760504961E-2</v>
      </c>
      <c r="AQ53" s="368">
        <v>8.83440137840807E-4</v>
      </c>
      <c r="AR53" s="55"/>
      <c r="AS53" s="56"/>
    </row>
    <row r="54" spans="1:45">
      <c r="AR54" s="56"/>
    </row>
  </sheetData>
  <autoFilter ref="A3:AQ3">
    <sortState ref="A4:AQ53">
      <sortCondition ref="M3"/>
    </sortState>
  </autoFilter>
  <mergeCells count="3">
    <mergeCell ref="N2:W2"/>
    <mergeCell ref="X2:AG2"/>
    <mergeCell ref="AH2:AQ2"/>
  </mergeCells>
  <hyperlinks>
    <hyperlink ref="A1" location="Sommaire!A1" display="Sommaire"/>
    <hyperlink ref="M1" location="'Projection ACP - 5 clusters'!A1" display="Projection sur les plans factoriels"/>
  </hyperlinks>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19">
    <tabColor theme="0" tint="-0.34998626667073579"/>
    <outlinePr summaryRight="0"/>
  </sheetPr>
  <dimension ref="A1:AS54"/>
  <sheetViews>
    <sheetView zoomScale="90" zoomScaleNormal="90" workbookViewId="0">
      <pane ySplit="3" topLeftCell="A4" activePane="bottomLeft" state="frozen"/>
      <selection activeCell="F27" sqref="F27"/>
      <selection pane="bottomLeft"/>
    </sheetView>
  </sheetViews>
  <sheetFormatPr baseColWidth="10" defaultColWidth="9.109375" defaultRowHeight="14.4" outlineLevelCol="1"/>
  <cols>
    <col min="1" max="1" width="4.33203125" style="47" customWidth="1"/>
    <col min="2" max="2" width="16.109375" bestFit="1" customWidth="1" collapsed="1"/>
    <col min="3" max="3" width="16.44140625" hidden="1" customWidth="1" outlineLevel="1"/>
    <col min="4" max="4" width="17" hidden="1" customWidth="1" outlineLevel="1"/>
    <col min="5" max="5" width="12.109375" hidden="1" customWidth="1" outlineLevel="1"/>
    <col min="6" max="6" width="10.44140625" hidden="1" customWidth="1" outlineLevel="1"/>
    <col min="7" max="7" width="16.6640625" hidden="1" customWidth="1" outlineLevel="1"/>
    <col min="8" max="8" width="12.44140625" hidden="1" customWidth="1" outlineLevel="1"/>
    <col min="9" max="9" width="15.6640625" hidden="1" customWidth="1" outlineLevel="1"/>
    <col min="10" max="10" width="12" hidden="1" customWidth="1" outlineLevel="1"/>
    <col min="11" max="11" width="17.88671875" hidden="1" customWidth="1" outlineLevel="1"/>
    <col min="12" max="12" width="13.109375" hidden="1" customWidth="1" outlineLevel="1"/>
    <col min="13" max="13" width="8.5546875" customWidth="1"/>
    <col min="14" max="17" width="7" customWidth="1"/>
    <col min="18" max="18" width="7" customWidth="1" collapsed="1"/>
    <col min="19" max="22" width="11.109375" hidden="1" customWidth="1" outlineLevel="1"/>
    <col min="23" max="23" width="12.109375" hidden="1" customWidth="1" outlineLevel="1"/>
    <col min="24" max="27" width="7" customWidth="1"/>
    <col min="28" max="28" width="7" customWidth="1" collapsed="1"/>
    <col min="29" max="32" width="11" hidden="1" customWidth="1" outlineLevel="1"/>
    <col min="33" max="33" width="12" hidden="1" customWidth="1" outlineLevel="1"/>
    <col min="34" max="37" width="7" customWidth="1"/>
    <col min="38" max="38" width="7" customWidth="1" collapsed="1"/>
    <col min="39" max="43" width="7" hidden="1" customWidth="1" outlineLevel="1"/>
  </cols>
  <sheetData>
    <row r="1" spans="1:45" ht="15" thickBot="1">
      <c r="A1" s="383" t="s">
        <v>524</v>
      </c>
      <c r="M1" s="155" t="s">
        <v>784</v>
      </c>
      <c r="AR1" s="56"/>
      <c r="AS1" s="56"/>
    </row>
    <row r="2" spans="1:45" ht="16.2" thickBot="1">
      <c r="M2" s="139" t="s">
        <v>522</v>
      </c>
      <c r="N2" s="829" t="s">
        <v>508</v>
      </c>
      <c r="O2" s="830"/>
      <c r="P2" s="830"/>
      <c r="Q2" s="830"/>
      <c r="R2" s="830"/>
      <c r="S2" s="830"/>
      <c r="T2" s="830"/>
      <c r="U2" s="830"/>
      <c r="V2" s="830"/>
      <c r="W2" s="831"/>
      <c r="X2" s="829" t="s">
        <v>67</v>
      </c>
      <c r="Y2" s="830"/>
      <c r="Z2" s="830"/>
      <c r="AA2" s="830"/>
      <c r="AB2" s="830"/>
      <c r="AC2" s="830"/>
      <c r="AD2" s="830"/>
      <c r="AE2" s="830"/>
      <c r="AF2" s="830"/>
      <c r="AG2" s="831"/>
      <c r="AH2" s="829" t="s">
        <v>192</v>
      </c>
      <c r="AI2" s="830"/>
      <c r="AJ2" s="830"/>
      <c r="AK2" s="830"/>
      <c r="AL2" s="830"/>
      <c r="AM2" s="830"/>
      <c r="AN2" s="830"/>
      <c r="AO2" s="830"/>
      <c r="AP2" s="830"/>
      <c r="AQ2" s="831"/>
      <c r="AR2" s="55"/>
      <c r="AS2" s="56"/>
    </row>
    <row r="3" spans="1:45" ht="45" customHeight="1" thickBot="1">
      <c r="A3" s="360" t="s">
        <v>61</v>
      </c>
      <c r="B3" s="204" t="s">
        <v>56</v>
      </c>
      <c r="C3" s="205" t="s">
        <v>57</v>
      </c>
      <c r="D3" s="205" t="s">
        <v>58</v>
      </c>
      <c r="E3" s="205" t="s">
        <v>0</v>
      </c>
      <c r="F3" s="205" t="s">
        <v>1</v>
      </c>
      <c r="G3" s="205" t="s">
        <v>2</v>
      </c>
      <c r="H3" s="205" t="s">
        <v>3</v>
      </c>
      <c r="I3" s="205" t="s">
        <v>4</v>
      </c>
      <c r="J3" s="205" t="s">
        <v>59</v>
      </c>
      <c r="K3" s="205" t="s">
        <v>5</v>
      </c>
      <c r="L3" s="205" t="s">
        <v>60</v>
      </c>
      <c r="M3" s="204" t="s">
        <v>521</v>
      </c>
      <c r="N3" s="360" t="s">
        <v>510</v>
      </c>
      <c r="O3" s="205" t="s">
        <v>511</v>
      </c>
      <c r="P3" s="205" t="s">
        <v>512</v>
      </c>
      <c r="Q3" s="205" t="s">
        <v>513</v>
      </c>
      <c r="R3" s="205" t="s">
        <v>514</v>
      </c>
      <c r="S3" s="205" t="s">
        <v>515</v>
      </c>
      <c r="T3" s="205" t="s">
        <v>516</v>
      </c>
      <c r="U3" s="205" t="s">
        <v>517</v>
      </c>
      <c r="V3" s="205" t="s">
        <v>518</v>
      </c>
      <c r="W3" s="361" t="s">
        <v>519</v>
      </c>
      <c r="X3" s="360" t="s">
        <v>67</v>
      </c>
      <c r="Y3" s="205" t="s">
        <v>68</v>
      </c>
      <c r="Z3" s="205" t="s">
        <v>69</v>
      </c>
      <c r="AA3" s="205" t="s">
        <v>70</v>
      </c>
      <c r="AB3" s="205" t="s">
        <v>71</v>
      </c>
      <c r="AC3" s="205" t="s">
        <v>187</v>
      </c>
      <c r="AD3" s="205" t="s">
        <v>188</v>
      </c>
      <c r="AE3" s="205" t="s">
        <v>189</v>
      </c>
      <c r="AF3" s="205" t="s">
        <v>190</v>
      </c>
      <c r="AG3" s="361" t="s">
        <v>191</v>
      </c>
      <c r="AH3" s="360" t="s">
        <v>192</v>
      </c>
      <c r="AI3" s="205" t="s">
        <v>193</v>
      </c>
      <c r="AJ3" s="205" t="s">
        <v>194</v>
      </c>
      <c r="AK3" s="205" t="s">
        <v>195</v>
      </c>
      <c r="AL3" s="205" t="s">
        <v>196</v>
      </c>
      <c r="AM3" s="205" t="s">
        <v>197</v>
      </c>
      <c r="AN3" s="205" t="s">
        <v>198</v>
      </c>
      <c r="AO3" s="205" t="s">
        <v>199</v>
      </c>
      <c r="AP3" s="205" t="s">
        <v>200</v>
      </c>
      <c r="AQ3" s="361" t="s">
        <v>201</v>
      </c>
      <c r="AR3" s="55"/>
      <c r="AS3" s="56"/>
    </row>
    <row r="4" spans="1:45">
      <c r="A4" s="147">
        <v>2</v>
      </c>
      <c r="B4" s="352" t="s">
        <v>7</v>
      </c>
      <c r="C4" s="353">
        <v>14.5</v>
      </c>
      <c r="D4" s="353">
        <v>13.199999809265099</v>
      </c>
      <c r="E4" s="353">
        <v>8.1999998092651403</v>
      </c>
      <c r="F4" s="353">
        <v>12.3999996185303</v>
      </c>
      <c r="G4" s="353">
        <v>9.8999996185302699</v>
      </c>
      <c r="H4" s="353">
        <v>10.1000003814697</v>
      </c>
      <c r="I4" s="353">
        <v>14.6000003814697</v>
      </c>
      <c r="J4" s="353">
        <v>4.6999998092651403</v>
      </c>
      <c r="K4" s="353">
        <v>2</v>
      </c>
      <c r="L4" s="353">
        <v>5.4000000953674299</v>
      </c>
      <c r="M4" s="380">
        <v>1</v>
      </c>
      <c r="N4" s="378">
        <v>0.64096421003341697</v>
      </c>
      <c r="O4" s="353">
        <v>0.88597929477691695</v>
      </c>
      <c r="P4" s="353">
        <v>2.378084897995</v>
      </c>
      <c r="Q4" s="353">
        <v>-3.6727286875247997E-2</v>
      </c>
      <c r="R4" s="353">
        <v>1.01660180091858</v>
      </c>
      <c r="S4" s="353">
        <v>-0.30174565315246599</v>
      </c>
      <c r="T4" s="353">
        <v>-0.13725166022777599</v>
      </c>
      <c r="U4" s="353">
        <v>-0.100354678928852</v>
      </c>
      <c r="V4" s="353">
        <v>-8.6389385163783999E-2</v>
      </c>
      <c r="W4" s="379">
        <v>0.20005774497985801</v>
      </c>
      <c r="X4" s="378">
        <v>0.200388938188553</v>
      </c>
      <c r="Y4" s="353">
        <v>0.73146414756774902</v>
      </c>
      <c r="Z4" s="353">
        <v>8.5793695449829102</v>
      </c>
      <c r="AA4" s="353">
        <v>3.7575233727693601E-3</v>
      </c>
      <c r="AB4" s="353">
        <v>3.6224281787872301</v>
      </c>
      <c r="AC4" s="353">
        <v>0.49585500359535201</v>
      </c>
      <c r="AD4" s="353">
        <v>0.109197743237019</v>
      </c>
      <c r="AE4" s="353">
        <v>8.10377672314644E-2</v>
      </c>
      <c r="AF4" s="353">
        <v>0.119527347385883</v>
      </c>
      <c r="AG4" s="379">
        <v>1.3179194927215601</v>
      </c>
      <c r="AH4" s="378">
        <v>5.1014151424169499E-2</v>
      </c>
      <c r="AI4" s="353">
        <v>9.7469836473464994E-2</v>
      </c>
      <c r="AJ4" s="353">
        <v>0.70222747325897195</v>
      </c>
      <c r="AK4" s="353">
        <v>1.6749459609854999E-4</v>
      </c>
      <c r="AL4" s="353">
        <v>0.12832900881767301</v>
      </c>
      <c r="AM4" s="353">
        <v>1.1305900290608401E-2</v>
      </c>
      <c r="AN4" s="353">
        <v>2.3391512222588101E-3</v>
      </c>
      <c r="AO4" s="353">
        <v>1.25054223462939E-3</v>
      </c>
      <c r="AP4" s="353">
        <v>9.2671002494171305E-4</v>
      </c>
      <c r="AQ4" s="379">
        <v>4.9697416834533197E-3</v>
      </c>
      <c r="AR4" s="55"/>
      <c r="AS4" s="56"/>
    </row>
    <row r="5" spans="1:45">
      <c r="A5" s="148">
        <v>22</v>
      </c>
      <c r="B5" s="55" t="s">
        <v>27</v>
      </c>
      <c r="C5" s="355">
        <v>13.699999809265099</v>
      </c>
      <c r="D5" s="355">
        <v>10.5</v>
      </c>
      <c r="E5" s="355">
        <v>3.2999999523162802</v>
      </c>
      <c r="F5" s="355">
        <v>5.5999999046325701</v>
      </c>
      <c r="G5" s="355">
        <v>11</v>
      </c>
      <c r="H5" s="355">
        <v>2.4000000953674299</v>
      </c>
      <c r="I5" s="355">
        <v>17.200000762939499</v>
      </c>
      <c r="J5" s="355">
        <v>4.6999998092651403</v>
      </c>
      <c r="K5" s="355">
        <v>2.2999999523162802</v>
      </c>
      <c r="L5" s="355">
        <v>8.5</v>
      </c>
      <c r="M5" s="381">
        <v>1</v>
      </c>
      <c r="N5" s="365">
        <v>2.8966970443725599</v>
      </c>
      <c r="O5" s="355">
        <v>6.1231143772602102E-2</v>
      </c>
      <c r="P5" s="355">
        <v>1.9431854486465501</v>
      </c>
      <c r="Q5" s="355">
        <v>-3.6693222820758799E-2</v>
      </c>
      <c r="R5" s="355">
        <v>0.31194198131561302</v>
      </c>
      <c r="S5" s="355">
        <v>-0.47648724913597101</v>
      </c>
      <c r="T5" s="355">
        <v>-0.54596358537673995</v>
      </c>
      <c r="U5" s="355">
        <v>0.22036641836166401</v>
      </c>
      <c r="V5" s="355">
        <v>0.17899893224239299</v>
      </c>
      <c r="W5" s="366">
        <v>0.15348301827907601</v>
      </c>
      <c r="X5" s="365">
        <v>4.0927228927612296</v>
      </c>
      <c r="Y5" s="355">
        <v>3.49374045617878E-3</v>
      </c>
      <c r="Z5" s="355">
        <v>5.7283449172973597</v>
      </c>
      <c r="AA5" s="355">
        <v>3.7505563814193002E-3</v>
      </c>
      <c r="AB5" s="355">
        <v>0.34107169508933999</v>
      </c>
      <c r="AC5" s="355">
        <v>1.2364461421966599</v>
      </c>
      <c r="AD5" s="355">
        <v>1.72784900665283</v>
      </c>
      <c r="AE5" s="355">
        <v>0.39075365662574801</v>
      </c>
      <c r="AF5" s="355">
        <v>0.51315361261367798</v>
      </c>
      <c r="AG5" s="366">
        <v>0.77570897340774503</v>
      </c>
      <c r="AH5" s="365">
        <v>0.650529325008392</v>
      </c>
      <c r="AI5" s="355">
        <v>2.9067354626022301E-4</v>
      </c>
      <c r="AJ5" s="355">
        <v>0.29274484515190102</v>
      </c>
      <c r="AK5" s="355">
        <v>1.04383645521011E-4</v>
      </c>
      <c r="AL5" s="355">
        <v>7.5441165827214701E-3</v>
      </c>
      <c r="AM5" s="355">
        <v>1.7602052539587E-2</v>
      </c>
      <c r="AN5" s="355">
        <v>2.3109368979930899E-2</v>
      </c>
      <c r="AO5" s="355">
        <v>3.7648838479071899E-3</v>
      </c>
      <c r="AP5" s="355">
        <v>2.4840573314577302E-3</v>
      </c>
      <c r="AQ5" s="366">
        <v>1.82633905205876E-3</v>
      </c>
      <c r="AR5" s="55"/>
      <c r="AS5" s="56"/>
    </row>
    <row r="6" spans="1:45">
      <c r="A6" s="148">
        <v>25</v>
      </c>
      <c r="B6" s="55" t="s">
        <v>30</v>
      </c>
      <c r="C6" s="355">
        <v>11.8999996185303</v>
      </c>
      <c r="D6" s="355">
        <v>9.5</v>
      </c>
      <c r="E6" s="355">
        <v>4.6999998092651403</v>
      </c>
      <c r="F6" s="355">
        <v>5.1999998092651403</v>
      </c>
      <c r="G6" s="355">
        <v>14.6000003814697</v>
      </c>
      <c r="H6" s="355">
        <v>3.9000000953674299</v>
      </c>
      <c r="I6" s="355">
        <v>12.8999996185303</v>
      </c>
      <c r="J6" s="355">
        <v>4.6999998092651403</v>
      </c>
      <c r="K6" s="355">
        <v>3</v>
      </c>
      <c r="L6" s="355">
        <v>3</v>
      </c>
      <c r="M6" s="381">
        <v>1</v>
      </c>
      <c r="N6" s="365">
        <v>2.1035778522491499</v>
      </c>
      <c r="O6" s="355">
        <v>-0.72941625118255604</v>
      </c>
      <c r="P6" s="355">
        <v>2.4462254047393799</v>
      </c>
      <c r="Q6" s="355">
        <v>0.216241389513016</v>
      </c>
      <c r="R6" s="355">
        <v>-0.60604500770568803</v>
      </c>
      <c r="S6" s="355">
        <v>-0.52441698312759399</v>
      </c>
      <c r="T6" s="355">
        <v>-6.1923745088279204E-3</v>
      </c>
      <c r="U6" s="355">
        <v>-0.27210777997970598</v>
      </c>
      <c r="V6" s="355">
        <v>0.41320323944091802</v>
      </c>
      <c r="W6" s="366">
        <v>-9.8301067948341397E-2</v>
      </c>
      <c r="X6" s="365">
        <v>2.15835738182068</v>
      </c>
      <c r="Y6" s="355">
        <v>0.49578887224197399</v>
      </c>
      <c r="Z6" s="355">
        <v>9.0780715942382795</v>
      </c>
      <c r="AA6" s="355">
        <v>0.13025717437267301</v>
      </c>
      <c r="AB6" s="355">
        <v>1.2873830795288099</v>
      </c>
      <c r="AC6" s="355">
        <v>1.4977045059204099</v>
      </c>
      <c r="AD6" s="355">
        <v>2.2227615409065E-4</v>
      </c>
      <c r="AE6" s="355">
        <v>0.59579128026962302</v>
      </c>
      <c r="AF6" s="355">
        <v>2.73447489738464</v>
      </c>
      <c r="AG6" s="366">
        <v>0.31819593906402599</v>
      </c>
      <c r="AH6" s="365">
        <v>0.37233227491378801</v>
      </c>
      <c r="AI6" s="355">
        <v>4.4767655432224301E-2</v>
      </c>
      <c r="AJ6" s="355">
        <v>0.50350809097289995</v>
      </c>
      <c r="AK6" s="355">
        <v>3.9345142431557196E-3</v>
      </c>
      <c r="AL6" s="355">
        <v>3.0904607847333E-2</v>
      </c>
      <c r="AM6" s="355">
        <v>2.3140193894505501E-2</v>
      </c>
      <c r="AN6" s="355">
        <v>3.2264722449326701E-6</v>
      </c>
      <c r="AO6" s="355">
        <v>6.2301056459546098E-3</v>
      </c>
      <c r="AP6" s="355">
        <v>1.4366167597472701E-2</v>
      </c>
      <c r="AQ6" s="366">
        <v>8.1307376967742996E-4</v>
      </c>
      <c r="AR6" s="55"/>
      <c r="AS6" s="56"/>
    </row>
    <row r="7" spans="1:45">
      <c r="A7" s="148">
        <v>27</v>
      </c>
      <c r="B7" s="55" t="s">
        <v>32</v>
      </c>
      <c r="C7" s="355">
        <v>11.6000003814697</v>
      </c>
      <c r="D7" s="355">
        <v>17.299999237060501</v>
      </c>
      <c r="E7" s="355">
        <v>7.0999999046325701</v>
      </c>
      <c r="F7" s="355">
        <v>8.6000003814697301</v>
      </c>
      <c r="G7" s="355">
        <v>9.1000003814697301</v>
      </c>
      <c r="H7" s="355">
        <v>3.9000000953674299</v>
      </c>
      <c r="I7" s="355">
        <v>9.1000003814697301</v>
      </c>
      <c r="J7" s="355">
        <v>4.6999998092651403</v>
      </c>
      <c r="K7" s="355">
        <v>2.5999999046325701</v>
      </c>
      <c r="L7" s="355">
        <v>3</v>
      </c>
      <c r="M7" s="381">
        <v>1</v>
      </c>
      <c r="N7" s="365">
        <v>0.75386697053909302</v>
      </c>
      <c r="O7" s="355">
        <v>-0.41298383474349998</v>
      </c>
      <c r="P7" s="355">
        <v>2.7864906787872301</v>
      </c>
      <c r="Q7" s="355">
        <v>0.53104633092880205</v>
      </c>
      <c r="R7" s="355">
        <v>1.1211117506027199</v>
      </c>
      <c r="S7" s="355">
        <v>1.20978915691376</v>
      </c>
      <c r="T7" s="355">
        <v>-1.0796190500259399</v>
      </c>
      <c r="U7" s="355">
        <v>9.77639630436897E-2</v>
      </c>
      <c r="V7" s="355">
        <v>0.51400655508041404</v>
      </c>
      <c r="W7" s="366">
        <v>-7.9025223851203905E-2</v>
      </c>
      <c r="X7" s="365">
        <v>0.27720153331756597</v>
      </c>
      <c r="Y7" s="355">
        <v>0.15893223881721499</v>
      </c>
      <c r="Z7" s="355">
        <v>11.7792015075684</v>
      </c>
      <c r="AA7" s="355">
        <v>0.78557711839675903</v>
      </c>
      <c r="AB7" s="355">
        <v>4.4055066108703604</v>
      </c>
      <c r="AC7" s="355">
        <v>7.9706187248229998</v>
      </c>
      <c r="AD7" s="355">
        <v>6.7564649581909197</v>
      </c>
      <c r="AE7" s="355">
        <v>7.6907694339752197E-2</v>
      </c>
      <c r="AF7" s="355">
        <v>4.2313976287841797</v>
      </c>
      <c r="AG7" s="366">
        <v>0.20564095675945299</v>
      </c>
      <c r="AH7" s="365">
        <v>4.3880358338355997E-2</v>
      </c>
      <c r="AI7" s="355">
        <v>1.31688192486763E-2</v>
      </c>
      <c r="AJ7" s="355">
        <v>0.59950929880142201</v>
      </c>
      <c r="AK7" s="355">
        <v>2.1774368360638601E-2</v>
      </c>
      <c r="AL7" s="355">
        <v>9.7046203911304502E-2</v>
      </c>
      <c r="AM7" s="355">
        <v>0.113005638122559</v>
      </c>
      <c r="AN7" s="355">
        <v>8.99957120418549E-2</v>
      </c>
      <c r="AO7" s="355">
        <v>7.3796935612335801E-4</v>
      </c>
      <c r="AP7" s="355">
        <v>2.0399430766701698E-2</v>
      </c>
      <c r="AQ7" s="366">
        <v>4.82183328131214E-4</v>
      </c>
      <c r="AR7" s="55"/>
      <c r="AS7" s="56"/>
    </row>
    <row r="8" spans="1:45" ht="15" thickBot="1">
      <c r="A8" s="231">
        <v>29</v>
      </c>
      <c r="B8" s="357" t="s">
        <v>34</v>
      </c>
      <c r="C8" s="358">
        <v>10.300000190734901</v>
      </c>
      <c r="D8" s="358">
        <v>9.8000001907348597</v>
      </c>
      <c r="E8" s="358">
        <v>7.3000001907348597</v>
      </c>
      <c r="F8" s="358">
        <v>6.8000001907348597</v>
      </c>
      <c r="G8" s="358">
        <v>14.8999996185303</v>
      </c>
      <c r="H8" s="358">
        <v>8.6000003814697301</v>
      </c>
      <c r="I8" s="358">
        <v>10.6000003814697</v>
      </c>
      <c r="J8" s="358">
        <v>1.70000004768372</v>
      </c>
      <c r="K8" s="358">
        <v>3.9000000953674299</v>
      </c>
      <c r="L8" s="358">
        <v>5.6999998092651403</v>
      </c>
      <c r="M8" s="382">
        <v>1</v>
      </c>
      <c r="N8" s="367">
        <v>1.3289829492569001</v>
      </c>
      <c r="O8" s="358">
        <v>-0.37076240777969399</v>
      </c>
      <c r="P8" s="358">
        <v>1.9834293127059901</v>
      </c>
      <c r="Q8" s="358">
        <v>1.1676437854766799</v>
      </c>
      <c r="R8" s="358">
        <v>-0.47905305027961698</v>
      </c>
      <c r="S8" s="358">
        <v>-0.452353864908218</v>
      </c>
      <c r="T8" s="358">
        <v>0.46934661269187899</v>
      </c>
      <c r="U8" s="358">
        <v>-0.54777693748474099</v>
      </c>
      <c r="V8" s="358">
        <v>8.8602304458618199E-3</v>
      </c>
      <c r="W8" s="368">
        <v>-0.177190586924553</v>
      </c>
      <c r="X8" s="367">
        <v>0.86147958040237405</v>
      </c>
      <c r="Y8" s="358">
        <v>0.12809650599956501</v>
      </c>
      <c r="Z8" s="358">
        <v>5.9680728912353498</v>
      </c>
      <c r="AA8" s="358">
        <v>3.7979104518890399</v>
      </c>
      <c r="AB8" s="358">
        <v>0.80438739061355602</v>
      </c>
      <c r="AC8" s="358">
        <v>1.1143696308136</v>
      </c>
      <c r="AD8" s="358">
        <v>1.2769262790679901</v>
      </c>
      <c r="AE8" s="358">
        <v>2.4144582748413099</v>
      </c>
      <c r="AF8" s="358">
        <v>1.25729315914214E-3</v>
      </c>
      <c r="AG8" s="368">
        <v>1.0338546037673999</v>
      </c>
      <c r="AH8" s="367">
        <v>0.215732246637344</v>
      </c>
      <c r="AI8" s="358">
        <v>1.6790654510259601E-2</v>
      </c>
      <c r="AJ8" s="358">
        <v>0.48051804304122903</v>
      </c>
      <c r="AK8" s="358">
        <v>0.166531726717949</v>
      </c>
      <c r="AL8" s="358">
        <v>2.8031315654516199E-2</v>
      </c>
      <c r="AM8" s="358">
        <v>2.4993833154439898E-2</v>
      </c>
      <c r="AN8" s="358">
        <v>2.6906898245215399E-2</v>
      </c>
      <c r="AO8" s="358">
        <v>3.6650825291871997E-2</v>
      </c>
      <c r="AP8" s="358">
        <v>9.5888444775482606E-6</v>
      </c>
      <c r="AQ8" s="368">
        <v>3.8349309470504501E-3</v>
      </c>
      <c r="AR8" s="55"/>
      <c r="AS8" s="56"/>
    </row>
    <row r="9" spans="1:45">
      <c r="A9" s="147">
        <v>17</v>
      </c>
      <c r="B9" s="352" t="s">
        <v>22</v>
      </c>
      <c r="C9" s="353">
        <v>15.6000003814697</v>
      </c>
      <c r="D9" s="353">
        <v>5.8000001907348597</v>
      </c>
      <c r="E9" s="353">
        <v>10.699999809265099</v>
      </c>
      <c r="F9" s="353">
        <v>9.1999998092651403</v>
      </c>
      <c r="G9" s="353">
        <v>7.5</v>
      </c>
      <c r="H9" s="353">
        <v>5.1999998092651403</v>
      </c>
      <c r="I9" s="353">
        <v>17.600000381469702</v>
      </c>
      <c r="J9" s="353">
        <v>9.6999998092651403</v>
      </c>
      <c r="K9" s="353">
        <v>9.6999998092651403</v>
      </c>
      <c r="L9" s="353">
        <v>17</v>
      </c>
      <c r="M9" s="380">
        <v>2</v>
      </c>
      <c r="N9" s="378">
        <v>2.0293135643005402</v>
      </c>
      <c r="O9" s="353">
        <v>1.7185074090957599</v>
      </c>
      <c r="P9" s="353">
        <v>-0.78047561645507801</v>
      </c>
      <c r="Q9" s="353">
        <v>-0.70813506841659501</v>
      </c>
      <c r="R9" s="353">
        <v>-0.204923421144485</v>
      </c>
      <c r="S9" s="353">
        <v>-0.89235013723373402</v>
      </c>
      <c r="T9" s="353">
        <v>2.26754620671272E-2</v>
      </c>
      <c r="U9" s="353">
        <v>0.65423804521560702</v>
      </c>
      <c r="V9" s="353">
        <v>0.68542164564132702</v>
      </c>
      <c r="W9" s="379">
        <v>0.19364751875400499</v>
      </c>
      <c r="X9" s="378">
        <v>2.0086510181427002</v>
      </c>
      <c r="Y9" s="353">
        <v>2.7520017623901398</v>
      </c>
      <c r="Z9" s="353">
        <v>0.92410081624984697</v>
      </c>
      <c r="AA9" s="353">
        <v>1.3968706130981401</v>
      </c>
      <c r="AB9" s="353">
        <v>0.14719098806381201</v>
      </c>
      <c r="AC9" s="353">
        <v>4.3365387916564897</v>
      </c>
      <c r="AD9" s="353">
        <v>2.9805109370499802E-3</v>
      </c>
      <c r="AE9" s="353">
        <v>3.44416379928589</v>
      </c>
      <c r="AF9" s="353">
        <v>7.52423143386841</v>
      </c>
      <c r="AG9" s="379">
        <v>1.2348153591155999</v>
      </c>
      <c r="AH9" s="378">
        <v>0.413626909255981</v>
      </c>
      <c r="AI9" s="353">
        <v>0.29662880301475503</v>
      </c>
      <c r="AJ9" s="353">
        <v>6.11827746033669E-2</v>
      </c>
      <c r="AK9" s="353">
        <v>5.0366606563329697E-2</v>
      </c>
      <c r="AL9" s="353">
        <v>4.2178747244179197E-3</v>
      </c>
      <c r="AM9" s="353">
        <v>7.9979941248893696E-2</v>
      </c>
      <c r="AN9" s="353">
        <v>5.1644343329826397E-5</v>
      </c>
      <c r="AO9" s="353">
        <v>4.2991448193788501E-2</v>
      </c>
      <c r="AP9" s="353">
        <v>4.7187406569719301E-2</v>
      </c>
      <c r="AQ9" s="379">
        <v>3.76646872609854E-3</v>
      </c>
      <c r="AR9" s="55"/>
      <c r="AS9" s="56"/>
    </row>
    <row r="10" spans="1:45">
      <c r="A10" s="148">
        <v>28</v>
      </c>
      <c r="B10" s="55" t="s">
        <v>33</v>
      </c>
      <c r="C10" s="355">
        <v>10.300000190734901</v>
      </c>
      <c r="D10" s="355">
        <v>4.9000000953674299</v>
      </c>
      <c r="E10" s="355">
        <v>6.9000000953674299</v>
      </c>
      <c r="F10" s="355">
        <v>6</v>
      </c>
      <c r="G10" s="355">
        <v>3.0999999046325701</v>
      </c>
      <c r="H10" s="355">
        <v>10.199999809265099</v>
      </c>
      <c r="I10" s="355">
        <v>18.399999618530298</v>
      </c>
      <c r="J10" s="355">
        <v>10.5</v>
      </c>
      <c r="K10" s="355">
        <v>4.9000000953674299</v>
      </c>
      <c r="L10" s="355">
        <v>12.3999996185303</v>
      </c>
      <c r="M10" s="381">
        <v>2</v>
      </c>
      <c r="N10" s="365">
        <v>2.6593682765960698</v>
      </c>
      <c r="O10" s="355">
        <v>1.1525306701660201</v>
      </c>
      <c r="P10" s="355">
        <v>-0.37651574611663802</v>
      </c>
      <c r="Q10" s="355">
        <v>-1.2973119020462001</v>
      </c>
      <c r="R10" s="355">
        <v>3.0602857470512401E-2</v>
      </c>
      <c r="S10" s="355">
        <v>0.48069033026695301</v>
      </c>
      <c r="T10" s="355">
        <v>1.1169004440307599</v>
      </c>
      <c r="U10" s="355">
        <v>-0.53758752346038796</v>
      </c>
      <c r="V10" s="355">
        <v>-0.57967162132263195</v>
      </c>
      <c r="W10" s="366">
        <v>-0.15559338033199299</v>
      </c>
      <c r="X10" s="365">
        <v>3.4495556354522701</v>
      </c>
      <c r="Y10" s="355">
        <v>1.2378010749816899</v>
      </c>
      <c r="Z10" s="355">
        <v>0.215063616633415</v>
      </c>
      <c r="AA10" s="355">
        <v>4.68827199935913</v>
      </c>
      <c r="AB10" s="355">
        <v>3.2826305832713799E-3</v>
      </c>
      <c r="AC10" s="355">
        <v>1.25835573673248</v>
      </c>
      <c r="AD10" s="355">
        <v>7.2311501502990696</v>
      </c>
      <c r="AE10" s="355">
        <v>2.3254690170288099</v>
      </c>
      <c r="AF10" s="355">
        <v>5.3815898895263699</v>
      </c>
      <c r="AG10" s="366">
        <v>0.79718732833862305</v>
      </c>
      <c r="AH10" s="365">
        <v>0.57246351242065396</v>
      </c>
      <c r="AI10" s="355">
        <v>0.107521630823612</v>
      </c>
      <c r="AJ10" s="355">
        <v>1.14751178771257E-2</v>
      </c>
      <c r="AK10" s="355">
        <v>0.13623216748237599</v>
      </c>
      <c r="AL10" s="355">
        <v>7.5807962275575806E-5</v>
      </c>
      <c r="AM10" s="355">
        <v>1.8703445792198198E-2</v>
      </c>
      <c r="AN10" s="355">
        <v>0.100976377725601</v>
      </c>
      <c r="AO10" s="355">
        <v>2.3393178358674001E-2</v>
      </c>
      <c r="AP10" s="355">
        <v>2.7199124917388001E-2</v>
      </c>
      <c r="AQ10" s="366">
        <v>1.9596256315708199E-3</v>
      </c>
      <c r="AR10" s="55"/>
      <c r="AS10" s="56"/>
    </row>
    <row r="11" spans="1:45">
      <c r="A11" s="148">
        <v>34</v>
      </c>
      <c r="B11" s="55" t="s">
        <v>39</v>
      </c>
      <c r="C11" s="355">
        <v>8.5</v>
      </c>
      <c r="D11" s="355">
        <v>8.5</v>
      </c>
      <c r="E11" s="355">
        <v>7.4000000953674299</v>
      </c>
      <c r="F11" s="355">
        <v>3.2000000476837198</v>
      </c>
      <c r="G11" s="355">
        <v>7.4000000953674299</v>
      </c>
      <c r="H11" s="355">
        <v>1.5</v>
      </c>
      <c r="I11" s="355">
        <v>5.5999999046325701</v>
      </c>
      <c r="J11" s="355">
        <v>10.300000190734901</v>
      </c>
      <c r="K11" s="355">
        <v>5.8000001907348597</v>
      </c>
      <c r="L11" s="355">
        <v>12.699999809265099</v>
      </c>
      <c r="M11" s="381">
        <v>2</v>
      </c>
      <c r="N11" s="365">
        <v>2.2181477546691899</v>
      </c>
      <c r="O11" s="355">
        <v>-0.48269873857498202</v>
      </c>
      <c r="P11" s="355">
        <v>6.08855597674847E-2</v>
      </c>
      <c r="Q11" s="355">
        <v>0.27704098820686301</v>
      </c>
      <c r="R11" s="355">
        <v>-0.84260773658752397</v>
      </c>
      <c r="S11" s="355">
        <v>1.6698188781738299</v>
      </c>
      <c r="T11" s="355">
        <v>0.236737981438637</v>
      </c>
      <c r="U11" s="355">
        <v>0.59765505790710405</v>
      </c>
      <c r="V11" s="355">
        <v>0.63442766666412398</v>
      </c>
      <c r="W11" s="366">
        <v>0.17497381567955</v>
      </c>
      <c r="X11" s="365">
        <v>2.3998665809631299</v>
      </c>
      <c r="Y11" s="355">
        <v>0.21711920201778401</v>
      </c>
      <c r="Z11" s="355">
        <v>5.6237922981381399E-3</v>
      </c>
      <c r="AA11" s="355">
        <v>0.21380214393138899</v>
      </c>
      <c r="AB11" s="355">
        <v>2.48856472969055</v>
      </c>
      <c r="AC11" s="355">
        <v>15.1848802566528</v>
      </c>
      <c r="AD11" s="355">
        <v>0.32487353682518</v>
      </c>
      <c r="AE11" s="355">
        <v>2.8741762638092001</v>
      </c>
      <c r="AF11" s="355">
        <v>6.4463033676147496</v>
      </c>
      <c r="AG11" s="366">
        <v>1.0081479549407999</v>
      </c>
      <c r="AH11" s="365">
        <v>0.51368147134780895</v>
      </c>
      <c r="AI11" s="355">
        <v>2.4325696751475299E-2</v>
      </c>
      <c r="AJ11" s="355">
        <v>3.8702727761119599E-4</v>
      </c>
      <c r="AK11" s="355">
        <v>8.0131087452173198E-3</v>
      </c>
      <c r="AL11" s="355">
        <v>7.4124857783317594E-2</v>
      </c>
      <c r="AM11" s="355">
        <v>0.29110637307167098</v>
      </c>
      <c r="AN11" s="355">
        <v>5.8512524701654902E-3</v>
      </c>
      <c r="AO11" s="355">
        <v>3.7291869521141101E-2</v>
      </c>
      <c r="AP11" s="355">
        <v>4.20220457017422E-2</v>
      </c>
      <c r="AQ11" s="366">
        <v>3.1963849905878301E-3</v>
      </c>
      <c r="AR11" s="55"/>
      <c r="AS11" s="56"/>
    </row>
    <row r="12" spans="1:45">
      <c r="A12" s="148">
        <v>38</v>
      </c>
      <c r="B12" s="55" t="s">
        <v>43</v>
      </c>
      <c r="C12" s="355">
        <v>13.199999809265099</v>
      </c>
      <c r="D12" s="355">
        <v>6.5</v>
      </c>
      <c r="E12" s="355">
        <v>4.5999999046325701</v>
      </c>
      <c r="F12" s="355">
        <v>5.1999998092651403</v>
      </c>
      <c r="G12" s="355">
        <v>5.6999998092651403</v>
      </c>
      <c r="H12" s="355">
        <v>5.0999999046325701</v>
      </c>
      <c r="I12" s="355">
        <v>17.600000381469702</v>
      </c>
      <c r="J12" s="355">
        <v>10.300000190734901</v>
      </c>
      <c r="K12" s="355">
        <v>6.8000001907348597</v>
      </c>
      <c r="L12" s="355">
        <v>9.8999996185302699</v>
      </c>
      <c r="M12" s="381">
        <v>2</v>
      </c>
      <c r="N12" s="365">
        <v>2.80573678016663</v>
      </c>
      <c r="O12" s="355">
        <v>0.69019371271133401</v>
      </c>
      <c r="P12" s="355">
        <v>0.35372194647789001</v>
      </c>
      <c r="Q12" s="355">
        <v>-1.37094342708588</v>
      </c>
      <c r="R12" s="355">
        <v>-0.33356493711471602</v>
      </c>
      <c r="S12" s="355">
        <v>3.4663755446672398E-2</v>
      </c>
      <c r="T12" s="355">
        <v>-0.102577984333038</v>
      </c>
      <c r="U12" s="355">
        <v>-2.6598690077662499E-2</v>
      </c>
      <c r="V12" s="355">
        <v>-8.1480041146278395E-2</v>
      </c>
      <c r="W12" s="366">
        <v>-0.120007008314133</v>
      </c>
      <c r="X12" s="365">
        <v>3.8397240638732901</v>
      </c>
      <c r="Y12" s="355">
        <v>0.44390279054641701</v>
      </c>
      <c r="Z12" s="355">
        <v>0.189812436699867</v>
      </c>
      <c r="AA12" s="355">
        <v>5.2355589866638201</v>
      </c>
      <c r="AB12" s="355">
        <v>0.38999480009079002</v>
      </c>
      <c r="AC12" s="355">
        <v>6.5437075681984399E-3</v>
      </c>
      <c r="AD12" s="355">
        <v>6.0993950814008699E-2</v>
      </c>
      <c r="AE12" s="355">
        <v>5.6928889825940097E-3</v>
      </c>
      <c r="AF12" s="355">
        <v>0.106328330934048</v>
      </c>
      <c r="AG12" s="366">
        <v>0.47423255443572998</v>
      </c>
      <c r="AH12" s="365">
        <v>0.74988168478012096</v>
      </c>
      <c r="AI12" s="355">
        <v>4.5377533882856397E-2</v>
      </c>
      <c r="AJ12" s="355">
        <v>1.19185363873839E-2</v>
      </c>
      <c r="AK12" s="355">
        <v>0.17903500795364399</v>
      </c>
      <c r="AL12" s="355">
        <v>1.0598872788250399E-2</v>
      </c>
      <c r="AM12" s="355">
        <v>1.1445904965512501E-4</v>
      </c>
      <c r="AN12" s="355">
        <v>1.00232195109129E-3</v>
      </c>
      <c r="AO12" s="355">
        <v>6.7393717472441494E-5</v>
      </c>
      <c r="AP12" s="355">
        <v>6.3241389580071005E-4</v>
      </c>
      <c r="AQ12" s="366">
        <v>1.3718673726543799E-3</v>
      </c>
      <c r="AR12" s="55"/>
      <c r="AS12" s="56"/>
    </row>
    <row r="13" spans="1:45">
      <c r="A13" s="148">
        <v>39</v>
      </c>
      <c r="B13" s="55" t="s">
        <v>44</v>
      </c>
      <c r="C13" s="355">
        <v>11.300000190734901</v>
      </c>
      <c r="D13" s="355">
        <v>6.5999999046325701</v>
      </c>
      <c r="E13" s="355">
        <v>3.5999999046325701</v>
      </c>
      <c r="F13" s="355">
        <v>2.2000000476837198</v>
      </c>
      <c r="G13" s="355">
        <v>5</v>
      </c>
      <c r="H13" s="355">
        <v>2.5999999046325701</v>
      </c>
      <c r="I13" s="355">
        <v>13</v>
      </c>
      <c r="J13" s="355">
        <v>3.9000000953674299</v>
      </c>
      <c r="K13" s="355">
        <v>7.1999998092651403</v>
      </c>
      <c r="L13" s="355">
        <v>14.1000003814697</v>
      </c>
      <c r="M13" s="381">
        <v>2</v>
      </c>
      <c r="N13" s="365">
        <v>3.5169532299041699</v>
      </c>
      <c r="O13" s="355">
        <v>0.75219416618347201</v>
      </c>
      <c r="P13" s="355">
        <v>7.9524673521518693E-2</v>
      </c>
      <c r="Q13" s="355">
        <v>0.17623569071292899</v>
      </c>
      <c r="R13" s="355">
        <v>-0.74480468034744296</v>
      </c>
      <c r="S13" s="355">
        <v>0.779599189758301</v>
      </c>
      <c r="T13" s="355">
        <v>-0.45620280504226701</v>
      </c>
      <c r="U13" s="355">
        <v>-4.7459442168474197E-2</v>
      </c>
      <c r="V13" s="355">
        <v>-0.168604716658592</v>
      </c>
      <c r="W13" s="366">
        <v>-0.159235268831253</v>
      </c>
      <c r="X13" s="365">
        <v>6.0330839157104501</v>
      </c>
      <c r="Y13" s="355">
        <v>0.52723693847656306</v>
      </c>
      <c r="Z13" s="355">
        <v>9.5941042527556402E-3</v>
      </c>
      <c r="AA13" s="355">
        <v>8.6519047617912306E-2</v>
      </c>
      <c r="AB13" s="355">
        <v>1.9443875551223799</v>
      </c>
      <c r="AC13" s="355">
        <v>3.30990409851074</v>
      </c>
      <c r="AD13" s="355">
        <v>1.2064083814621001</v>
      </c>
      <c r="AE13" s="355">
        <v>1.8124142661690702E-2</v>
      </c>
      <c r="AF13" s="355">
        <v>0.45528775453567499</v>
      </c>
      <c r="AG13" s="366">
        <v>0.83494269847869895</v>
      </c>
      <c r="AH13" s="365">
        <v>0.85902684926986705</v>
      </c>
      <c r="AI13" s="355">
        <v>3.9294656366109799E-2</v>
      </c>
      <c r="AJ13" s="355">
        <v>4.3921518954448402E-4</v>
      </c>
      <c r="AK13" s="355">
        <v>2.1570553071796898E-3</v>
      </c>
      <c r="AL13" s="355">
        <v>3.8526393473148297E-2</v>
      </c>
      <c r="AM13" s="355">
        <v>4.2210094630718203E-2</v>
      </c>
      <c r="AN13" s="355">
        <v>1.44540471956134E-2</v>
      </c>
      <c r="AO13" s="355">
        <v>1.56429552589543E-4</v>
      </c>
      <c r="AP13" s="355">
        <v>1.97429931722581E-3</v>
      </c>
      <c r="AQ13" s="366">
        <v>1.76097056828439E-3</v>
      </c>
      <c r="AR13" s="55"/>
      <c r="AS13" s="56"/>
    </row>
    <row r="14" spans="1:45">
      <c r="A14" s="148">
        <v>40</v>
      </c>
      <c r="B14" s="55" t="s">
        <v>45</v>
      </c>
      <c r="C14" s="355">
        <v>9.6999998092651403</v>
      </c>
      <c r="D14" s="355">
        <v>5.9000000953674299</v>
      </c>
      <c r="E14" s="355">
        <v>3.2000000476837198</v>
      </c>
      <c r="F14" s="355">
        <v>4.8000001907348597</v>
      </c>
      <c r="G14" s="355">
        <v>9.3999996185302699</v>
      </c>
      <c r="H14" s="355">
        <v>3.7999999523162802</v>
      </c>
      <c r="I14" s="355">
        <v>18.200000762939499</v>
      </c>
      <c r="J14" s="355">
        <v>12.8999996185303</v>
      </c>
      <c r="K14" s="355">
        <v>11</v>
      </c>
      <c r="L14" s="355">
        <v>16.600000381469702</v>
      </c>
      <c r="M14" s="381">
        <v>2</v>
      </c>
      <c r="N14" s="365">
        <v>3.0571093559265101</v>
      </c>
      <c r="O14" s="355">
        <v>-0.50161445140838601</v>
      </c>
      <c r="P14" s="355">
        <v>-1.17534780502319</v>
      </c>
      <c r="Q14" s="355">
        <v>-0.81665641069412198</v>
      </c>
      <c r="R14" s="355">
        <v>-0.40278694033622697</v>
      </c>
      <c r="S14" s="355">
        <v>-0.46853879094123801</v>
      </c>
      <c r="T14" s="355">
        <v>-8.8517449796199799E-2</v>
      </c>
      <c r="U14" s="355">
        <v>0.161109283566475</v>
      </c>
      <c r="V14" s="355">
        <v>-0.21484075486660001</v>
      </c>
      <c r="W14" s="366">
        <v>0.33276197314262401</v>
      </c>
      <c r="X14" s="365">
        <v>4.5585646629333496</v>
      </c>
      <c r="Y14" s="355">
        <v>0.234469294548035</v>
      </c>
      <c r="Z14" s="355">
        <v>2.09572100639343</v>
      </c>
      <c r="AA14" s="355">
        <v>1.85781621932983</v>
      </c>
      <c r="AB14" s="355">
        <v>0.56865489482879605</v>
      </c>
      <c r="AC14" s="355">
        <v>1.19553899765015</v>
      </c>
      <c r="AD14" s="355">
        <v>4.54188585281372E-2</v>
      </c>
      <c r="AE14" s="355">
        <v>0.20885907113552099</v>
      </c>
      <c r="AF14" s="355">
        <v>0.73923045396804798</v>
      </c>
      <c r="AG14" s="366">
        <v>3.6462423801422101</v>
      </c>
      <c r="AH14" s="365">
        <v>0.76490831375122104</v>
      </c>
      <c r="AI14" s="355">
        <v>2.05933731049299E-2</v>
      </c>
      <c r="AJ14" s="355">
        <v>0.11306292563676799</v>
      </c>
      <c r="AK14" s="355">
        <v>5.4584100842475898E-2</v>
      </c>
      <c r="AL14" s="355">
        <v>1.3278168626129599E-2</v>
      </c>
      <c r="AM14" s="355">
        <v>1.7967121675610501E-2</v>
      </c>
      <c r="AN14" s="355">
        <v>6.4127630321309003E-4</v>
      </c>
      <c r="AO14" s="355">
        <v>2.1243621595203898E-3</v>
      </c>
      <c r="AP14" s="355">
        <v>3.7776418030262002E-3</v>
      </c>
      <c r="AQ14" s="366">
        <v>9.0626413002610207E-3</v>
      </c>
      <c r="AR14" s="55"/>
      <c r="AS14" s="56"/>
    </row>
    <row r="15" spans="1:45">
      <c r="A15" s="148">
        <v>41</v>
      </c>
      <c r="B15" s="55" t="s">
        <v>46</v>
      </c>
      <c r="C15" s="355">
        <v>9.5</v>
      </c>
      <c r="D15" s="355">
        <v>6.4000000953674299</v>
      </c>
      <c r="E15" s="355">
        <v>6.3000001907348597</v>
      </c>
      <c r="F15" s="355">
        <v>5</v>
      </c>
      <c r="G15" s="355">
        <v>10.8999996185303</v>
      </c>
      <c r="H15" s="355">
        <v>6.6999998092651403</v>
      </c>
      <c r="I15" s="355">
        <v>17.799999237060501</v>
      </c>
      <c r="J15" s="355">
        <v>17.200000762939499</v>
      </c>
      <c r="K15" s="355">
        <v>11.300000190734901</v>
      </c>
      <c r="L15" s="355">
        <v>8.6999998092651403</v>
      </c>
      <c r="M15" s="381">
        <v>2</v>
      </c>
      <c r="N15" s="365">
        <v>1.8489305973053001</v>
      </c>
      <c r="O15" s="355">
        <v>-1.0632977485656701</v>
      </c>
      <c r="P15" s="355">
        <v>-0.54070436954498302</v>
      </c>
      <c r="Q15" s="355">
        <v>-1.6995489597320601</v>
      </c>
      <c r="R15" s="355">
        <v>-0.53089088201522805</v>
      </c>
      <c r="S15" s="355">
        <v>-0.54636883735656705</v>
      </c>
      <c r="T15" s="355">
        <v>0.454048961400986</v>
      </c>
      <c r="U15" s="355">
        <v>-0.14920674264431</v>
      </c>
      <c r="V15" s="355">
        <v>0.142109200358391</v>
      </c>
      <c r="W15" s="366">
        <v>-0.30778428912162797</v>
      </c>
      <c r="X15" s="365">
        <v>1.6674292087554901</v>
      </c>
      <c r="Y15" s="355">
        <v>1.0535513162612899</v>
      </c>
      <c r="Z15" s="355">
        <v>0.44352737069129899</v>
      </c>
      <c r="AA15" s="355">
        <v>8.0462093353271502</v>
      </c>
      <c r="AB15" s="355">
        <v>0.98788994550705</v>
      </c>
      <c r="AC15" s="355">
        <v>1.6257152557373</v>
      </c>
      <c r="AD15" s="355">
        <v>1.1950438022613501</v>
      </c>
      <c r="AE15" s="355">
        <v>0.17913857102394101</v>
      </c>
      <c r="AF15" s="355">
        <v>0.32343789935112</v>
      </c>
      <c r="AG15" s="366">
        <v>3.1193997859954798</v>
      </c>
      <c r="AH15" s="365">
        <v>0.395039021968842</v>
      </c>
      <c r="AI15" s="355">
        <v>0.13064974546432501</v>
      </c>
      <c r="AJ15" s="355">
        <v>3.3784583210945102E-2</v>
      </c>
      <c r="AK15" s="355">
        <v>0.33378449082374601</v>
      </c>
      <c r="AL15" s="355">
        <v>3.2569367438554798E-2</v>
      </c>
      <c r="AM15" s="355">
        <v>3.4496150910854298E-2</v>
      </c>
      <c r="AN15" s="355">
        <v>2.3823423311114301E-2</v>
      </c>
      <c r="AO15" s="355">
        <v>2.57262028753757E-3</v>
      </c>
      <c r="AP15" s="355">
        <v>2.3336901795118999E-3</v>
      </c>
      <c r="AQ15" s="366">
        <v>1.09469136223197E-2</v>
      </c>
      <c r="AR15" s="55"/>
      <c r="AS15" s="56"/>
    </row>
    <row r="16" spans="1:45" ht="15" thickBot="1">
      <c r="A16" s="231">
        <v>49</v>
      </c>
      <c r="B16" s="357" t="s">
        <v>54</v>
      </c>
      <c r="C16" s="358">
        <v>5.5</v>
      </c>
      <c r="D16" s="358">
        <v>10.1000003814697</v>
      </c>
      <c r="E16" s="358">
        <v>2.4000000953674299</v>
      </c>
      <c r="F16" s="358">
        <v>3</v>
      </c>
      <c r="G16" s="358">
        <v>5.0999999046325701</v>
      </c>
      <c r="H16" s="358">
        <v>3.5</v>
      </c>
      <c r="I16" s="358">
        <v>19.5</v>
      </c>
      <c r="J16" s="358">
        <v>8.6999998092651403</v>
      </c>
      <c r="K16" s="358">
        <v>3.2999999523162802</v>
      </c>
      <c r="L16" s="358">
        <v>14.699999809265099</v>
      </c>
      <c r="M16" s="382">
        <v>2</v>
      </c>
      <c r="N16" s="367">
        <v>3.7205104827880899</v>
      </c>
      <c r="O16" s="358">
        <v>-0.71096229553222701</v>
      </c>
      <c r="P16" s="358">
        <v>-0.14332947134971599</v>
      </c>
      <c r="Q16" s="358">
        <v>-0.188446044921875</v>
      </c>
      <c r="R16" s="358">
        <v>1.2219485044479399</v>
      </c>
      <c r="S16" s="358">
        <v>1.1289522647857699</v>
      </c>
      <c r="T16" s="358">
        <v>0.19736012816429099</v>
      </c>
      <c r="U16" s="358">
        <v>-0.49088445305824302</v>
      </c>
      <c r="V16" s="358">
        <v>-0.47360131144523598</v>
      </c>
      <c r="W16" s="368">
        <v>0.125016674399376</v>
      </c>
      <c r="X16" s="367">
        <v>6.75167036056519</v>
      </c>
      <c r="Y16" s="358">
        <v>0.47101965546607999</v>
      </c>
      <c r="Z16" s="358">
        <v>3.1165324151515999E-2</v>
      </c>
      <c r="AA16" s="358">
        <v>9.8923176527023302E-2</v>
      </c>
      <c r="AB16" s="358">
        <v>5.2336401939392099</v>
      </c>
      <c r="AC16" s="358">
        <v>6.9410281181335396</v>
      </c>
      <c r="AD16" s="358">
        <v>0.22578613460063901</v>
      </c>
      <c r="AE16" s="358">
        <v>1.9389685392379801</v>
      </c>
      <c r="AF16" s="358">
        <v>3.5922975540161102</v>
      </c>
      <c r="AG16" s="368">
        <v>0.51465243101119995</v>
      </c>
      <c r="AH16" s="367">
        <v>0.78243148326873802</v>
      </c>
      <c r="AI16" s="358">
        <v>2.85715889185667E-2</v>
      </c>
      <c r="AJ16" s="358">
        <v>1.16121396422386E-3</v>
      </c>
      <c r="AK16" s="358">
        <v>2.0073140040039999E-3</v>
      </c>
      <c r="AL16" s="358">
        <v>8.4400899708270999E-2</v>
      </c>
      <c r="AM16" s="358">
        <v>7.2043105959892301E-2</v>
      </c>
      <c r="AN16" s="358">
        <v>2.2017098963260698E-3</v>
      </c>
      <c r="AO16" s="358">
        <v>1.36207118630409E-2</v>
      </c>
      <c r="AP16" s="358">
        <v>1.26784760504961E-2</v>
      </c>
      <c r="AQ16" s="368">
        <v>8.83440137840807E-4</v>
      </c>
      <c r="AR16" s="55"/>
      <c r="AS16" s="56"/>
    </row>
    <row r="17" spans="1:45">
      <c r="A17" s="147">
        <v>14</v>
      </c>
      <c r="B17" s="352" t="s">
        <v>19</v>
      </c>
      <c r="C17" s="353">
        <v>6.3000001907348597</v>
      </c>
      <c r="D17" s="353">
        <v>14.5</v>
      </c>
      <c r="E17" s="353">
        <v>11.800000190734901</v>
      </c>
      <c r="F17" s="353">
        <v>12.800000190734901</v>
      </c>
      <c r="G17" s="353">
        <v>18.5</v>
      </c>
      <c r="H17" s="353">
        <v>13.5</v>
      </c>
      <c r="I17" s="353">
        <v>8.6000003814697301</v>
      </c>
      <c r="J17" s="353">
        <v>19.299999237060501</v>
      </c>
      <c r="K17" s="353">
        <v>9.6999998092651403</v>
      </c>
      <c r="L17" s="353">
        <v>6.3000001907348597</v>
      </c>
      <c r="M17" s="380">
        <v>3</v>
      </c>
      <c r="N17" s="378">
        <v>-1.7001595497131301</v>
      </c>
      <c r="O17" s="353">
        <v>-2.5632891654968302</v>
      </c>
      <c r="P17" s="353">
        <v>0.38022977113723799</v>
      </c>
      <c r="Q17" s="353">
        <v>-0.17774423956870999</v>
      </c>
      <c r="R17" s="353">
        <v>0.634113609790802</v>
      </c>
      <c r="S17" s="353">
        <v>-0.380629122257233</v>
      </c>
      <c r="T17" s="353">
        <v>0.99512970447540305</v>
      </c>
      <c r="U17" s="353">
        <v>0.27559942007064803</v>
      </c>
      <c r="V17" s="353">
        <v>0.16342397034168199</v>
      </c>
      <c r="W17" s="379">
        <v>0.29649999737739602</v>
      </c>
      <c r="X17" s="378">
        <v>1.40989100933075</v>
      </c>
      <c r="Y17" s="353">
        <v>6.1226735115051296</v>
      </c>
      <c r="Z17" s="353">
        <v>0.21932740509509999</v>
      </c>
      <c r="AA17" s="353">
        <v>8.8006563484668704E-2</v>
      </c>
      <c r="AB17" s="353">
        <v>1.4093933105468801</v>
      </c>
      <c r="AC17" s="353">
        <v>0.78899937868118297</v>
      </c>
      <c r="AD17" s="353">
        <v>5.7403426170349103</v>
      </c>
      <c r="AE17" s="353">
        <v>0.61117953062057495</v>
      </c>
      <c r="AF17" s="353">
        <v>0.42773818969726601</v>
      </c>
      <c r="AG17" s="379">
        <v>2.8948597908020002</v>
      </c>
      <c r="AH17" s="378">
        <v>0.25433725118637102</v>
      </c>
      <c r="AI17" s="353">
        <v>0.578130424022675</v>
      </c>
      <c r="AJ17" s="353">
        <v>1.2721046805381799E-2</v>
      </c>
      <c r="AK17" s="353">
        <v>2.7798519004136298E-3</v>
      </c>
      <c r="AL17" s="353">
        <v>3.53805646300316E-2</v>
      </c>
      <c r="AM17" s="353">
        <v>1.27477822825313E-2</v>
      </c>
      <c r="AN17" s="353">
        <v>8.7134465575218201E-2</v>
      </c>
      <c r="AO17" s="353">
        <v>6.6832420416176302E-3</v>
      </c>
      <c r="AP17" s="353">
        <v>2.3499689996242502E-3</v>
      </c>
      <c r="AQ17" s="379">
        <v>7.73535063490272E-3</v>
      </c>
      <c r="AR17" s="55"/>
      <c r="AS17" s="56"/>
    </row>
    <row r="18" spans="1:45">
      <c r="A18" s="148">
        <v>30</v>
      </c>
      <c r="B18" s="55" t="s">
        <v>35</v>
      </c>
      <c r="C18" s="355">
        <v>9.6000003814697301</v>
      </c>
      <c r="D18" s="355">
        <v>14.800000190734901</v>
      </c>
      <c r="E18" s="355">
        <v>7.9000000953674299</v>
      </c>
      <c r="F18" s="355">
        <v>10.199999809265099</v>
      </c>
      <c r="G18" s="355">
        <v>12</v>
      </c>
      <c r="H18" s="355">
        <v>13.699999809265099</v>
      </c>
      <c r="I18" s="355">
        <v>8.8000001907348597</v>
      </c>
      <c r="J18" s="355">
        <v>18.700000762939499</v>
      </c>
      <c r="K18" s="355">
        <v>8.3999996185302699</v>
      </c>
      <c r="L18" s="355">
        <v>5.5999999046325701</v>
      </c>
      <c r="M18" s="381">
        <v>3</v>
      </c>
      <c r="N18" s="365">
        <v>-0.90803337097168002</v>
      </c>
      <c r="O18" s="355">
        <v>-1.5296379327773999</v>
      </c>
      <c r="P18" s="355">
        <v>0.83863341808319103</v>
      </c>
      <c r="Q18" s="355">
        <v>-0.999228835105896</v>
      </c>
      <c r="R18" s="355">
        <v>0.63864195346832298</v>
      </c>
      <c r="S18" s="355">
        <v>0.48788970708847001</v>
      </c>
      <c r="T18" s="355">
        <v>0.24637924134731301</v>
      </c>
      <c r="U18" s="355">
        <v>0.59465646743774403</v>
      </c>
      <c r="V18" s="355">
        <v>-0.61075836420059204</v>
      </c>
      <c r="W18" s="366">
        <v>-1.11788408830762E-2</v>
      </c>
      <c r="X18" s="365">
        <v>0.40217012166976901</v>
      </c>
      <c r="Y18" s="355">
        <v>2.1803348064422599</v>
      </c>
      <c r="Z18" s="355">
        <v>1.0669522285461399</v>
      </c>
      <c r="AA18" s="355">
        <v>2.78133893013</v>
      </c>
      <c r="AB18" s="355">
        <v>1.4295947551727299</v>
      </c>
      <c r="AC18" s="355">
        <v>1.29633116722107</v>
      </c>
      <c r="AD18" s="355">
        <v>0.35187357664108299</v>
      </c>
      <c r="AE18" s="355">
        <v>2.8454077243804901</v>
      </c>
      <c r="AF18" s="355">
        <v>5.9742770195007298</v>
      </c>
      <c r="AG18" s="366">
        <v>4.1150175966322396E-3</v>
      </c>
      <c r="AH18" s="365">
        <v>0.13088832795620001</v>
      </c>
      <c r="AI18" s="355">
        <v>0.371427953243256</v>
      </c>
      <c r="AJ18" s="355">
        <v>0.11164560914039599</v>
      </c>
      <c r="AK18" s="355">
        <v>0.158499255776405</v>
      </c>
      <c r="AL18" s="355">
        <v>6.4745888113975497E-2</v>
      </c>
      <c r="AM18" s="355">
        <v>3.7786845117807402E-2</v>
      </c>
      <c r="AN18" s="355">
        <v>9.6361935138702393E-3</v>
      </c>
      <c r="AO18" s="355">
        <v>5.6134466081857702E-2</v>
      </c>
      <c r="AP18" s="355">
        <v>5.9215601533651401E-2</v>
      </c>
      <c r="AQ18" s="366">
        <v>1.9837678337353299E-5</v>
      </c>
      <c r="AR18" s="55"/>
      <c r="AS18" s="56"/>
    </row>
    <row r="19" spans="1:45">
      <c r="A19" s="148">
        <v>33</v>
      </c>
      <c r="B19" s="55" t="s">
        <v>38</v>
      </c>
      <c r="C19" s="355">
        <v>9.1000003814697301</v>
      </c>
      <c r="D19" s="355">
        <v>12.699999809265099</v>
      </c>
      <c r="E19" s="355">
        <v>10.300000190734901</v>
      </c>
      <c r="F19" s="355">
        <v>9.6000003814697301</v>
      </c>
      <c r="G19" s="355">
        <v>9.3999996185302699</v>
      </c>
      <c r="H19" s="355">
        <v>12.199999809265099</v>
      </c>
      <c r="I19" s="355">
        <v>19.200000762939499</v>
      </c>
      <c r="J19" s="355">
        <v>15.8999996185303</v>
      </c>
      <c r="K19" s="355">
        <v>8.5</v>
      </c>
      <c r="L19" s="355">
        <v>10.8999996185303</v>
      </c>
      <c r="M19" s="381">
        <v>3</v>
      </c>
      <c r="N19" s="365">
        <v>0.420725107192993</v>
      </c>
      <c r="O19" s="355">
        <v>-0.55202955007553101</v>
      </c>
      <c r="P19" s="355">
        <v>-0.26946231722831698</v>
      </c>
      <c r="Q19" s="355">
        <v>-1.0549741983413701</v>
      </c>
      <c r="R19" s="355">
        <v>1.6260793209075901</v>
      </c>
      <c r="S19" s="355">
        <v>-0.21516650915145899</v>
      </c>
      <c r="T19" s="355">
        <v>0.54052346944809004</v>
      </c>
      <c r="U19" s="355">
        <v>2.9331477358937302E-2</v>
      </c>
      <c r="V19" s="355">
        <v>-0.21635492146015201</v>
      </c>
      <c r="W19" s="366">
        <v>-0.32610890269279502</v>
      </c>
      <c r="X19" s="365">
        <v>8.6338207125663799E-2</v>
      </c>
      <c r="Y19" s="355">
        <v>0.28396874666214</v>
      </c>
      <c r="Z19" s="355">
        <v>0.11015310138464</v>
      </c>
      <c r="AA19" s="355">
        <v>3.1003282070159899</v>
      </c>
      <c r="AB19" s="355">
        <v>9.2679033279418892</v>
      </c>
      <c r="AC19" s="355">
        <v>0.25212854146957397</v>
      </c>
      <c r="AD19" s="355">
        <v>1.69358718395233</v>
      </c>
      <c r="AE19" s="355">
        <v>6.92277308553457E-3</v>
      </c>
      <c r="AF19" s="355">
        <v>0.74968719482421897</v>
      </c>
      <c r="AG19" s="366">
        <v>3.5018978118896502</v>
      </c>
      <c r="AH19" s="365">
        <v>3.68467606604099E-2</v>
      </c>
      <c r="AI19" s="355">
        <v>6.34347274899483E-2</v>
      </c>
      <c r="AJ19" s="355">
        <v>1.51146650314331E-2</v>
      </c>
      <c r="AK19" s="355">
        <v>0.23167870938777901</v>
      </c>
      <c r="AL19" s="355">
        <v>0.550409495830536</v>
      </c>
      <c r="AM19" s="355">
        <v>9.6372207626700401E-3</v>
      </c>
      <c r="AN19" s="355">
        <v>6.0817919671535499E-2</v>
      </c>
      <c r="AO19" s="355">
        <v>1.7908957670442801E-4</v>
      </c>
      <c r="AP19" s="355">
        <v>9.7439717501401901E-3</v>
      </c>
      <c r="AQ19" s="366">
        <v>2.21374575048685E-2</v>
      </c>
      <c r="AR19" s="55"/>
      <c r="AS19" s="56"/>
    </row>
    <row r="20" spans="1:45">
      <c r="A20" s="148">
        <v>36</v>
      </c>
      <c r="B20" s="55" t="s">
        <v>41</v>
      </c>
      <c r="C20" s="355">
        <v>5.6999998092651403</v>
      </c>
      <c r="D20" s="355">
        <v>12.8999996185303</v>
      </c>
      <c r="E20" s="355">
        <v>4.9000000953674299</v>
      </c>
      <c r="F20" s="355">
        <v>8.6000003814697301</v>
      </c>
      <c r="G20" s="355">
        <v>16.200000762939499</v>
      </c>
      <c r="H20" s="355">
        <v>7</v>
      </c>
      <c r="I20" s="355">
        <v>14.300000190734901</v>
      </c>
      <c r="J20" s="355">
        <v>18.399999618530298</v>
      </c>
      <c r="K20" s="355">
        <v>16.399999618530298</v>
      </c>
      <c r="L20" s="355">
        <v>5</v>
      </c>
      <c r="M20" s="381">
        <v>3</v>
      </c>
      <c r="N20" s="365">
        <v>9.1068163514137296E-2</v>
      </c>
      <c r="O20" s="355">
        <v>-3.1420974731445299</v>
      </c>
      <c r="P20" s="355">
        <v>-0.22768232226371801</v>
      </c>
      <c r="Q20" s="355">
        <v>-0.94772732257842995</v>
      </c>
      <c r="R20" s="355">
        <v>0.122339859604836</v>
      </c>
      <c r="S20" s="355">
        <v>-0.51918566226959195</v>
      </c>
      <c r="T20" s="355">
        <v>-0.642616868019104</v>
      </c>
      <c r="U20" s="355">
        <v>-0.52643263339996305</v>
      </c>
      <c r="V20" s="355">
        <v>4.9209780991077402E-2</v>
      </c>
      <c r="W20" s="366">
        <v>-5.3732886910438503E-2</v>
      </c>
      <c r="X20" s="365">
        <v>4.0451940149068798E-3</v>
      </c>
      <c r="Y20" s="355">
        <v>9.1999444961547905</v>
      </c>
      <c r="Z20" s="355">
        <v>7.8642860054969801E-2</v>
      </c>
      <c r="AA20" s="355">
        <v>2.5020201206207302</v>
      </c>
      <c r="AB20" s="355">
        <v>5.2460689097642899E-2</v>
      </c>
      <c r="AC20" s="355">
        <v>1.46797287464142</v>
      </c>
      <c r="AD20" s="355">
        <v>2.3937714099884002</v>
      </c>
      <c r="AE20" s="355">
        <v>2.2299637794494598</v>
      </c>
      <c r="AF20" s="355">
        <v>3.8783714175224297E-2</v>
      </c>
      <c r="AG20" s="366">
        <v>9.5073282718658406E-2</v>
      </c>
      <c r="AH20" s="365">
        <v>7.0217595202848304E-4</v>
      </c>
      <c r="AI20" s="355">
        <v>0.835895776748657</v>
      </c>
      <c r="AJ20" s="355">
        <v>4.3890592642128502E-3</v>
      </c>
      <c r="AK20" s="355">
        <v>7.6046563684940297E-2</v>
      </c>
      <c r="AL20" s="355">
        <v>1.26721046399325E-3</v>
      </c>
      <c r="AM20" s="355">
        <v>2.2822236642241499E-2</v>
      </c>
      <c r="AN20" s="355">
        <v>3.4963674843311303E-2</v>
      </c>
      <c r="AO20" s="355">
        <v>2.3463804274797401E-2</v>
      </c>
      <c r="AP20" s="355">
        <v>2.05029180506244E-4</v>
      </c>
      <c r="AQ20" s="366">
        <v>2.44451744947582E-4</v>
      </c>
      <c r="AR20" s="55"/>
      <c r="AS20" s="56"/>
    </row>
    <row r="21" spans="1:45">
      <c r="A21" s="148">
        <v>44</v>
      </c>
      <c r="B21" s="55" t="s">
        <v>49</v>
      </c>
      <c r="C21" s="355">
        <v>8.1000003814697301</v>
      </c>
      <c r="D21" s="355">
        <v>14.199999809265099</v>
      </c>
      <c r="E21" s="355">
        <v>3.5999999046325701</v>
      </c>
      <c r="F21" s="355">
        <v>8.6000003814697301</v>
      </c>
      <c r="G21" s="355">
        <v>14</v>
      </c>
      <c r="H21" s="355">
        <v>3.4000000953674299</v>
      </c>
      <c r="I21" s="355">
        <v>14.1000003814697</v>
      </c>
      <c r="J21" s="355">
        <v>18</v>
      </c>
      <c r="K21" s="355">
        <v>19.700000762939499</v>
      </c>
      <c r="L21" s="355">
        <v>3.9000000953674299</v>
      </c>
      <c r="M21" s="381">
        <v>3</v>
      </c>
      <c r="N21" s="365">
        <v>0.18910861015319799</v>
      </c>
      <c r="O21" s="355">
        <v>-2.84732961654663</v>
      </c>
      <c r="P21" s="355">
        <v>-0.14459955692291299</v>
      </c>
      <c r="Q21" s="355">
        <v>-1.3002461194992101</v>
      </c>
      <c r="R21" s="355">
        <v>3.6676730960607501E-2</v>
      </c>
      <c r="S21" s="355">
        <v>-0.31239998340606701</v>
      </c>
      <c r="T21" s="355">
        <v>-1.9192481040954601</v>
      </c>
      <c r="U21" s="355">
        <v>-0.35725206136703502</v>
      </c>
      <c r="V21" s="355">
        <v>0.33208435773849498</v>
      </c>
      <c r="W21" s="366">
        <v>-0.15734475851058999</v>
      </c>
      <c r="X21" s="365">
        <v>1.74433048814535E-2</v>
      </c>
      <c r="Y21" s="355">
        <v>7.5547723770141602</v>
      </c>
      <c r="Z21" s="355">
        <v>3.1720101833343499E-2</v>
      </c>
      <c r="AA21" s="355">
        <v>4.7095036506652797</v>
      </c>
      <c r="AB21" s="355">
        <v>4.7149737365543799E-3</v>
      </c>
      <c r="AC21" s="355">
        <v>0.53148943185806297</v>
      </c>
      <c r="AD21" s="355">
        <v>21.352104187011701</v>
      </c>
      <c r="AE21" s="355">
        <v>1.0269793272018399</v>
      </c>
      <c r="AF21" s="355">
        <v>1.76621413230896</v>
      </c>
      <c r="AG21" s="366">
        <v>0.81523478031158403</v>
      </c>
      <c r="AH21" s="365">
        <v>2.5728631298989101E-3</v>
      </c>
      <c r="AI21" s="355">
        <v>0.58326989412307695</v>
      </c>
      <c r="AJ21" s="355">
        <v>1.50427757762372E-3</v>
      </c>
      <c r="AK21" s="355">
        <v>0.121631257236004</v>
      </c>
      <c r="AL21" s="355">
        <v>9.6777701401151703E-5</v>
      </c>
      <c r="AM21" s="355">
        <v>7.0212762802839297E-3</v>
      </c>
      <c r="AN21" s="355">
        <v>0.265006363391876</v>
      </c>
      <c r="AO21" s="355">
        <v>9.1821327805519104E-3</v>
      </c>
      <c r="AP21" s="355">
        <v>7.9339761286974005E-3</v>
      </c>
      <c r="AQ21" s="366">
        <v>1.7811423167586301E-3</v>
      </c>
      <c r="AR21" s="55"/>
      <c r="AS21" s="56"/>
    </row>
    <row r="22" spans="1:45" ht="15" thickBot="1">
      <c r="A22" s="231">
        <v>45</v>
      </c>
      <c r="B22" s="357" t="s">
        <v>50</v>
      </c>
      <c r="C22" s="358">
        <v>7.9000000953674299</v>
      </c>
      <c r="D22" s="358">
        <v>14.199999809265099</v>
      </c>
      <c r="E22" s="358">
        <v>5.5</v>
      </c>
      <c r="F22" s="358">
        <v>3.2000000476837198</v>
      </c>
      <c r="G22" s="358">
        <v>15.1000003814697</v>
      </c>
      <c r="H22" s="358">
        <v>6.5</v>
      </c>
      <c r="I22" s="358">
        <v>11.5</v>
      </c>
      <c r="J22" s="358">
        <v>12.1000003814697</v>
      </c>
      <c r="K22" s="358">
        <v>3.5999999046325701</v>
      </c>
      <c r="L22" s="358">
        <v>9.8000001907348597</v>
      </c>
      <c r="M22" s="382">
        <v>3</v>
      </c>
      <c r="N22" s="367">
        <v>1.4265787601470901</v>
      </c>
      <c r="O22" s="358">
        <v>-2.1324050426483199</v>
      </c>
      <c r="P22" s="358">
        <v>1.2176489830017101</v>
      </c>
      <c r="Q22" s="358">
        <v>0.46823042631149298</v>
      </c>
      <c r="R22" s="358">
        <v>0.70502346754074097</v>
      </c>
      <c r="S22" s="358">
        <v>0.24451981484890001</v>
      </c>
      <c r="T22" s="358">
        <v>0.30134618282318099</v>
      </c>
      <c r="U22" s="358">
        <v>0.82856190204620395</v>
      </c>
      <c r="V22" s="358">
        <v>-0.137369349598885</v>
      </c>
      <c r="W22" s="368">
        <v>-0.18090865015983601</v>
      </c>
      <c r="X22" s="367">
        <v>0.992653489112854</v>
      </c>
      <c r="Y22" s="358">
        <v>4.2372617721557599</v>
      </c>
      <c r="Z22" s="358">
        <v>2.2492871284484899</v>
      </c>
      <c r="AA22" s="358">
        <v>0.61072158813476596</v>
      </c>
      <c r="AB22" s="358">
        <v>1.7422287464141799</v>
      </c>
      <c r="AC22" s="358">
        <v>0.32561227679252602</v>
      </c>
      <c r="AD22" s="358">
        <v>0.52639269828796398</v>
      </c>
      <c r="AE22" s="358">
        <v>5.5241074562072798</v>
      </c>
      <c r="AF22" s="358">
        <v>0.30222210288047802</v>
      </c>
      <c r="AG22" s="368">
        <v>1.07769739627838</v>
      </c>
      <c r="AH22" s="367">
        <v>0.21045871078968001</v>
      </c>
      <c r="AI22" s="358">
        <v>0.47023484110832198</v>
      </c>
      <c r="AJ22" s="358">
        <v>0.153327345848083</v>
      </c>
      <c r="AK22" s="358">
        <v>2.2672252729535099E-2</v>
      </c>
      <c r="AL22" s="358">
        <v>5.1402300596237203E-2</v>
      </c>
      <c r="AM22" s="358">
        <v>6.18306081742048E-3</v>
      </c>
      <c r="AN22" s="358">
        <v>9.3908905982971191E-3</v>
      </c>
      <c r="AO22" s="358">
        <v>7.0994600653648404E-2</v>
      </c>
      <c r="AP22" s="358">
        <v>1.9514395389705901E-3</v>
      </c>
      <c r="AQ22" s="368">
        <v>3.3844965510070298E-3</v>
      </c>
      <c r="AR22" s="55"/>
      <c r="AS22" s="56"/>
    </row>
    <row r="23" spans="1:45">
      <c r="A23" s="147">
        <v>35</v>
      </c>
      <c r="B23" s="352" t="s">
        <v>40</v>
      </c>
      <c r="C23" s="353">
        <v>6.8000001907348597</v>
      </c>
      <c r="D23" s="353">
        <v>9.5</v>
      </c>
      <c r="E23" s="353">
        <v>11.5</v>
      </c>
      <c r="F23" s="353">
        <v>7</v>
      </c>
      <c r="G23" s="353">
        <v>14.3999996185303</v>
      </c>
      <c r="H23" s="353">
        <v>7.4000000953674299</v>
      </c>
      <c r="I23" s="353">
        <v>18.899999618530298</v>
      </c>
      <c r="J23" s="353">
        <v>0.40000000596046398</v>
      </c>
      <c r="K23" s="353">
        <v>10.699999809265099</v>
      </c>
      <c r="L23" s="353">
        <v>17.899999618530298</v>
      </c>
      <c r="M23" s="380">
        <v>4</v>
      </c>
      <c r="N23" s="378">
        <v>1.8999208211898799</v>
      </c>
      <c r="O23" s="353">
        <v>-0.155922040343285</v>
      </c>
      <c r="P23" s="353">
        <v>-0.82592713832855202</v>
      </c>
      <c r="Q23" s="353">
        <v>2.03928875923157</v>
      </c>
      <c r="R23" s="353">
        <v>0.74640524387359597</v>
      </c>
      <c r="S23" s="353">
        <v>-1.2138946056366</v>
      </c>
      <c r="T23" s="353">
        <v>0.381815165281296</v>
      </c>
      <c r="U23" s="353">
        <v>-0.82568013668060303</v>
      </c>
      <c r="V23" s="353">
        <v>0.40513944625854498</v>
      </c>
      <c r="W23" s="379">
        <v>-0.40214541554451</v>
      </c>
      <c r="X23" s="378">
        <v>1.7606668472289999</v>
      </c>
      <c r="Y23" s="353">
        <v>2.2654835134744599E-2</v>
      </c>
      <c r="Z23" s="353">
        <v>1.0348660945892301</v>
      </c>
      <c r="AA23" s="353">
        <v>11.5846109390259</v>
      </c>
      <c r="AB23" s="353">
        <v>1.95275342464447</v>
      </c>
      <c r="AC23" s="353">
        <v>8.0248069763183594</v>
      </c>
      <c r="AD23" s="353">
        <v>0.84505462646484397</v>
      </c>
      <c r="AE23" s="353">
        <v>5.4857482910156303</v>
      </c>
      <c r="AF23" s="353">
        <v>2.6287882328033398</v>
      </c>
      <c r="AG23" s="379">
        <v>5.3253040313720703</v>
      </c>
      <c r="AH23" s="378">
        <v>0.30960848927497903</v>
      </c>
      <c r="AI23" s="353">
        <v>2.0852438174188098E-3</v>
      </c>
      <c r="AJ23" s="353">
        <v>5.8509357273578602E-2</v>
      </c>
      <c r="AK23" s="353">
        <v>0.35669687390327498</v>
      </c>
      <c r="AL23" s="353">
        <v>4.7784958034753799E-2</v>
      </c>
      <c r="AM23" s="353">
        <v>0.12638740241527599</v>
      </c>
      <c r="AN23" s="353">
        <v>1.2503977864980699E-2</v>
      </c>
      <c r="AO23" s="353">
        <v>5.8474365621805198E-2</v>
      </c>
      <c r="AP23" s="353">
        <v>1.4078322798013699E-2</v>
      </c>
      <c r="AQ23" s="379">
        <v>1.3871010392904301E-2</v>
      </c>
      <c r="AR23" s="55"/>
      <c r="AS23" s="56"/>
    </row>
    <row r="24" spans="1:45">
      <c r="A24" s="148">
        <v>43</v>
      </c>
      <c r="B24" s="55" t="s">
        <v>48</v>
      </c>
      <c r="C24" s="355">
        <v>8.6999998092651403</v>
      </c>
      <c r="D24" s="355">
        <v>10.6000003814697</v>
      </c>
      <c r="E24" s="355">
        <v>4.6999998092651403</v>
      </c>
      <c r="F24" s="355">
        <v>5.8000001907348597</v>
      </c>
      <c r="G24" s="355">
        <v>15.8999996185303</v>
      </c>
      <c r="H24" s="355">
        <v>9.3000001907348597</v>
      </c>
      <c r="I24" s="355">
        <v>1.20000004768372</v>
      </c>
      <c r="J24" s="355">
        <v>14.5</v>
      </c>
      <c r="K24" s="355">
        <v>13.800000190734901</v>
      </c>
      <c r="L24" s="355">
        <v>12.8999996185303</v>
      </c>
      <c r="M24" s="381">
        <v>4</v>
      </c>
      <c r="N24" s="365">
        <v>0.106091246008873</v>
      </c>
      <c r="O24" s="355">
        <v>-1.99948334693909</v>
      </c>
      <c r="P24" s="355">
        <v>-0.33255493640899703</v>
      </c>
      <c r="Q24" s="355">
        <v>0.59968584775924705</v>
      </c>
      <c r="R24" s="355">
        <v>-1.5151735544204701</v>
      </c>
      <c r="S24" s="355">
        <v>0.27480188012123102</v>
      </c>
      <c r="T24" s="355">
        <v>-0.20535191893577601</v>
      </c>
      <c r="U24" s="355">
        <v>1.0777186155319201</v>
      </c>
      <c r="V24" s="355">
        <v>-0.679254710674286</v>
      </c>
      <c r="W24" s="366">
        <v>0.31441912055015597</v>
      </c>
      <c r="X24" s="365">
        <v>5.48991048708558E-3</v>
      </c>
      <c r="Y24" s="355">
        <v>3.7254734039306601</v>
      </c>
      <c r="Z24" s="355">
        <v>0.16777507960796401</v>
      </c>
      <c r="AA24" s="355">
        <v>1.0017782449722299</v>
      </c>
      <c r="AB24" s="355">
        <v>8.0467920303344709</v>
      </c>
      <c r="AC24" s="355">
        <v>0.41125580668449402</v>
      </c>
      <c r="AD24" s="355">
        <v>0.24444207549095201</v>
      </c>
      <c r="AE24" s="355">
        <v>9.3459396362304705</v>
      </c>
      <c r="AF24" s="355">
        <v>7.3894453048706099</v>
      </c>
      <c r="AG24" s="366">
        <v>3.2553377151489298</v>
      </c>
      <c r="AH24" s="365">
        <v>1.3065488310530799E-3</v>
      </c>
      <c r="AI24" s="355">
        <v>0.46408993005752602</v>
      </c>
      <c r="AJ24" s="355">
        <v>1.2837881222367301E-2</v>
      </c>
      <c r="AK24" s="355">
        <v>4.1745930910110501E-2</v>
      </c>
      <c r="AL24" s="355">
        <v>0.26649639010429399</v>
      </c>
      <c r="AM24" s="355">
        <v>8.7660904973745294E-3</v>
      </c>
      <c r="AN24" s="355">
        <v>4.8951283097267203E-3</v>
      </c>
      <c r="AO24" s="355">
        <v>0.13482713699340801</v>
      </c>
      <c r="AP24" s="355">
        <v>5.3558927029371303E-2</v>
      </c>
      <c r="AQ24" s="366">
        <v>1.14758396521211E-2</v>
      </c>
      <c r="AR24" s="55"/>
      <c r="AS24" s="56"/>
    </row>
    <row r="25" spans="1:45">
      <c r="A25" s="148">
        <v>46</v>
      </c>
      <c r="B25" s="55" t="s">
        <v>51</v>
      </c>
      <c r="C25" s="355">
        <v>5.5999999046325701</v>
      </c>
      <c r="D25" s="355">
        <v>9.5</v>
      </c>
      <c r="E25" s="355">
        <v>8.5</v>
      </c>
      <c r="F25" s="355">
        <v>4.5999999046325701</v>
      </c>
      <c r="G25" s="355">
        <v>18.399999618530298</v>
      </c>
      <c r="H25" s="355">
        <v>9.6999998092651403</v>
      </c>
      <c r="I25" s="355">
        <v>6</v>
      </c>
      <c r="J25" s="355">
        <v>9.3000001907348597</v>
      </c>
      <c r="K25" s="355">
        <v>17</v>
      </c>
      <c r="L25" s="355">
        <v>16.299999237060501</v>
      </c>
      <c r="M25" s="381">
        <v>4</v>
      </c>
      <c r="N25" s="365">
        <v>0.39818605780601501</v>
      </c>
      <c r="O25" s="355">
        <v>-2.04673051834106</v>
      </c>
      <c r="P25" s="355">
        <v>-1.3355365991592401</v>
      </c>
      <c r="Q25" s="355">
        <v>1.75952041149139</v>
      </c>
      <c r="R25" s="355">
        <v>-1.1890869140625</v>
      </c>
      <c r="S25" s="355">
        <v>-0.56930363178253196</v>
      </c>
      <c r="T25" s="355">
        <v>0.17564408481121099</v>
      </c>
      <c r="U25" s="355">
        <v>0.21284991502761799</v>
      </c>
      <c r="V25" s="355">
        <v>-0.26846686005592302</v>
      </c>
      <c r="W25" s="366">
        <v>-0.302921742200851</v>
      </c>
      <c r="X25" s="365">
        <v>7.7335387468337999E-2</v>
      </c>
      <c r="Y25" s="355">
        <v>3.9036171436309801</v>
      </c>
      <c r="Z25" s="355">
        <v>2.7059030532836901</v>
      </c>
      <c r="AA25" s="355">
        <v>8.6240768432617205</v>
      </c>
      <c r="AB25" s="355">
        <v>4.9559307098388699</v>
      </c>
      <c r="AC25" s="355">
        <v>1.76506435871124</v>
      </c>
      <c r="AD25" s="355">
        <v>0.17883211374282801</v>
      </c>
      <c r="AE25" s="355">
        <v>0.36455172300338701</v>
      </c>
      <c r="AF25" s="355">
        <v>1.15432441234589</v>
      </c>
      <c r="AG25" s="366">
        <v>3.0216145515441899</v>
      </c>
      <c r="AH25" s="365">
        <v>1.41498036682606E-2</v>
      </c>
      <c r="AI25" s="355">
        <v>0.37385195493698098</v>
      </c>
      <c r="AJ25" s="355">
        <v>0.15918050706386599</v>
      </c>
      <c r="AK25" s="355">
        <v>0.27629113197326699</v>
      </c>
      <c r="AL25" s="355">
        <v>0.12618435919284801</v>
      </c>
      <c r="AM25" s="355">
        <v>2.89245247840881E-2</v>
      </c>
      <c r="AN25" s="355">
        <v>2.75324820540845E-3</v>
      </c>
      <c r="AO25" s="355">
        <v>4.0432005189359197E-3</v>
      </c>
      <c r="AP25" s="355">
        <v>6.4322021789848796E-3</v>
      </c>
      <c r="AQ25" s="366">
        <v>8.1891566514968907E-3</v>
      </c>
      <c r="AR25" s="55"/>
      <c r="AS25" s="56"/>
    </row>
    <row r="26" spans="1:45">
      <c r="A26" s="148">
        <v>47</v>
      </c>
      <c r="B26" s="55" t="s">
        <v>52</v>
      </c>
      <c r="C26" s="355">
        <v>5.5999999046325701</v>
      </c>
      <c r="D26" s="355">
        <v>9</v>
      </c>
      <c r="E26" s="355">
        <v>6.1999998092651403</v>
      </c>
      <c r="F26" s="355">
        <v>3.5999999046325701</v>
      </c>
      <c r="G26" s="355">
        <v>14.5</v>
      </c>
      <c r="H26" s="355">
        <v>6.0999999046325701</v>
      </c>
      <c r="I26" s="355">
        <v>15.300000190734901</v>
      </c>
      <c r="J26" s="355">
        <v>6.8000001907348597</v>
      </c>
      <c r="K26" s="355">
        <v>6.5</v>
      </c>
      <c r="L26" s="355">
        <v>19</v>
      </c>
      <c r="M26" s="381">
        <v>4</v>
      </c>
      <c r="N26" s="365">
        <v>2.6580355167388898</v>
      </c>
      <c r="O26" s="355">
        <v>-1.2660895586013801</v>
      </c>
      <c r="P26" s="355">
        <v>-0.65537381172180198</v>
      </c>
      <c r="Q26" s="355">
        <v>1.42890012264252</v>
      </c>
      <c r="R26" s="355">
        <v>0.32565671205520602</v>
      </c>
      <c r="S26" s="355">
        <v>-0.42062264680862399</v>
      </c>
      <c r="T26" s="355">
        <v>0.79907214641571001</v>
      </c>
      <c r="U26" s="355">
        <v>0.10481069982051799</v>
      </c>
      <c r="V26" s="355">
        <v>-0.222620874643326</v>
      </c>
      <c r="W26" s="366">
        <v>0.165010005235672</v>
      </c>
      <c r="X26" s="365">
        <v>3.4460988044738801</v>
      </c>
      <c r="Y26" s="355">
        <v>1.4937391281127901</v>
      </c>
      <c r="Z26" s="355">
        <v>0.65159660577774003</v>
      </c>
      <c r="AA26" s="355">
        <v>5.68758296966553</v>
      </c>
      <c r="AB26" s="355">
        <v>0.37172186374664301</v>
      </c>
      <c r="AC26" s="355">
        <v>0.96351385116577104</v>
      </c>
      <c r="AD26" s="355">
        <v>3.7012670040130602</v>
      </c>
      <c r="AE26" s="355">
        <v>8.8394135236740098E-2</v>
      </c>
      <c r="AF26" s="355">
        <v>0.793740034103394</v>
      </c>
      <c r="AG26" s="366">
        <v>0.89659994840621904</v>
      </c>
      <c r="AH26" s="365">
        <v>0.58155763149261497</v>
      </c>
      <c r="AI26" s="355">
        <v>0.13194715976715099</v>
      </c>
      <c r="AJ26" s="355">
        <v>3.5354878753423698E-2</v>
      </c>
      <c r="AK26" s="355">
        <v>0.16806408762931799</v>
      </c>
      <c r="AL26" s="355">
        <v>8.7295379489660298E-3</v>
      </c>
      <c r="AM26" s="355">
        <v>1.45631888881326E-2</v>
      </c>
      <c r="AN26" s="355">
        <v>5.2558526396751397E-2</v>
      </c>
      <c r="AO26" s="355">
        <v>9.0423732763156295E-4</v>
      </c>
      <c r="AP26" s="355">
        <v>4.0794624947011497E-3</v>
      </c>
      <c r="AQ26" s="366">
        <v>2.2412573453038901E-3</v>
      </c>
      <c r="AR26" s="55"/>
      <c r="AS26" s="56"/>
    </row>
    <row r="27" spans="1:45">
      <c r="A27" s="148">
        <v>48</v>
      </c>
      <c r="B27" s="55" t="s">
        <v>53</v>
      </c>
      <c r="C27" s="355">
        <v>5.5</v>
      </c>
      <c r="D27" s="355">
        <v>8.3000001907348597</v>
      </c>
      <c r="E27" s="355">
        <v>10.800000190734901</v>
      </c>
      <c r="F27" s="355">
        <v>6.1999998092651403</v>
      </c>
      <c r="G27" s="355">
        <v>8.6000003814697301</v>
      </c>
      <c r="H27" s="355">
        <v>7</v>
      </c>
      <c r="I27" s="355">
        <v>1.70000004768372</v>
      </c>
      <c r="J27" s="355">
        <v>10.699999809265099</v>
      </c>
      <c r="K27" s="355">
        <v>14.199999809265099</v>
      </c>
      <c r="L27" s="355">
        <v>12.699999809265099</v>
      </c>
      <c r="M27" s="381">
        <v>4</v>
      </c>
      <c r="N27" s="365">
        <v>0.428414046764374</v>
      </c>
      <c r="O27" s="355">
        <v>-0.78221774101257302</v>
      </c>
      <c r="P27" s="355">
        <v>-1.21090912818909</v>
      </c>
      <c r="Q27" s="355">
        <v>0.74570846557617199</v>
      </c>
      <c r="R27" s="355">
        <v>-1.3550950288772601</v>
      </c>
      <c r="S27" s="355">
        <v>1.6239471435546899</v>
      </c>
      <c r="T27" s="355">
        <v>0.29174172878265398</v>
      </c>
      <c r="U27" s="355">
        <v>-0.19051603972911799</v>
      </c>
      <c r="V27" s="355">
        <v>0.37787905335426297</v>
      </c>
      <c r="W27" s="366">
        <v>-0.114092417061329</v>
      </c>
      <c r="X27" s="365">
        <v>8.9522786438465105E-2</v>
      </c>
      <c r="Y27" s="355">
        <v>0.57016587257385298</v>
      </c>
      <c r="Z27" s="355">
        <v>2.2244558334350599</v>
      </c>
      <c r="AA27" s="355">
        <v>1.54903817176819</v>
      </c>
      <c r="AB27" s="355">
        <v>6.43631887435913</v>
      </c>
      <c r="AC27" s="355">
        <v>14.3620500564575</v>
      </c>
      <c r="AD27" s="355">
        <v>0.49337318539619401</v>
      </c>
      <c r="AE27" s="355">
        <v>0.29206216335296598</v>
      </c>
      <c r="AF27" s="355">
        <v>2.28692626953125</v>
      </c>
      <c r="AG27" s="366">
        <v>0.42863902449607799</v>
      </c>
      <c r="AH27" s="365">
        <v>2.4250354617834102E-2</v>
      </c>
      <c r="AI27" s="355">
        <v>8.0843672156333896E-2</v>
      </c>
      <c r="AJ27" s="355">
        <v>0.19373755156993899</v>
      </c>
      <c r="AK27" s="355">
        <v>7.3473185300826999E-2</v>
      </c>
      <c r="AL27" s="355">
        <v>0.24262201786041299</v>
      </c>
      <c r="AM27" s="355">
        <v>0.34844520688056901</v>
      </c>
      <c r="AN27" s="355">
        <v>1.12457340583205E-2</v>
      </c>
      <c r="AO27" s="355">
        <v>4.7957198694348301E-3</v>
      </c>
      <c r="AP27" s="355">
        <v>1.8866717815399201E-2</v>
      </c>
      <c r="AQ27" s="366">
        <v>1.71990424860269E-3</v>
      </c>
      <c r="AR27" s="55"/>
      <c r="AS27" s="56"/>
    </row>
    <row r="28" spans="1:45" ht="15" thickBot="1">
      <c r="A28" s="231">
        <v>50</v>
      </c>
      <c r="B28" s="357" t="s">
        <v>55</v>
      </c>
      <c r="C28" s="358">
        <v>4.9000000953674299</v>
      </c>
      <c r="D28" s="358">
        <v>10.300000190734901</v>
      </c>
      <c r="E28" s="358">
        <v>10.199999809265099</v>
      </c>
      <c r="F28" s="358">
        <v>8.1999998092651403</v>
      </c>
      <c r="G28" s="358">
        <v>12.699999809265099</v>
      </c>
      <c r="H28" s="358">
        <v>8.1999998092651403</v>
      </c>
      <c r="I28" s="358">
        <v>11.300000190734901</v>
      </c>
      <c r="J28" s="358">
        <v>9.3000001907348597</v>
      </c>
      <c r="K28" s="358">
        <v>9</v>
      </c>
      <c r="L28" s="358">
        <v>16.299999237060501</v>
      </c>
      <c r="M28" s="382">
        <v>4</v>
      </c>
      <c r="N28" s="367">
        <v>1.0237889289855999</v>
      </c>
      <c r="O28" s="358">
        <v>-1.07000148296356</v>
      </c>
      <c r="P28" s="358">
        <v>-0.88462805747985795</v>
      </c>
      <c r="Q28" s="358">
        <v>1.14634668827057</v>
      </c>
      <c r="R28" s="358">
        <v>0.39918455481529203</v>
      </c>
      <c r="S28" s="358">
        <v>0.22158777713775599</v>
      </c>
      <c r="T28" s="358">
        <v>0.82355952262878396</v>
      </c>
      <c r="U28" s="358">
        <v>-0.18272843956947299</v>
      </c>
      <c r="V28" s="358">
        <v>0.14919453859329199</v>
      </c>
      <c r="W28" s="368">
        <v>0.28907591104507402</v>
      </c>
      <c r="X28" s="367">
        <v>0.51124256849288896</v>
      </c>
      <c r="Y28" s="358">
        <v>1.06687772274017</v>
      </c>
      <c r="Z28" s="358">
        <v>1.18719506263733</v>
      </c>
      <c r="AA28" s="358">
        <v>3.6606309413909899</v>
      </c>
      <c r="AB28" s="358">
        <v>0.55852872133255005</v>
      </c>
      <c r="AC28" s="358">
        <v>0.26740175485611001</v>
      </c>
      <c r="AD28" s="358">
        <v>3.9315919876098602</v>
      </c>
      <c r="AE28" s="358">
        <v>0.26867330074310303</v>
      </c>
      <c r="AF28" s="358">
        <v>0.35649412870407099</v>
      </c>
      <c r="AG28" s="368">
        <v>2.7517056465148899</v>
      </c>
      <c r="AH28" s="367">
        <v>0.19718119502067599</v>
      </c>
      <c r="AI28" s="358">
        <v>0.215383976697922</v>
      </c>
      <c r="AJ28" s="358">
        <v>0.14721974730491599</v>
      </c>
      <c r="AK28" s="358">
        <v>0.247216016054153</v>
      </c>
      <c r="AL28" s="358">
        <v>2.9977271333336799E-2</v>
      </c>
      <c r="AM28" s="358">
        <v>9.2371124774217606E-3</v>
      </c>
      <c r="AN28" s="358">
        <v>0.127595290541649</v>
      </c>
      <c r="AO28" s="358">
        <v>6.2814070843160196E-3</v>
      </c>
      <c r="AP28" s="358">
        <v>4.1874581947922698E-3</v>
      </c>
      <c r="AQ28" s="368">
        <v>1.5720576047897301E-2</v>
      </c>
      <c r="AR28" s="55"/>
      <c r="AS28" s="56"/>
    </row>
    <row r="29" spans="1:45">
      <c r="A29" s="147">
        <v>7</v>
      </c>
      <c r="B29" s="352" t="s">
        <v>12</v>
      </c>
      <c r="C29" s="353">
        <v>12.300000190734901</v>
      </c>
      <c r="D29" s="353">
        <v>11.300000190734901</v>
      </c>
      <c r="E29" s="353">
        <v>14.5</v>
      </c>
      <c r="F29" s="353">
        <v>15.6000003814697</v>
      </c>
      <c r="G29" s="353">
        <v>5.4000000953674299</v>
      </c>
      <c r="H29" s="353">
        <v>17.299999237060501</v>
      </c>
      <c r="I29" s="353">
        <v>5.5999999046325701</v>
      </c>
      <c r="J29" s="353">
        <v>8.5</v>
      </c>
      <c r="K29" s="353">
        <v>15.5</v>
      </c>
      <c r="L29" s="353">
        <v>12.1000003814697</v>
      </c>
      <c r="M29" s="380">
        <v>5</v>
      </c>
      <c r="N29" s="378">
        <v>-1.6869417428970299</v>
      </c>
      <c r="O29" s="353">
        <v>1.67537677288055</v>
      </c>
      <c r="P29" s="353">
        <v>-0.74104082584381104</v>
      </c>
      <c r="Q29" s="353">
        <v>0.172414496541023</v>
      </c>
      <c r="R29" s="353">
        <v>-4.8052992671728099E-2</v>
      </c>
      <c r="S29" s="353">
        <v>0.64973419904708896</v>
      </c>
      <c r="T29" s="353">
        <v>-0.154732391238213</v>
      </c>
      <c r="U29" s="353">
        <v>-0.21116654574871099</v>
      </c>
      <c r="V29" s="353">
        <v>-0.493036419153214</v>
      </c>
      <c r="W29" s="379">
        <v>-0.12852314114570601</v>
      </c>
      <c r="X29" s="378">
        <v>1.3880538940429701</v>
      </c>
      <c r="Y29" s="353">
        <v>2.6155972480773899</v>
      </c>
      <c r="Z29" s="353">
        <v>0.83307659626007102</v>
      </c>
      <c r="AA29" s="353">
        <v>8.28078538179398E-2</v>
      </c>
      <c r="AB29" s="353">
        <v>8.0935470759868604E-3</v>
      </c>
      <c r="AC29" s="353">
        <v>2.2990272045135498</v>
      </c>
      <c r="AD29" s="353">
        <v>0.13878448307514199</v>
      </c>
      <c r="AE29" s="353">
        <v>0.35880827903747597</v>
      </c>
      <c r="AF29" s="353">
        <v>3.8931803703308101</v>
      </c>
      <c r="AG29" s="379">
        <v>0.54392725229263295</v>
      </c>
      <c r="AH29" s="378">
        <v>0.40746277570724498</v>
      </c>
      <c r="AI29" s="353">
        <v>0.40189513564109802</v>
      </c>
      <c r="AJ29" s="353">
        <v>7.8627064824104295E-2</v>
      </c>
      <c r="AK29" s="353">
        <v>4.2563304305076599E-3</v>
      </c>
      <c r="AL29" s="353">
        <v>3.3061965950764699E-4</v>
      </c>
      <c r="AM29" s="353">
        <v>6.04448392987251E-2</v>
      </c>
      <c r="AN29" s="353">
        <v>3.42807453125715E-3</v>
      </c>
      <c r="AO29" s="353">
        <v>6.3846632838249198E-3</v>
      </c>
      <c r="AP29" s="353">
        <v>3.48053313791752E-2</v>
      </c>
      <c r="AQ29" s="379">
        <v>2.3651050869375502E-3</v>
      </c>
      <c r="AR29" s="55"/>
      <c r="AS29" s="56"/>
    </row>
    <row r="30" spans="1:45">
      <c r="A30" s="148">
        <v>15</v>
      </c>
      <c r="B30" s="55" t="s">
        <v>20</v>
      </c>
      <c r="C30" s="355">
        <v>16.399999618530298</v>
      </c>
      <c r="D30" s="355">
        <v>11.3999996185303</v>
      </c>
      <c r="E30" s="355">
        <v>14.3999996185303</v>
      </c>
      <c r="F30" s="355">
        <v>11.199999809265099</v>
      </c>
      <c r="G30" s="355">
        <v>7.8000001907348597</v>
      </c>
      <c r="H30" s="355">
        <v>12.800000190734901</v>
      </c>
      <c r="I30" s="355">
        <v>9.8000001907348597</v>
      </c>
      <c r="J30" s="355">
        <v>11.8999996185303</v>
      </c>
      <c r="K30" s="355">
        <v>14.199999809265099</v>
      </c>
      <c r="L30" s="355">
        <v>14.6000003814697</v>
      </c>
      <c r="M30" s="381">
        <v>5</v>
      </c>
      <c r="N30" s="365">
        <v>-0.727528035640717</v>
      </c>
      <c r="O30" s="355">
        <v>1.5462024211883501</v>
      </c>
      <c r="P30" s="355">
        <v>-0.62068742513656605</v>
      </c>
      <c r="Q30" s="355">
        <v>-0.35881990194320701</v>
      </c>
      <c r="R30" s="355">
        <v>9.4029702246189104E-2</v>
      </c>
      <c r="S30" s="355">
        <v>-0.26746499538421598</v>
      </c>
      <c r="T30" s="355">
        <v>-0.428457081317902</v>
      </c>
      <c r="U30" s="355">
        <v>1.2043203115463299</v>
      </c>
      <c r="V30" s="355">
        <v>0.109025180339813</v>
      </c>
      <c r="W30" s="366">
        <v>-0.48303815722465498</v>
      </c>
      <c r="X30" s="365">
        <v>0.25816991925239602</v>
      </c>
      <c r="Y30" s="355">
        <v>2.2278122901916499</v>
      </c>
      <c r="Z30" s="355">
        <v>0.58444893360137895</v>
      </c>
      <c r="AA30" s="355">
        <v>0.358655124902725</v>
      </c>
      <c r="AB30" s="355">
        <v>3.0990470200777099E-2</v>
      </c>
      <c r="AC30" s="355">
        <v>0.389588892459869</v>
      </c>
      <c r="AD30" s="355">
        <v>1.06412613391876</v>
      </c>
      <c r="AE30" s="355">
        <v>11.670681953430201</v>
      </c>
      <c r="AF30" s="355">
        <v>0.190370723605156</v>
      </c>
      <c r="AG30" s="366">
        <v>7.6831803321838397</v>
      </c>
      <c r="AH30" s="365">
        <v>9.8134301602840396E-2</v>
      </c>
      <c r="AI30" s="355">
        <v>0.443255454301834</v>
      </c>
      <c r="AJ30" s="355">
        <v>7.1427799761295305E-2</v>
      </c>
      <c r="AK30" s="355">
        <v>2.38712094724178E-2</v>
      </c>
      <c r="AL30" s="355">
        <v>1.63927383255213E-3</v>
      </c>
      <c r="AM30" s="355">
        <v>1.3263412751257401E-2</v>
      </c>
      <c r="AN30" s="355">
        <v>3.4035805612802499E-2</v>
      </c>
      <c r="AO30" s="355">
        <v>0.26890903711318997</v>
      </c>
      <c r="AP30" s="355">
        <v>2.2038144525140498E-3</v>
      </c>
      <c r="AQ30" s="366">
        <v>4.3259773403406102E-2</v>
      </c>
      <c r="AR30" s="55"/>
      <c r="AS30" s="56"/>
    </row>
    <row r="31" spans="1:45">
      <c r="A31" s="148">
        <v>23</v>
      </c>
      <c r="B31" s="55" t="s">
        <v>28</v>
      </c>
      <c r="C31" s="355">
        <v>12.3999996185303</v>
      </c>
      <c r="D31" s="355">
        <v>11.5</v>
      </c>
      <c r="E31" s="355">
        <v>12.199999809265099</v>
      </c>
      <c r="F31" s="355">
        <v>11.6000003814697</v>
      </c>
      <c r="G31" s="355">
        <v>8.8000001907348597</v>
      </c>
      <c r="H31" s="355">
        <v>10.6000003814697</v>
      </c>
      <c r="I31" s="355">
        <v>9.6999998092651403</v>
      </c>
      <c r="J31" s="355">
        <v>9.3000001907348597</v>
      </c>
      <c r="K31" s="355">
        <v>14.8999996185303</v>
      </c>
      <c r="L31" s="355">
        <v>19.5</v>
      </c>
      <c r="M31" s="381">
        <v>5</v>
      </c>
      <c r="N31" s="365">
        <v>-8.4367707371711703E-2</v>
      </c>
      <c r="O31" s="355">
        <v>0.91071718931198098</v>
      </c>
      <c r="P31" s="355">
        <v>-1.3604823350906401</v>
      </c>
      <c r="Q31" s="355">
        <v>0.65798437595367398</v>
      </c>
      <c r="R31" s="355">
        <v>0.30322191119193997</v>
      </c>
      <c r="S31" s="355">
        <v>-8.8761843740940094E-2</v>
      </c>
      <c r="T31" s="355">
        <v>-0.53188270330429099</v>
      </c>
      <c r="U31" s="355">
        <v>0.82081544399261497</v>
      </c>
      <c r="V31" s="355">
        <v>-6.3640668988227803E-2</v>
      </c>
      <c r="W31" s="366">
        <v>0.120925672352314</v>
      </c>
      <c r="X31" s="365">
        <v>3.4718317911028901E-3</v>
      </c>
      <c r="Y31" s="355">
        <v>0.77288156747818004</v>
      </c>
      <c r="Z31" s="355">
        <v>2.8079311847686799</v>
      </c>
      <c r="AA31" s="355">
        <v>1.20602178573608</v>
      </c>
      <c r="AB31" s="355">
        <v>0.32226949930191001</v>
      </c>
      <c r="AC31" s="355">
        <v>4.2906716465949998E-2</v>
      </c>
      <c r="AD31" s="355">
        <v>1.6398729085922199</v>
      </c>
      <c r="AE31" s="355">
        <v>5.4212975502014196</v>
      </c>
      <c r="AF31" s="355">
        <v>6.4865835011005402E-2</v>
      </c>
      <c r="AG31" s="366">
        <v>0.48152095079422003</v>
      </c>
      <c r="AH31" s="365">
        <v>1.69655343052E-3</v>
      </c>
      <c r="AI31" s="355">
        <v>0.197688817977905</v>
      </c>
      <c r="AJ31" s="355">
        <v>0.441164821386337</v>
      </c>
      <c r="AK31" s="355">
        <v>0.103192046284676</v>
      </c>
      <c r="AL31" s="355">
        <v>2.19147335737944E-2</v>
      </c>
      <c r="AM31" s="355">
        <v>1.87787937466055E-3</v>
      </c>
      <c r="AN31" s="355">
        <v>6.7429013550281497E-2</v>
      </c>
      <c r="AO31" s="355">
        <v>0.16058541834354401</v>
      </c>
      <c r="AP31" s="355">
        <v>9.6534937620162996E-4</v>
      </c>
      <c r="AQ31" s="366">
        <v>3.4853955730795899E-3</v>
      </c>
      <c r="AR31" s="55"/>
      <c r="AS31" s="56"/>
    </row>
    <row r="32" spans="1:45">
      <c r="A32" s="148">
        <v>24</v>
      </c>
      <c r="B32" s="55" t="s">
        <v>29</v>
      </c>
      <c r="C32" s="355">
        <v>12.1000003814697</v>
      </c>
      <c r="D32" s="355">
        <v>9.5</v>
      </c>
      <c r="E32" s="355">
        <v>14.6000003814697</v>
      </c>
      <c r="F32" s="355">
        <v>14.199999809265099</v>
      </c>
      <c r="G32" s="355">
        <v>4.8000001907348597</v>
      </c>
      <c r="H32" s="355">
        <v>11.300000190734901</v>
      </c>
      <c r="I32" s="355">
        <v>7.8000001907348597</v>
      </c>
      <c r="J32" s="355">
        <v>10.5</v>
      </c>
      <c r="K32" s="355">
        <v>13.8999996185303</v>
      </c>
      <c r="L32" s="355">
        <v>15.699999809265099</v>
      </c>
      <c r="M32" s="381">
        <v>5</v>
      </c>
      <c r="N32" s="365">
        <v>-0.51488000154495195</v>
      </c>
      <c r="O32" s="355">
        <v>1.6231061220169101</v>
      </c>
      <c r="P32" s="355">
        <v>-1.2904299497604399</v>
      </c>
      <c r="Q32" s="355">
        <v>-6.7217588424682603E-2</v>
      </c>
      <c r="R32" s="355">
        <v>-4.1123710572719602E-2</v>
      </c>
      <c r="S32" s="355">
        <v>0.68351948261260997</v>
      </c>
      <c r="T32" s="355">
        <v>-3.1916305422782898E-2</v>
      </c>
      <c r="U32" s="355">
        <v>0.21091926097869901</v>
      </c>
      <c r="V32" s="355">
        <v>0.29706048965454102</v>
      </c>
      <c r="W32" s="366">
        <v>0.25761944055557301</v>
      </c>
      <c r="X32" s="365">
        <v>0.129305869340897</v>
      </c>
      <c r="Y32" s="355">
        <v>2.4549334049224898</v>
      </c>
      <c r="Z32" s="355">
        <v>2.5262105464935298</v>
      </c>
      <c r="AA32" s="355">
        <v>1.2586060911417001E-2</v>
      </c>
      <c r="AB32" s="355">
        <v>5.9276511892676397E-3</v>
      </c>
      <c r="AC32" s="355">
        <v>2.5443358421325701</v>
      </c>
      <c r="AD32" s="355">
        <v>5.9047793038189402E-3</v>
      </c>
      <c r="AE32" s="355">
        <v>0.357968389987946</v>
      </c>
      <c r="AF32" s="355">
        <v>1.4133063554763801</v>
      </c>
      <c r="AG32" s="366">
        <v>2.1854226589202899</v>
      </c>
      <c r="AH32" s="365">
        <v>5.0608187913894702E-2</v>
      </c>
      <c r="AI32" s="355">
        <v>0.502924263477325</v>
      </c>
      <c r="AJ32" s="355">
        <v>0.317890554666519</v>
      </c>
      <c r="AK32" s="355">
        <v>8.62530781887472E-4</v>
      </c>
      <c r="AL32" s="355">
        <v>3.2284445478580898E-4</v>
      </c>
      <c r="AM32" s="355">
        <v>8.9188843965530396E-2</v>
      </c>
      <c r="AN32" s="355">
        <v>1.9446165242698E-4</v>
      </c>
      <c r="AO32" s="355">
        <v>8.4926104173064197E-3</v>
      </c>
      <c r="AP32" s="355">
        <v>1.68460663408041E-2</v>
      </c>
      <c r="AQ32" s="366">
        <v>1.26696899533272E-2</v>
      </c>
      <c r="AR32" s="55"/>
      <c r="AS32" s="56"/>
    </row>
    <row r="33" spans="1:45">
      <c r="A33" s="148">
        <v>26</v>
      </c>
      <c r="B33" s="55" t="s">
        <v>31</v>
      </c>
      <c r="C33" s="355">
        <v>11.699999809265099</v>
      </c>
      <c r="D33" s="355">
        <v>11.300000190734901</v>
      </c>
      <c r="E33" s="355">
        <v>12.300000190734901</v>
      </c>
      <c r="F33" s="355">
        <v>13.199999809265099</v>
      </c>
      <c r="G33" s="355">
        <v>11.300000190734901</v>
      </c>
      <c r="H33" s="355">
        <v>13.800000190734901</v>
      </c>
      <c r="I33" s="355">
        <v>5.1999998092651403</v>
      </c>
      <c r="J33" s="355">
        <v>5.3000001907348597</v>
      </c>
      <c r="K33" s="355">
        <v>17.799999237060501</v>
      </c>
      <c r="L33" s="355">
        <v>12.699999809265099</v>
      </c>
      <c r="M33" s="381">
        <v>5</v>
      </c>
      <c r="N33" s="365">
        <v>-1.18989777565002</v>
      </c>
      <c r="O33" s="355">
        <v>0.66039425134658802</v>
      </c>
      <c r="P33" s="355">
        <v>-0.58620786666870095</v>
      </c>
      <c r="Q33" s="355">
        <v>1.15923464298248</v>
      </c>
      <c r="R33" s="355">
        <v>-0.63224798440933205</v>
      </c>
      <c r="S33" s="355">
        <v>-0.22459949553012801</v>
      </c>
      <c r="T33" s="355">
        <v>-0.68090724945068404</v>
      </c>
      <c r="U33" s="355">
        <v>-0.16612555086612699</v>
      </c>
      <c r="V33" s="355">
        <v>-0.26575326919555697</v>
      </c>
      <c r="W33" s="366">
        <v>-0.15672072768211401</v>
      </c>
      <c r="X33" s="365">
        <v>0.69059824943542503</v>
      </c>
      <c r="Y33" s="355">
        <v>0.40639883279800398</v>
      </c>
      <c r="Z33" s="355">
        <v>0.52131944894790605</v>
      </c>
      <c r="AA33" s="355">
        <v>3.7434039115905802</v>
      </c>
      <c r="AB33" s="355">
        <v>1.40111231803894</v>
      </c>
      <c r="AC33" s="355">
        <v>0.27471995353698703</v>
      </c>
      <c r="AD33" s="355">
        <v>2.6875364780425999</v>
      </c>
      <c r="AE33" s="355">
        <v>0.22206753492355299</v>
      </c>
      <c r="AF33" s="355">
        <v>1.1311072111129801</v>
      </c>
      <c r="AG33" s="366">
        <v>0.80878114700317405</v>
      </c>
      <c r="AH33" s="365">
        <v>0.30940636992454501</v>
      </c>
      <c r="AI33" s="355">
        <v>9.5305182039737701E-2</v>
      </c>
      <c r="AJ33" s="355">
        <v>7.5095377862453502E-2</v>
      </c>
      <c r="AK33" s="355">
        <v>0.29366528987884499</v>
      </c>
      <c r="AL33" s="355">
        <v>8.7354414165020003E-2</v>
      </c>
      <c r="AM33" s="355">
        <v>1.1023703031241901E-2</v>
      </c>
      <c r="AN33" s="355">
        <v>0.10131782293319699</v>
      </c>
      <c r="AO33" s="355">
        <v>6.03090925142169E-3</v>
      </c>
      <c r="AP33" s="355">
        <v>1.5433597378432799E-2</v>
      </c>
      <c r="AQ33" s="366">
        <v>5.3673856891691702E-3</v>
      </c>
      <c r="AR33" s="55"/>
      <c r="AS33" s="56"/>
    </row>
    <row r="34" spans="1:45">
      <c r="A34" s="148">
        <v>31</v>
      </c>
      <c r="B34" s="55" t="s">
        <v>36</v>
      </c>
      <c r="C34" s="355">
        <v>9.5</v>
      </c>
      <c r="D34" s="355">
        <v>7.9000000953674299</v>
      </c>
      <c r="E34" s="355">
        <v>15.3999996185303</v>
      </c>
      <c r="F34" s="355">
        <v>15.6000003814697</v>
      </c>
      <c r="G34" s="355">
        <v>9.3999996185302699</v>
      </c>
      <c r="H34" s="355">
        <v>10.199999809265099</v>
      </c>
      <c r="I34" s="355">
        <v>13.199999809265099</v>
      </c>
      <c r="J34" s="355">
        <v>14.8999996185303</v>
      </c>
      <c r="K34" s="355">
        <v>16.799999237060501</v>
      </c>
      <c r="L34" s="355">
        <v>15.6000003814697</v>
      </c>
      <c r="M34" s="381">
        <v>5</v>
      </c>
      <c r="N34" s="365">
        <v>-0.54559993743896495</v>
      </c>
      <c r="O34" s="355">
        <v>0.47402071952819802</v>
      </c>
      <c r="P34" s="355">
        <v>-2.10994219779968</v>
      </c>
      <c r="Q34" s="355">
        <v>-0.53817170858383201</v>
      </c>
      <c r="R34" s="355">
        <v>5.3995978087186799E-2</v>
      </c>
      <c r="S34" s="355">
        <v>-0.48311993479728699</v>
      </c>
      <c r="T34" s="355">
        <v>0.41048756241798401</v>
      </c>
      <c r="U34" s="355">
        <v>-0.25231915712356601</v>
      </c>
      <c r="V34" s="355">
        <v>0.80063450336456299</v>
      </c>
      <c r="W34" s="366">
        <v>0.45727014541625999</v>
      </c>
      <c r="X34" s="365">
        <v>0.14519605040550199</v>
      </c>
      <c r="Y34" s="355">
        <v>0.209382578730583</v>
      </c>
      <c r="Z34" s="355">
        <v>6.7537002563476598</v>
      </c>
      <c r="AA34" s="355">
        <v>0.80679965019226096</v>
      </c>
      <c r="AB34" s="355">
        <v>1.02192936465144E-2</v>
      </c>
      <c r="AC34" s="355">
        <v>1.2711083889007599</v>
      </c>
      <c r="AD34" s="355">
        <v>0.97673881053924605</v>
      </c>
      <c r="AE34" s="355">
        <v>0.51228618621826205</v>
      </c>
      <c r="AF34" s="355">
        <v>10.2663278579712</v>
      </c>
      <c r="AG34" s="366">
        <v>6.88531541824341</v>
      </c>
      <c r="AH34" s="365">
        <v>4.5223131775855997E-2</v>
      </c>
      <c r="AI34" s="355">
        <v>3.4135527908801998E-2</v>
      </c>
      <c r="AJ34" s="355">
        <v>0.67632138729095503</v>
      </c>
      <c r="AK34" s="355">
        <v>4.4000107795000097E-2</v>
      </c>
      <c r="AL34" s="355">
        <v>4.42929711425677E-4</v>
      </c>
      <c r="AM34" s="355">
        <v>3.5458628088235897E-2</v>
      </c>
      <c r="AN34" s="355">
        <v>2.55983509123325E-2</v>
      </c>
      <c r="AO34" s="355">
        <v>9.6719143912196194E-3</v>
      </c>
      <c r="AP34" s="355">
        <v>9.7382426261901897E-2</v>
      </c>
      <c r="AQ34" s="366">
        <v>3.1765647232532501E-2</v>
      </c>
      <c r="AR34" s="55"/>
      <c r="AS34" s="56"/>
    </row>
    <row r="35" spans="1:45">
      <c r="A35" s="148">
        <v>32</v>
      </c>
      <c r="B35" s="55" t="s">
        <v>37</v>
      </c>
      <c r="C35" s="355">
        <v>9.1999998092651403</v>
      </c>
      <c r="D35" s="355">
        <v>10.5</v>
      </c>
      <c r="E35" s="355">
        <v>10.3999996185303</v>
      </c>
      <c r="F35" s="355">
        <v>12</v>
      </c>
      <c r="G35" s="355">
        <v>7.5</v>
      </c>
      <c r="H35" s="355">
        <v>11.8999996185303</v>
      </c>
      <c r="I35" s="355">
        <v>17.600000381469702</v>
      </c>
      <c r="J35" s="355">
        <v>9.1000003814697301</v>
      </c>
      <c r="K35" s="355">
        <v>11.3999996185303</v>
      </c>
      <c r="L35" s="355">
        <v>18.5</v>
      </c>
      <c r="M35" s="381">
        <v>5</v>
      </c>
      <c r="N35" s="365">
        <v>0.83920681476592995</v>
      </c>
      <c r="O35" s="355">
        <v>0.70057553052902199</v>
      </c>
      <c r="P35" s="355">
        <v>-1.3615680932998699</v>
      </c>
      <c r="Q35" s="355">
        <v>0.16773736476898199</v>
      </c>
      <c r="R35" s="355">
        <v>1.2352454662323</v>
      </c>
      <c r="S35" s="355">
        <v>-0.26841542124748202</v>
      </c>
      <c r="T35" s="355">
        <v>0.19147627055645</v>
      </c>
      <c r="U35" s="355">
        <v>-0.24787436425685899</v>
      </c>
      <c r="V35" s="355">
        <v>-0.44363102316856401</v>
      </c>
      <c r="W35" s="366">
        <v>0.21851088106632199</v>
      </c>
      <c r="X35" s="365">
        <v>0.34351378679275502</v>
      </c>
      <c r="Y35" s="355">
        <v>0.45735752582549999</v>
      </c>
      <c r="Z35" s="355">
        <v>2.8124148845672599</v>
      </c>
      <c r="AA35" s="355">
        <v>7.8376092016696902E-2</v>
      </c>
      <c r="AB35" s="355">
        <v>5.34816217422485</v>
      </c>
      <c r="AC35" s="355">
        <v>0.39236256480217002</v>
      </c>
      <c r="AD35" s="355">
        <v>0.21252419054508201</v>
      </c>
      <c r="AE35" s="355">
        <v>0.49439656734466603</v>
      </c>
      <c r="AF35" s="355">
        <v>3.1520299911499001</v>
      </c>
      <c r="AG35" s="366">
        <v>1.57225978374481</v>
      </c>
      <c r="AH35" s="365">
        <v>0.14035910367965701</v>
      </c>
      <c r="AI35" s="355">
        <v>9.7816593945026398E-2</v>
      </c>
      <c r="AJ35" s="355">
        <v>0.36947181820869401</v>
      </c>
      <c r="AK35" s="355">
        <v>5.60740893706679E-3</v>
      </c>
      <c r="AL35" s="355">
        <v>0.30409491062164301</v>
      </c>
      <c r="AM35" s="355">
        <v>1.43587794154882E-2</v>
      </c>
      <c r="AN35" s="355">
        <v>7.3068891651928399E-3</v>
      </c>
      <c r="AO35" s="355">
        <v>1.22451987117529E-2</v>
      </c>
      <c r="AP35" s="355">
        <v>3.9223507046699503E-2</v>
      </c>
      <c r="AQ35" s="366">
        <v>9.5158750191330892E-3</v>
      </c>
      <c r="AR35" s="55"/>
      <c r="AS35" s="56"/>
    </row>
    <row r="36" spans="1:45">
      <c r="A36" s="148">
        <v>37</v>
      </c>
      <c r="B36" s="55" t="s">
        <v>42</v>
      </c>
      <c r="C36" s="355">
        <v>13.8999996185303</v>
      </c>
      <c r="D36" s="355">
        <v>11.1000003814697</v>
      </c>
      <c r="E36" s="355">
        <v>11.1000003814697</v>
      </c>
      <c r="F36" s="355">
        <v>10.6000003814697</v>
      </c>
      <c r="G36" s="355">
        <v>8.6000003814697301</v>
      </c>
      <c r="H36" s="355">
        <v>11.5</v>
      </c>
      <c r="I36" s="355">
        <v>15.199999809265099</v>
      </c>
      <c r="J36" s="355">
        <v>13.6000003814697</v>
      </c>
      <c r="K36" s="355">
        <v>14.6000003814697</v>
      </c>
      <c r="L36" s="355">
        <v>18.299999237060501</v>
      </c>
      <c r="M36" s="381">
        <v>5</v>
      </c>
      <c r="N36" s="365">
        <v>0.220748111605644</v>
      </c>
      <c r="O36" s="355">
        <v>0.81358069181442305</v>
      </c>
      <c r="P36" s="355">
        <v>-1.36212837696075</v>
      </c>
      <c r="Q36" s="355">
        <v>-0.50780802965164196</v>
      </c>
      <c r="R36" s="355">
        <v>0.664287090301514</v>
      </c>
      <c r="S36" s="355">
        <v>-0.66285651922225997</v>
      </c>
      <c r="T36" s="355">
        <v>-0.435168147087097</v>
      </c>
      <c r="U36" s="355">
        <v>1.0118824243545499</v>
      </c>
      <c r="V36" s="355">
        <v>-0.25165331363678001</v>
      </c>
      <c r="W36" s="366">
        <v>-0.135046422481537</v>
      </c>
      <c r="X36" s="365">
        <v>2.37684119492769E-2</v>
      </c>
      <c r="Y36" s="355">
        <v>0.61680394411087003</v>
      </c>
      <c r="Z36" s="355">
        <v>2.81472992897034</v>
      </c>
      <c r="AA36" s="355">
        <v>0.71832853555679299</v>
      </c>
      <c r="AB36" s="355">
        <v>1.5467127561569201</v>
      </c>
      <c r="AC36" s="355">
        <v>2.3928291797637899</v>
      </c>
      <c r="AD36" s="355">
        <v>1.09772264957428</v>
      </c>
      <c r="AE36" s="355">
        <v>8.2389583587646502</v>
      </c>
      <c r="AF36" s="355">
        <v>1.01426589488983</v>
      </c>
      <c r="AG36" s="366">
        <v>0.60054332017898604</v>
      </c>
      <c r="AH36" s="365">
        <v>9.7471028566360508E-3</v>
      </c>
      <c r="AI36" s="355">
        <v>0.132398426532745</v>
      </c>
      <c r="AJ36" s="355">
        <v>0.371122807264328</v>
      </c>
      <c r="AK36" s="355">
        <v>5.1579922437667798E-2</v>
      </c>
      <c r="AL36" s="355">
        <v>8.8265947997569996E-2</v>
      </c>
      <c r="AM36" s="355">
        <v>8.7886184453964206E-2</v>
      </c>
      <c r="AN36" s="355">
        <v>3.7878759205341297E-2</v>
      </c>
      <c r="AO36" s="355">
        <v>0.20480552315712</v>
      </c>
      <c r="AP36" s="355">
        <v>1.2667382135987299E-2</v>
      </c>
      <c r="AQ36" s="366">
        <v>3.6479404661804399E-3</v>
      </c>
      <c r="AR36" s="55"/>
      <c r="AS36" s="56"/>
    </row>
    <row r="37" spans="1:45" ht="15" thickBot="1">
      <c r="A37" s="231">
        <v>42</v>
      </c>
      <c r="B37" s="357" t="s">
        <v>47</v>
      </c>
      <c r="C37" s="358">
        <v>8.8999996185302699</v>
      </c>
      <c r="D37" s="358">
        <v>10.8999996185303</v>
      </c>
      <c r="E37" s="358">
        <v>9.3999996185302699</v>
      </c>
      <c r="F37" s="358">
        <v>12.6000003814697</v>
      </c>
      <c r="G37" s="358">
        <v>5.9000000953674299</v>
      </c>
      <c r="H37" s="358">
        <v>8.6000003814697301</v>
      </c>
      <c r="I37" s="358">
        <v>12.8999996185303</v>
      </c>
      <c r="J37" s="358">
        <v>7.5999999046325701</v>
      </c>
      <c r="K37" s="358">
        <v>19</v>
      </c>
      <c r="L37" s="358">
        <v>14.699999809265099</v>
      </c>
      <c r="M37" s="382">
        <v>5</v>
      </c>
      <c r="N37" s="367">
        <v>0.31654617190361001</v>
      </c>
      <c r="O37" s="358">
        <v>0.48384103178978</v>
      </c>
      <c r="P37" s="358">
        <v>-1.59852755069733</v>
      </c>
      <c r="Q37" s="358">
        <v>0.17905670404434201</v>
      </c>
      <c r="R37" s="358">
        <v>0.28701671957969699</v>
      </c>
      <c r="S37" s="358">
        <v>0.33628058433532698</v>
      </c>
      <c r="T37" s="358">
        <v>-1.2191634178161599</v>
      </c>
      <c r="U37" s="358">
        <v>-0.86007398366928101</v>
      </c>
      <c r="V37" s="358">
        <v>-8.3512425422668499E-2</v>
      </c>
      <c r="W37" s="368">
        <v>4.7520447522401803E-2</v>
      </c>
      <c r="X37" s="367">
        <v>4.8874273896217298E-2</v>
      </c>
      <c r="Y37" s="358">
        <v>0.218148022890091</v>
      </c>
      <c r="Z37" s="358">
        <v>3.8765101432800302</v>
      </c>
      <c r="AA37" s="358">
        <v>8.9311040937900502E-2</v>
      </c>
      <c r="AB37" s="358">
        <v>0.28874364495277399</v>
      </c>
      <c r="AC37" s="358">
        <v>0.61585181951522805</v>
      </c>
      <c r="AD37" s="358">
        <v>8.6159324645996094</v>
      </c>
      <c r="AE37" s="358">
        <v>5.9522867202758798</v>
      </c>
      <c r="AF37" s="358">
        <v>0.111698850989342</v>
      </c>
      <c r="AG37" s="368">
        <v>7.4359968304634094E-2</v>
      </c>
      <c r="AH37" s="367">
        <v>1.87207199633121E-2</v>
      </c>
      <c r="AI37" s="358">
        <v>4.3737482279539101E-2</v>
      </c>
      <c r="AJ37" s="358">
        <v>0.47740685939788802</v>
      </c>
      <c r="AK37" s="358">
        <v>5.9900376945733998E-3</v>
      </c>
      <c r="AL37" s="358">
        <v>1.53908561915159E-2</v>
      </c>
      <c r="AM37" s="358">
        <v>2.1127687767148001E-2</v>
      </c>
      <c r="AN37" s="358">
        <v>0.27769768238067599</v>
      </c>
      <c r="AO37" s="358">
        <v>0.13820381462574</v>
      </c>
      <c r="AP37" s="358">
        <v>1.3030185364186801E-3</v>
      </c>
      <c r="AQ37" s="368">
        <v>4.21899923821911E-4</v>
      </c>
      <c r="AR37" s="55"/>
      <c r="AS37" s="56"/>
    </row>
    <row r="38" spans="1:45">
      <c r="A38" s="147">
        <v>1</v>
      </c>
      <c r="B38" s="352" t="s">
        <v>6</v>
      </c>
      <c r="C38" s="353">
        <v>18.299999237060501</v>
      </c>
      <c r="D38" s="353">
        <v>10.3999996185303</v>
      </c>
      <c r="E38" s="353">
        <v>12.5</v>
      </c>
      <c r="F38" s="353">
        <v>15.800000190734901</v>
      </c>
      <c r="G38" s="353">
        <v>10.300000190734901</v>
      </c>
      <c r="H38" s="353">
        <v>18.899999618530298</v>
      </c>
      <c r="I38" s="353">
        <v>2.4000000953674299</v>
      </c>
      <c r="J38" s="353">
        <v>4.6999998092651403</v>
      </c>
      <c r="K38" s="353">
        <v>6.5999999046325701</v>
      </c>
      <c r="L38" s="353">
        <v>3</v>
      </c>
      <c r="M38" s="380">
        <v>6</v>
      </c>
      <c r="N38" s="378">
        <v>-1.8039183616638199</v>
      </c>
      <c r="O38" s="353">
        <v>2.14127516746521</v>
      </c>
      <c r="P38" s="353">
        <v>2.3265955448150599</v>
      </c>
      <c r="Q38" s="353">
        <v>0.124131225049496</v>
      </c>
      <c r="R38" s="353">
        <v>-1.01383757591248</v>
      </c>
      <c r="S38" s="353">
        <v>-0.23179993033409099</v>
      </c>
      <c r="T38" s="353">
        <v>0.33003950119018599</v>
      </c>
      <c r="U38" s="353">
        <v>0.22505648434162101</v>
      </c>
      <c r="V38" s="353">
        <v>-0.59362709522247303</v>
      </c>
      <c r="W38" s="379">
        <v>2.30528563261032E-2</v>
      </c>
      <c r="X38" s="378">
        <v>1.58723020553589</v>
      </c>
      <c r="Y38" s="353">
        <v>4.2725863456726101</v>
      </c>
      <c r="Z38" s="353">
        <v>8.2118768692016602</v>
      </c>
      <c r="AA38" s="353">
        <v>4.2922604829073001E-2</v>
      </c>
      <c r="AB38" s="353">
        <v>3.6027555465698198</v>
      </c>
      <c r="AC38" s="353">
        <v>0.29261678457260099</v>
      </c>
      <c r="AD38" s="353">
        <v>0.63140827417373702</v>
      </c>
      <c r="AE38" s="353">
        <v>0.40756347775459301</v>
      </c>
      <c r="AF38" s="353">
        <v>5.6438302993774396</v>
      </c>
      <c r="AG38" s="379">
        <v>1.7499580979347201E-2</v>
      </c>
      <c r="AH38" s="378">
        <v>0.21895973384380299</v>
      </c>
      <c r="AI38" s="353">
        <v>0.30851441621780401</v>
      </c>
      <c r="AJ38" s="353">
        <v>0.36422711610794101</v>
      </c>
      <c r="AK38" s="353">
        <v>1.0367942741140699E-3</v>
      </c>
      <c r="AL38" s="353">
        <v>6.9161958992481204E-2</v>
      </c>
      <c r="AM38" s="353">
        <v>3.6154063418507602E-3</v>
      </c>
      <c r="AN38" s="353">
        <v>7.3292972519993799E-3</v>
      </c>
      <c r="AO38" s="353">
        <v>3.4081097692251201E-3</v>
      </c>
      <c r="AP38" s="353">
        <v>2.3711441084742501E-2</v>
      </c>
      <c r="AQ38" s="379">
        <v>3.57585558958817E-5</v>
      </c>
      <c r="AR38" s="55"/>
      <c r="AS38" s="56"/>
    </row>
    <row r="39" spans="1:45">
      <c r="A39" s="148">
        <v>4</v>
      </c>
      <c r="B39" s="55" t="s">
        <v>9</v>
      </c>
      <c r="C39" s="355">
        <v>14</v>
      </c>
      <c r="D39" s="355">
        <v>10.800000190734901</v>
      </c>
      <c r="E39" s="355">
        <v>12.699999809265099</v>
      </c>
      <c r="F39" s="355">
        <v>17.600000381469702</v>
      </c>
      <c r="G39" s="355">
        <v>11</v>
      </c>
      <c r="H39" s="355">
        <v>16.600000381469702</v>
      </c>
      <c r="I39" s="355">
        <v>5.1999998092651403</v>
      </c>
      <c r="J39" s="355">
        <v>1.70000004768372</v>
      </c>
      <c r="K39" s="355">
        <v>9.3999996185302699</v>
      </c>
      <c r="L39" s="355">
        <v>5.6999998092651403</v>
      </c>
      <c r="M39" s="381">
        <v>6</v>
      </c>
      <c r="N39" s="365">
        <v>-1.5112284421920801</v>
      </c>
      <c r="O39" s="355">
        <v>1.6296843290328999</v>
      </c>
      <c r="P39" s="355">
        <v>1.45919406414032</v>
      </c>
      <c r="Q39" s="355">
        <v>0.92172122001647905</v>
      </c>
      <c r="R39" s="355">
        <v>-0.48554357886314398</v>
      </c>
      <c r="S39" s="355">
        <v>-0.31990519165992698</v>
      </c>
      <c r="T39" s="355">
        <v>0.10500489175319699</v>
      </c>
      <c r="U39" s="355">
        <v>-0.72370862960815396</v>
      </c>
      <c r="V39" s="355">
        <v>-0.310506582260132</v>
      </c>
      <c r="W39" s="366">
        <v>0.31643384695053101</v>
      </c>
      <c r="X39" s="365">
        <v>1.11395180225372</v>
      </c>
      <c r="Y39" s="355">
        <v>2.4748728275299099</v>
      </c>
      <c r="Z39" s="355">
        <v>3.2301802635192902</v>
      </c>
      <c r="AA39" s="355">
        <v>2.3665907382965101</v>
      </c>
      <c r="AB39" s="355">
        <v>0.82633179426193204</v>
      </c>
      <c r="AC39" s="355">
        <v>0.55733358860015902</v>
      </c>
      <c r="AD39" s="355">
        <v>6.39142245054245E-2</v>
      </c>
      <c r="AE39" s="355">
        <v>4.21443843841553</v>
      </c>
      <c r="AF39" s="355">
        <v>1.54414522647858</v>
      </c>
      <c r="AG39" s="366">
        <v>3.29719042778015</v>
      </c>
      <c r="AH39" s="365">
        <v>0.25409799814224199</v>
      </c>
      <c r="AI39" s="355">
        <v>0.29549354314804099</v>
      </c>
      <c r="AJ39" s="355">
        <v>0.236901119351387</v>
      </c>
      <c r="AK39" s="355">
        <v>9.4523578882217393E-2</v>
      </c>
      <c r="AL39" s="355">
        <v>2.6229947805404701E-2</v>
      </c>
      <c r="AM39" s="355">
        <v>1.13863246515393E-2</v>
      </c>
      <c r="AN39" s="355">
        <v>1.2267612619325499E-3</v>
      </c>
      <c r="AO39" s="355">
        <v>5.8273151516914402E-2</v>
      </c>
      <c r="AP39" s="355">
        <v>1.07271075248718E-2</v>
      </c>
      <c r="AQ39" s="366">
        <v>1.11405560746789E-2</v>
      </c>
      <c r="AR39" s="55"/>
      <c r="AS39" s="56"/>
    </row>
    <row r="40" spans="1:45">
      <c r="A40" s="148">
        <v>16</v>
      </c>
      <c r="B40" s="55" t="s">
        <v>21</v>
      </c>
      <c r="C40" s="355">
        <v>15.8999996185303</v>
      </c>
      <c r="D40" s="355">
        <v>5.3000001907348597</v>
      </c>
      <c r="E40" s="355">
        <v>11.1000003814697</v>
      </c>
      <c r="F40" s="355">
        <v>11.6000003814697</v>
      </c>
      <c r="G40" s="355">
        <v>7.3000001907348597</v>
      </c>
      <c r="H40" s="355">
        <v>12.1000003814697</v>
      </c>
      <c r="I40" s="355">
        <v>9.6000003814697301</v>
      </c>
      <c r="J40" s="355">
        <v>9.1999998092651403</v>
      </c>
      <c r="K40" s="355">
        <v>12.300000190734901</v>
      </c>
      <c r="L40" s="355">
        <v>5.5</v>
      </c>
      <c r="M40" s="381">
        <v>6</v>
      </c>
      <c r="N40" s="365">
        <v>5.5381648242473602E-2</v>
      </c>
      <c r="O40" s="355">
        <v>1.7379115819930999</v>
      </c>
      <c r="P40" s="355">
        <v>0.39567333459854098</v>
      </c>
      <c r="Q40" s="355">
        <v>-1.1484019756317101</v>
      </c>
      <c r="R40" s="355">
        <v>-1.5613260269164999</v>
      </c>
      <c r="S40" s="355">
        <v>-0.349409550428391</v>
      </c>
      <c r="T40" s="355">
        <v>0.135359928011894</v>
      </c>
      <c r="U40" s="355">
        <v>-0.35666644573211698</v>
      </c>
      <c r="V40" s="355">
        <v>0.116686411201954</v>
      </c>
      <c r="W40" s="366">
        <v>-0.25600680708885198</v>
      </c>
      <c r="X40" s="365">
        <v>1.4960218686610499E-3</v>
      </c>
      <c r="Y40" s="355">
        <v>2.8144998550414999</v>
      </c>
      <c r="Z40" s="355">
        <v>0.237505808472633</v>
      </c>
      <c r="AA40" s="355">
        <v>3.6737689971923801</v>
      </c>
      <c r="AB40" s="355">
        <v>8.5444717407226598</v>
      </c>
      <c r="AC40" s="355">
        <v>0.66487836837768599</v>
      </c>
      <c r="AD40" s="355">
        <v>0.106208354234695</v>
      </c>
      <c r="AE40" s="355">
        <v>1.02361512184143</v>
      </c>
      <c r="AF40" s="355">
        <v>0.218065559864044</v>
      </c>
      <c r="AG40" s="366">
        <v>2.1581478118896502</v>
      </c>
      <c r="AH40" s="365">
        <v>4.21117641963065E-4</v>
      </c>
      <c r="AI40" s="355">
        <v>0.41469332575798001</v>
      </c>
      <c r="AJ40" s="355">
        <v>2.1495386958122299E-2</v>
      </c>
      <c r="AK40" s="355">
        <v>0.181075438857079</v>
      </c>
      <c r="AL40" s="355">
        <v>0.33470246195793202</v>
      </c>
      <c r="AM40" s="355">
        <v>1.6762593761086499E-2</v>
      </c>
      <c r="AN40" s="355">
        <v>2.5156599003821598E-3</v>
      </c>
      <c r="AO40" s="355">
        <v>1.7466111108660701E-2</v>
      </c>
      <c r="AP40" s="355">
        <v>1.8694431055337199E-3</v>
      </c>
      <c r="AQ40" s="366">
        <v>8.9985951781272906E-3</v>
      </c>
      <c r="AR40" s="55"/>
      <c r="AS40" s="56"/>
    </row>
    <row r="41" spans="1:45">
      <c r="A41" s="148">
        <v>18</v>
      </c>
      <c r="B41" s="55" t="s">
        <v>23</v>
      </c>
      <c r="C41" s="355">
        <v>15.1000003814697</v>
      </c>
      <c r="D41" s="355">
        <v>8.6000003814697301</v>
      </c>
      <c r="E41" s="355">
        <v>14.699999809265099</v>
      </c>
      <c r="F41" s="355">
        <v>14.6000003814697</v>
      </c>
      <c r="G41" s="355">
        <v>6.3000001907348597</v>
      </c>
      <c r="H41" s="355">
        <v>12.1000003814697</v>
      </c>
      <c r="I41" s="355">
        <v>10</v>
      </c>
      <c r="J41" s="355">
        <v>9.5</v>
      </c>
      <c r="K41" s="355">
        <v>8.1999998092651403</v>
      </c>
      <c r="L41" s="355">
        <v>8.8000001907348597</v>
      </c>
      <c r="M41" s="381">
        <v>6</v>
      </c>
      <c r="N41" s="365">
        <v>-0.42371088266372697</v>
      </c>
      <c r="O41" s="355">
        <v>2.0079116821289098</v>
      </c>
      <c r="P41" s="355">
        <v>0.41621637344360402</v>
      </c>
      <c r="Q41" s="355">
        <v>-0.675126433372498</v>
      </c>
      <c r="R41" s="355">
        <v>-0.15491162240505199</v>
      </c>
      <c r="S41" s="355">
        <v>9.0915620326995794E-2</v>
      </c>
      <c r="T41" s="355">
        <v>0.49043247103691101</v>
      </c>
      <c r="U41" s="355">
        <v>6.32798597216606E-2</v>
      </c>
      <c r="V41" s="355">
        <v>0.50776618719100997</v>
      </c>
      <c r="W41" s="366">
        <v>0.135372519493103</v>
      </c>
      <c r="X41" s="365">
        <v>8.7567999958992004E-2</v>
      </c>
      <c r="Y41" s="355">
        <v>3.75694727897644</v>
      </c>
      <c r="Z41" s="355">
        <v>0.26280823349952698</v>
      </c>
      <c r="AA41" s="355">
        <v>1.2696797847747801</v>
      </c>
      <c r="AB41" s="355">
        <v>8.4113568067550701E-2</v>
      </c>
      <c r="AC41" s="355">
        <v>4.5014213770628003E-2</v>
      </c>
      <c r="AD41" s="355">
        <v>1.39423787593842</v>
      </c>
      <c r="AE41" s="355">
        <v>3.2221313565969502E-2</v>
      </c>
      <c r="AF41" s="355">
        <v>4.1292777061462402</v>
      </c>
      <c r="AG41" s="366">
        <v>0.60344707965850797</v>
      </c>
      <c r="AH41" s="365">
        <v>3.3288288861513103E-2</v>
      </c>
      <c r="AI41" s="355">
        <v>0.74755203723907504</v>
      </c>
      <c r="AJ41" s="355">
        <v>3.2121110707521397E-2</v>
      </c>
      <c r="AK41" s="355">
        <v>8.4512792527675601E-2</v>
      </c>
      <c r="AL41" s="355">
        <v>4.4495924375951299E-3</v>
      </c>
      <c r="AM41" s="355">
        <v>1.5326014254242199E-3</v>
      </c>
      <c r="AN41" s="355">
        <v>4.45975139737129E-2</v>
      </c>
      <c r="AO41" s="355">
        <v>7.42477364838123E-4</v>
      </c>
      <c r="AP41" s="355">
        <v>4.7805707901716198E-2</v>
      </c>
      <c r="AQ41" s="366">
        <v>3.3979206345975399E-3</v>
      </c>
      <c r="AR41" s="55"/>
      <c r="AS41" s="56"/>
    </row>
    <row r="42" spans="1:45">
      <c r="A42" s="148">
        <v>19</v>
      </c>
      <c r="B42" s="55" t="s">
        <v>24</v>
      </c>
      <c r="C42" s="355">
        <v>15.1000003814697</v>
      </c>
      <c r="D42" s="355">
        <v>10.199999809265099</v>
      </c>
      <c r="E42" s="355">
        <v>12.300000190734901</v>
      </c>
      <c r="F42" s="355">
        <v>15.800000190734901</v>
      </c>
      <c r="G42" s="355">
        <v>5.9000000953674299</v>
      </c>
      <c r="H42" s="355">
        <v>11.8999996185303</v>
      </c>
      <c r="I42" s="355">
        <v>14.6000003814697</v>
      </c>
      <c r="J42" s="355">
        <v>3.9000000953674299</v>
      </c>
      <c r="K42" s="355">
        <v>7.5</v>
      </c>
      <c r="L42" s="355">
        <v>14.1000003814697</v>
      </c>
      <c r="M42" s="381">
        <v>6</v>
      </c>
      <c r="N42" s="365">
        <v>0.35468572378158603</v>
      </c>
      <c r="O42" s="355">
        <v>2.4802083969116202</v>
      </c>
      <c r="P42" s="355">
        <v>0.26244929432869002</v>
      </c>
      <c r="Q42" s="355">
        <v>0.189677730202675</v>
      </c>
      <c r="R42" s="355">
        <v>0.83352905511856101</v>
      </c>
      <c r="S42" s="355">
        <v>-0.34921559691429099</v>
      </c>
      <c r="T42" s="355">
        <v>-6.5250389277935E-2</v>
      </c>
      <c r="U42" s="355">
        <v>-0.112462922930717</v>
      </c>
      <c r="V42" s="355">
        <v>-2.7065584436059002E-2</v>
      </c>
      <c r="W42" s="366">
        <v>0.455683052539825</v>
      </c>
      <c r="X42" s="365">
        <v>6.1361163854598999E-2</v>
      </c>
      <c r="Y42" s="355">
        <v>5.7322120666503897</v>
      </c>
      <c r="Z42" s="355">
        <v>0.104494027793407</v>
      </c>
      <c r="AA42" s="355">
        <v>0.100220523774624</v>
      </c>
      <c r="AB42" s="355">
        <v>2.4352273941039999</v>
      </c>
      <c r="AC42" s="355">
        <v>0.66414040327072099</v>
      </c>
      <c r="AD42" s="355">
        <v>2.46799718588591E-2</v>
      </c>
      <c r="AE42" s="355">
        <v>0.101772613823414</v>
      </c>
      <c r="AF42" s="355">
        <v>1.17322504520416E-2</v>
      </c>
      <c r="AG42" s="366">
        <v>6.8376035690307599</v>
      </c>
      <c r="AH42" s="365">
        <v>1.6945078969001801E-2</v>
      </c>
      <c r="AI42" s="355">
        <v>0.82857632637023904</v>
      </c>
      <c r="AJ42" s="355">
        <v>9.2778420075774193E-3</v>
      </c>
      <c r="AK42" s="355">
        <v>4.8460606485605197E-3</v>
      </c>
      <c r="AL42" s="355">
        <v>9.3583144247531905E-2</v>
      </c>
      <c r="AM42" s="355">
        <v>1.64264384657145E-2</v>
      </c>
      <c r="AN42" s="355">
        <v>5.7348539121449005E-4</v>
      </c>
      <c r="AO42" s="355">
        <v>1.7036284552887099E-3</v>
      </c>
      <c r="AP42" s="355">
        <v>9.8671327577903894E-5</v>
      </c>
      <c r="AQ42" s="366">
        <v>2.7969321236014401E-2</v>
      </c>
      <c r="AR42" s="55"/>
      <c r="AS42" s="56"/>
    </row>
    <row r="43" spans="1:45">
      <c r="A43" s="148">
        <v>20</v>
      </c>
      <c r="B43" s="55" t="s">
        <v>25</v>
      </c>
      <c r="C43" s="355">
        <v>14.300000190734901</v>
      </c>
      <c r="D43" s="355">
        <v>9.3000001907348597</v>
      </c>
      <c r="E43" s="355">
        <v>7.1999998092651403</v>
      </c>
      <c r="F43" s="355">
        <v>12.3999996185303</v>
      </c>
      <c r="G43" s="355">
        <v>10.5</v>
      </c>
      <c r="H43" s="355">
        <v>8.3999996185302699</v>
      </c>
      <c r="I43" s="355">
        <v>7.5999999046325701</v>
      </c>
      <c r="J43" s="355">
        <v>4.5</v>
      </c>
      <c r="K43" s="355">
        <v>12.6000003814697</v>
      </c>
      <c r="L43" s="355">
        <v>8.3000001907348597</v>
      </c>
      <c r="M43" s="381">
        <v>6</v>
      </c>
      <c r="N43" s="365">
        <v>0.30625027418136602</v>
      </c>
      <c r="O43" s="355">
        <v>0.82988846302032504</v>
      </c>
      <c r="P43" s="355">
        <v>0.77807945013046298</v>
      </c>
      <c r="Q43" s="355">
        <v>0.31259143352508501</v>
      </c>
      <c r="R43" s="355">
        <v>-1.06996726989746</v>
      </c>
      <c r="S43" s="355">
        <v>-0.32881808280944802</v>
      </c>
      <c r="T43" s="355">
        <v>-0.97807079553604104</v>
      </c>
      <c r="U43" s="355">
        <v>-0.23054960370063801</v>
      </c>
      <c r="V43" s="355">
        <v>-5.5981840938329697E-2</v>
      </c>
      <c r="W43" s="366">
        <v>0.37112754583358798</v>
      </c>
      <c r="X43" s="365">
        <v>4.5746635645628003E-2</v>
      </c>
      <c r="Y43" s="355">
        <v>0.64177876710891701</v>
      </c>
      <c r="Z43" s="355">
        <v>0.91843527555465698</v>
      </c>
      <c r="AA43" s="355">
        <v>0.27219372987747198</v>
      </c>
      <c r="AB43" s="355">
        <v>4.0127215385437003</v>
      </c>
      <c r="AC43" s="355">
        <v>0.58882200717926003</v>
      </c>
      <c r="AD43" s="355">
        <v>5.5452232360839799</v>
      </c>
      <c r="AE43" s="355">
        <v>0.42770168185234098</v>
      </c>
      <c r="AF43" s="355">
        <v>5.0192736089229598E-2</v>
      </c>
      <c r="AG43" s="366">
        <v>4.5354933738708496</v>
      </c>
      <c r="AH43" s="365">
        <v>2.4115169420838401E-2</v>
      </c>
      <c r="AI43" s="355">
        <v>0.17708297073841101</v>
      </c>
      <c r="AJ43" s="355">
        <v>0.15566293895244601</v>
      </c>
      <c r="AK43" s="355">
        <v>2.5124154984950998E-2</v>
      </c>
      <c r="AL43" s="355">
        <v>0.29435968399047902</v>
      </c>
      <c r="AM43" s="355">
        <v>2.7800250798463801E-2</v>
      </c>
      <c r="AN43" s="355">
        <v>0.245967611670494</v>
      </c>
      <c r="AO43" s="355">
        <v>1.3666776008903999E-2</v>
      </c>
      <c r="AP43" s="355">
        <v>8.0580817302689E-4</v>
      </c>
      <c r="AQ43" s="366">
        <v>3.5414710640907301E-2</v>
      </c>
      <c r="AR43" s="55"/>
      <c r="AS43" s="56"/>
    </row>
    <row r="44" spans="1:45" ht="15" thickBot="1">
      <c r="A44" s="231">
        <v>21</v>
      </c>
      <c r="B44" s="357" t="s">
        <v>26</v>
      </c>
      <c r="C44" s="358">
        <v>14.300000190734901</v>
      </c>
      <c r="D44" s="358">
        <v>6.8000001907348597</v>
      </c>
      <c r="E44" s="358">
        <v>13.699999809265099</v>
      </c>
      <c r="F44" s="358">
        <v>12.6000003814697</v>
      </c>
      <c r="G44" s="358">
        <v>5.3000001907348597</v>
      </c>
      <c r="H44" s="358">
        <v>15.6000003814697</v>
      </c>
      <c r="I44" s="358">
        <v>10.800000190734901</v>
      </c>
      <c r="J44" s="358">
        <v>6.5</v>
      </c>
      <c r="K44" s="358">
        <v>13</v>
      </c>
      <c r="L44" s="358">
        <v>10.1000003814697</v>
      </c>
      <c r="M44" s="382">
        <v>6</v>
      </c>
      <c r="N44" s="367">
        <v>-0.28093805909156799</v>
      </c>
      <c r="O44" s="358">
        <v>2.3027551174163801</v>
      </c>
      <c r="P44" s="358">
        <v>-0.35352408885955799</v>
      </c>
      <c r="Q44" s="358">
        <v>-0.40400743484497098</v>
      </c>
      <c r="R44" s="358">
        <v>-0.66993606090545699</v>
      </c>
      <c r="S44" s="358">
        <v>-0.11321898549795199</v>
      </c>
      <c r="T44" s="358">
        <v>0.33459371328353898</v>
      </c>
      <c r="U44" s="358">
        <v>-0.55981528759002697</v>
      </c>
      <c r="V44" s="358">
        <v>-0.24283306300640101</v>
      </c>
      <c r="W44" s="368">
        <v>-0.47318542003631597</v>
      </c>
      <c r="X44" s="367">
        <v>3.8497038185596501E-2</v>
      </c>
      <c r="Y44" s="358">
        <v>4.9413022994995099</v>
      </c>
      <c r="Z44" s="358">
        <v>0.1896001547575</v>
      </c>
      <c r="AA44" s="358">
        <v>0.45467671751976002</v>
      </c>
      <c r="AB44" s="358">
        <v>1.57313048839569</v>
      </c>
      <c r="AC44" s="358">
        <v>6.98089599609375E-2</v>
      </c>
      <c r="AD44" s="358">
        <v>0.64895415306091297</v>
      </c>
      <c r="AE44" s="358">
        <v>2.5217480659484899</v>
      </c>
      <c r="AF44" s="358">
        <v>0.94441342353820801</v>
      </c>
      <c r="AG44" s="368">
        <v>7.3729429244995099</v>
      </c>
      <c r="AH44" s="367">
        <v>1.15394908934832E-2</v>
      </c>
      <c r="AI44" s="358">
        <v>0.77528429031372104</v>
      </c>
      <c r="AJ44" s="358">
        <v>1.8272733315825501E-2</v>
      </c>
      <c r="AK44" s="358">
        <v>2.3864051327109299E-2</v>
      </c>
      <c r="AL44" s="358">
        <v>6.5619386732578305E-2</v>
      </c>
      <c r="AM44" s="358">
        <v>1.87414849642664E-3</v>
      </c>
      <c r="AN44" s="358">
        <v>1.6368204727768901E-2</v>
      </c>
      <c r="AO44" s="358">
        <v>4.5819990336895003E-2</v>
      </c>
      <c r="AP44" s="358">
        <v>8.6214654147625004E-3</v>
      </c>
      <c r="AQ44" s="368">
        <v>3.2736193388700499E-2</v>
      </c>
      <c r="AR44" s="55"/>
      <c r="AS44" s="56"/>
    </row>
    <row r="45" spans="1:45">
      <c r="A45" s="147">
        <v>8</v>
      </c>
      <c r="B45" s="352" t="s">
        <v>13</v>
      </c>
      <c r="C45" s="353">
        <v>10.699999809265099</v>
      </c>
      <c r="D45" s="353">
        <v>15.1000003814697</v>
      </c>
      <c r="E45" s="353">
        <v>13.800000190734901</v>
      </c>
      <c r="F45" s="353">
        <v>19.799999237060501</v>
      </c>
      <c r="G45" s="353">
        <v>18.899999618530298</v>
      </c>
      <c r="H45" s="353">
        <v>19.700000762939499</v>
      </c>
      <c r="I45" s="353">
        <v>2</v>
      </c>
      <c r="J45" s="353">
        <v>20</v>
      </c>
      <c r="K45" s="353">
        <v>17.100000381469702</v>
      </c>
      <c r="L45" s="353">
        <v>0.40000000596046398</v>
      </c>
      <c r="M45" s="380">
        <v>7</v>
      </c>
      <c r="N45" s="378">
        <v>-4.3491473197937003</v>
      </c>
      <c r="O45" s="353">
        <v>-1.7262277603149401</v>
      </c>
      <c r="P45" s="353">
        <v>0.704728603363037</v>
      </c>
      <c r="Q45" s="353">
        <v>-0.67377340793609597</v>
      </c>
      <c r="R45" s="353">
        <v>-0.39366063475608798</v>
      </c>
      <c r="S45" s="353">
        <v>-0.77557486295700095</v>
      </c>
      <c r="T45" s="353">
        <v>0.16069462895393399</v>
      </c>
      <c r="U45" s="353">
        <v>8.6687885224819197E-2</v>
      </c>
      <c r="V45" s="353">
        <v>-0.15628564357757599</v>
      </c>
      <c r="W45" s="379">
        <v>0.33189705014228799</v>
      </c>
      <c r="X45" s="378">
        <v>9.2260208129882795</v>
      </c>
      <c r="Y45" s="353">
        <v>2.77678394317627</v>
      </c>
      <c r="Z45" s="353">
        <v>0.75343269109725997</v>
      </c>
      <c r="AA45" s="353">
        <v>1.2645957469940201</v>
      </c>
      <c r="AB45" s="353">
        <v>0.54317778348922696</v>
      </c>
      <c r="AC45" s="353">
        <v>3.2758204936981201</v>
      </c>
      <c r="AD45" s="353">
        <v>0.149685993790627</v>
      </c>
      <c r="AE45" s="353">
        <v>6.0468476265668897E-2</v>
      </c>
      <c r="AF45" s="353">
        <v>0.39118725061416598</v>
      </c>
      <c r="AG45" s="379">
        <v>3.6273121833801301</v>
      </c>
      <c r="AH45" s="378">
        <v>0.79575562477111805</v>
      </c>
      <c r="AI45" s="353">
        <v>0.12536250054836301</v>
      </c>
      <c r="AJ45" s="353">
        <v>2.0893696695566202E-2</v>
      </c>
      <c r="AK45" s="353">
        <v>1.9098497927188901E-2</v>
      </c>
      <c r="AL45" s="353">
        <v>6.51951739564538E-3</v>
      </c>
      <c r="AM45" s="353">
        <v>2.5305733084678601E-2</v>
      </c>
      <c r="AN45" s="353">
        <v>1.0863611241802599E-3</v>
      </c>
      <c r="AO45" s="353">
        <v>3.1614644103683499E-4</v>
      </c>
      <c r="AP45" s="353">
        <v>1.0275657987222099E-3</v>
      </c>
      <c r="AQ45" s="379">
        <v>4.6342373825609701E-3</v>
      </c>
      <c r="AR45" s="55"/>
      <c r="AS45" s="56"/>
    </row>
    <row r="46" spans="1:45">
      <c r="A46" s="148">
        <v>11</v>
      </c>
      <c r="B46" s="55" t="s">
        <v>16</v>
      </c>
      <c r="C46" s="355">
        <v>8.6999998092651403</v>
      </c>
      <c r="D46" s="355">
        <v>14.3999996185303</v>
      </c>
      <c r="E46" s="355">
        <v>10.699999809265099</v>
      </c>
      <c r="F46" s="355">
        <v>16</v>
      </c>
      <c r="G46" s="355">
        <v>14.800000190734901</v>
      </c>
      <c r="H46" s="355">
        <v>16.5</v>
      </c>
      <c r="I46" s="355">
        <v>2.7999999523162802</v>
      </c>
      <c r="J46" s="355">
        <v>18.700000762939499</v>
      </c>
      <c r="K46" s="355">
        <v>20</v>
      </c>
      <c r="L46" s="355">
        <v>3.7000000476837198</v>
      </c>
      <c r="M46" s="381">
        <v>7</v>
      </c>
      <c r="N46" s="365">
        <v>-3.1227107048034699</v>
      </c>
      <c r="O46" s="355">
        <v>-1.7867842912673999</v>
      </c>
      <c r="P46" s="355">
        <v>-0.221944704651833</v>
      </c>
      <c r="Q46" s="355">
        <v>-0.60796773433685303</v>
      </c>
      <c r="R46" s="355">
        <v>-0.509932041168213</v>
      </c>
      <c r="S46" s="355">
        <v>3.3275455236434902E-2</v>
      </c>
      <c r="T46" s="355">
        <v>-0.51069867610931396</v>
      </c>
      <c r="U46" s="355">
        <v>-0.17497347295284299</v>
      </c>
      <c r="V46" s="355">
        <v>-0.42698827385902399</v>
      </c>
      <c r="W46" s="366">
        <v>0.105003401637077</v>
      </c>
      <c r="X46" s="365">
        <v>4.7563047409057599</v>
      </c>
      <c r="Y46" s="355">
        <v>2.9750218391418501</v>
      </c>
      <c r="Z46" s="355">
        <v>7.4729181826114696E-2</v>
      </c>
      <c r="AA46" s="355">
        <v>1.0296391248703001</v>
      </c>
      <c r="AB46" s="355">
        <v>0.91142857074737504</v>
      </c>
      <c r="AC46" s="355">
        <v>6.0300463810563096E-3</v>
      </c>
      <c r="AD46" s="355">
        <v>1.51184725761414</v>
      </c>
      <c r="AE46" s="355">
        <v>0.24635230004787401</v>
      </c>
      <c r="AF46" s="355">
        <v>2.9199702739715598</v>
      </c>
      <c r="AG46" s="366">
        <v>0.36306542158126798</v>
      </c>
      <c r="AH46" s="365">
        <v>0.69115579128265403</v>
      </c>
      <c r="AI46" s="355">
        <v>0.22628548741340601</v>
      </c>
      <c r="AJ46" s="355">
        <v>3.4914193674921998E-3</v>
      </c>
      <c r="AK46" s="355">
        <v>2.6198323816060999E-2</v>
      </c>
      <c r="AL46" s="355">
        <v>1.8430497497320199E-2</v>
      </c>
      <c r="AM46" s="355">
        <v>7.8480261436197907E-5</v>
      </c>
      <c r="AN46" s="355">
        <v>1.8485955893993399E-2</v>
      </c>
      <c r="AO46" s="355">
        <v>2.1699857898056498E-3</v>
      </c>
      <c r="AP46" s="355">
        <v>1.29224350675941E-2</v>
      </c>
      <c r="AQ46" s="366">
        <v>7.8148237662389896E-4</v>
      </c>
      <c r="AR46" s="55"/>
      <c r="AS46" s="56"/>
    </row>
    <row r="47" spans="1:45" ht="15" thickBot="1">
      <c r="A47" s="231">
        <v>12</v>
      </c>
      <c r="B47" s="357" t="s">
        <v>17</v>
      </c>
      <c r="C47" s="358">
        <v>6.8000001907348597</v>
      </c>
      <c r="D47" s="358">
        <v>14.199999809265099</v>
      </c>
      <c r="E47" s="358">
        <v>15.5</v>
      </c>
      <c r="F47" s="358">
        <v>14.800000190734901</v>
      </c>
      <c r="G47" s="358">
        <v>19.5</v>
      </c>
      <c r="H47" s="358">
        <v>16.700000762939499</v>
      </c>
      <c r="I47" s="358">
        <v>0.40000000596046398</v>
      </c>
      <c r="J47" s="358">
        <v>18.700000762939499</v>
      </c>
      <c r="K47" s="358">
        <v>15.199999809265099</v>
      </c>
      <c r="L47" s="358">
        <v>0.80000001192092896</v>
      </c>
      <c r="M47" s="382">
        <v>7</v>
      </c>
      <c r="N47" s="367">
        <v>-3.5967772006988499</v>
      </c>
      <c r="O47" s="358">
        <v>-2.4598679542541499</v>
      </c>
      <c r="P47" s="358">
        <v>0.50793254375457797</v>
      </c>
      <c r="Q47" s="358">
        <v>4.8272926360368701E-2</v>
      </c>
      <c r="R47" s="358">
        <v>-0.62604373693466198</v>
      </c>
      <c r="S47" s="358">
        <v>-0.10501153022050901</v>
      </c>
      <c r="T47" s="358">
        <v>0.83540421724319502</v>
      </c>
      <c r="U47" s="358">
        <v>-0.104191087186337</v>
      </c>
      <c r="V47" s="358">
        <v>0.42296284437179599</v>
      </c>
      <c r="W47" s="368">
        <v>-0.133530929684639</v>
      </c>
      <c r="X47" s="367">
        <v>6.3100566864013699</v>
      </c>
      <c r="Y47" s="358">
        <v>5.6385765075683603</v>
      </c>
      <c r="Z47" s="358">
        <v>0.39139270782470698</v>
      </c>
      <c r="AA47" s="358">
        <v>6.4912936650216597E-3</v>
      </c>
      <c r="AB47" s="358">
        <v>1.3737490177154501</v>
      </c>
      <c r="AC47" s="358">
        <v>6.0054648667573901E-2</v>
      </c>
      <c r="AD47" s="358">
        <v>4.0454959869384801</v>
      </c>
      <c r="AE47" s="358">
        <v>8.7352097034454304E-2</v>
      </c>
      <c r="AF47" s="358">
        <v>2.86517381668091</v>
      </c>
      <c r="AG47" s="368">
        <v>0.58714032173156705</v>
      </c>
      <c r="AH47" s="367">
        <v>0.62932842969894398</v>
      </c>
      <c r="AI47" s="358">
        <v>0.29435664415359503</v>
      </c>
      <c r="AJ47" s="358">
        <v>1.2550538405776E-2</v>
      </c>
      <c r="AK47" s="358">
        <v>1.13359397801105E-4</v>
      </c>
      <c r="AL47" s="358">
        <v>1.90660022199154E-2</v>
      </c>
      <c r="AM47" s="358">
        <v>5.3644384024664803E-4</v>
      </c>
      <c r="AN47" s="358">
        <v>3.3950299024581902E-2</v>
      </c>
      <c r="AO47" s="358">
        <v>5.2809424232691505E-4</v>
      </c>
      <c r="AP47" s="358">
        <v>8.7027139961719496E-3</v>
      </c>
      <c r="AQ47" s="368">
        <v>8.6738920072093595E-4</v>
      </c>
      <c r="AR47" s="55"/>
      <c r="AS47" s="56"/>
    </row>
    <row r="48" spans="1:45">
      <c r="A48" s="147">
        <v>3</v>
      </c>
      <c r="B48" s="352" t="s">
        <v>8</v>
      </c>
      <c r="C48" s="353">
        <v>14.3999996185303</v>
      </c>
      <c r="D48" s="353">
        <v>12.8999996185303</v>
      </c>
      <c r="E48" s="353">
        <v>18.5</v>
      </c>
      <c r="F48" s="353">
        <v>20</v>
      </c>
      <c r="G48" s="353">
        <v>8.3000001907348597</v>
      </c>
      <c r="H48" s="353">
        <v>19.799999237060501</v>
      </c>
      <c r="I48" s="353">
        <v>3.2000000476837198</v>
      </c>
      <c r="J48" s="353">
        <v>14.699999809265099</v>
      </c>
      <c r="K48" s="353">
        <v>10.1000003814697</v>
      </c>
      <c r="L48" s="353">
        <v>2.5999999046325701</v>
      </c>
      <c r="M48" s="380">
        <v>8</v>
      </c>
      <c r="N48" s="378">
        <v>-3.4597468376159699</v>
      </c>
      <c r="O48" s="353">
        <v>1.34876072406769</v>
      </c>
      <c r="P48" s="353">
        <v>0.96555632352829002</v>
      </c>
      <c r="Q48" s="353">
        <v>-0.93539273738861095</v>
      </c>
      <c r="R48" s="353">
        <v>0.11434020102024101</v>
      </c>
      <c r="S48" s="353">
        <v>0.49423000216484098</v>
      </c>
      <c r="T48" s="353">
        <v>0.76657313108444203</v>
      </c>
      <c r="U48" s="353">
        <v>0.100908808410168</v>
      </c>
      <c r="V48" s="353">
        <v>0.21544414758682301</v>
      </c>
      <c r="W48" s="379">
        <v>7.9168997704982799E-2</v>
      </c>
      <c r="X48" s="378">
        <v>5.8384132385253897</v>
      </c>
      <c r="Y48" s="353">
        <v>1.69517958164215</v>
      </c>
      <c r="Z48" s="353">
        <v>1.41434669494629</v>
      </c>
      <c r="AA48" s="353">
        <v>2.43731665611267</v>
      </c>
      <c r="AB48" s="353">
        <v>4.5824311673641198E-2</v>
      </c>
      <c r="AC48" s="353">
        <v>1.3302426338195801</v>
      </c>
      <c r="AD48" s="353">
        <v>3.40632152557373</v>
      </c>
      <c r="AE48" s="353">
        <v>8.1935167312622098E-2</v>
      </c>
      <c r="AF48" s="353">
        <v>0.743388652801514</v>
      </c>
      <c r="AG48" s="379">
        <v>0.20638990402221699</v>
      </c>
      <c r="AH48" s="378">
        <v>0.72526520490646396</v>
      </c>
      <c r="AI48" s="353">
        <v>0.11022446304559699</v>
      </c>
      <c r="AJ48" s="353">
        <v>5.64889386296272E-2</v>
      </c>
      <c r="AK48" s="353">
        <v>5.3014684468507801E-2</v>
      </c>
      <c r="AL48" s="353">
        <v>7.9214753350243005E-4</v>
      </c>
      <c r="AM48" s="353">
        <v>1.4800159260630601E-2</v>
      </c>
      <c r="AN48" s="353">
        <v>3.5605359822511701E-2</v>
      </c>
      <c r="AO48" s="353">
        <v>6.1697326600551605E-4</v>
      </c>
      <c r="AP48" s="353">
        <v>2.8124032542109498E-3</v>
      </c>
      <c r="AQ48" s="379">
        <v>3.7976808380335602E-4</v>
      </c>
      <c r="AR48" s="55"/>
      <c r="AS48" s="56"/>
    </row>
    <row r="49" spans="1:45">
      <c r="A49" s="148">
        <v>5</v>
      </c>
      <c r="B49" s="55" t="s">
        <v>10</v>
      </c>
      <c r="C49" s="355">
        <v>13.8999996185303</v>
      </c>
      <c r="D49" s="355">
        <v>16.5</v>
      </c>
      <c r="E49" s="355">
        <v>17.899999618530298</v>
      </c>
      <c r="F49" s="355">
        <v>15</v>
      </c>
      <c r="G49" s="355">
        <v>11.199999809265099</v>
      </c>
      <c r="H49" s="355">
        <v>16.600000381469702</v>
      </c>
      <c r="I49" s="355">
        <v>5.9000000953674299</v>
      </c>
      <c r="J49" s="355">
        <v>7.5999999046325701</v>
      </c>
      <c r="K49" s="355">
        <v>9.8000001907348597</v>
      </c>
      <c r="L49" s="355">
        <v>9.8000001907348597</v>
      </c>
      <c r="M49" s="381">
        <v>8</v>
      </c>
      <c r="N49" s="365">
        <v>-2.36976099014282</v>
      </c>
      <c r="O49" s="355">
        <v>1.0271897315978999</v>
      </c>
      <c r="P49" s="355">
        <v>0.85448533296585105</v>
      </c>
      <c r="Q49" s="355">
        <v>0.97694599628448497</v>
      </c>
      <c r="R49" s="355">
        <v>1.0714311599731401</v>
      </c>
      <c r="S49" s="355">
        <v>5.7299081236123997E-2</v>
      </c>
      <c r="T49" s="355">
        <v>3.4760776907205602E-2</v>
      </c>
      <c r="U49" s="355">
        <v>0.71117818355560303</v>
      </c>
      <c r="V49" s="355">
        <v>0.216607466340065</v>
      </c>
      <c r="W49" s="366">
        <v>-0.44808629155159002</v>
      </c>
      <c r="X49" s="365">
        <v>2.73914647102356</v>
      </c>
      <c r="Y49" s="355">
        <v>0.98321211338043202</v>
      </c>
      <c r="Z49" s="355">
        <v>1.1076687574386599</v>
      </c>
      <c r="AA49" s="355">
        <v>2.65867400169373</v>
      </c>
      <c r="AB49" s="355">
        <v>4.0237092971801802</v>
      </c>
      <c r="AC49" s="355">
        <v>1.78800188004971E-2</v>
      </c>
      <c r="AD49" s="355">
        <v>7.00418138876557E-3</v>
      </c>
      <c r="AE49" s="355">
        <v>4.06976222991943</v>
      </c>
      <c r="AF49" s="355">
        <v>0.75143837928771995</v>
      </c>
      <c r="AG49" s="366">
        <v>6.6115221977233896</v>
      </c>
      <c r="AH49" s="365">
        <v>0.547271728515625</v>
      </c>
      <c r="AI49" s="355">
        <v>0.102824173867702</v>
      </c>
      <c r="AJ49" s="355">
        <v>7.1154624223709106E-2</v>
      </c>
      <c r="AK49" s="355">
        <v>9.3011148273944896E-2</v>
      </c>
      <c r="AL49" s="355">
        <v>0.111872270703316</v>
      </c>
      <c r="AM49" s="355">
        <v>3.1995523022487798E-4</v>
      </c>
      <c r="AN49" s="355">
        <v>1.17753232188988E-4</v>
      </c>
      <c r="AO49" s="355">
        <v>4.9289084970951101E-2</v>
      </c>
      <c r="AP49" s="355">
        <v>4.5723635703325298E-3</v>
      </c>
      <c r="AQ49" s="366">
        <v>1.95666830986738E-2</v>
      </c>
      <c r="AR49" s="55"/>
      <c r="AS49" s="56"/>
    </row>
    <row r="50" spans="1:45">
      <c r="A50" s="148">
        <v>6</v>
      </c>
      <c r="B50" s="55" t="s">
        <v>11</v>
      </c>
      <c r="C50" s="355">
        <v>13.199999809265099</v>
      </c>
      <c r="D50" s="355">
        <v>14.8999996185303</v>
      </c>
      <c r="E50" s="355">
        <v>17.899999618530298</v>
      </c>
      <c r="F50" s="355">
        <v>18.200000762939499</v>
      </c>
      <c r="G50" s="355">
        <v>10.1000003814697</v>
      </c>
      <c r="H50" s="355">
        <v>17.100000381469702</v>
      </c>
      <c r="I50" s="355">
        <v>5.4000000953674299</v>
      </c>
      <c r="J50" s="355">
        <v>6.8000001907348597</v>
      </c>
      <c r="K50" s="355">
        <v>17.799999237060501</v>
      </c>
      <c r="L50" s="355">
        <v>14.8999996185303</v>
      </c>
      <c r="M50" s="381">
        <v>8</v>
      </c>
      <c r="N50" s="365">
        <v>-2.7210171222686799</v>
      </c>
      <c r="O50" s="355">
        <v>1.4347167015075699</v>
      </c>
      <c r="P50" s="355">
        <v>-0.81383854150772095</v>
      </c>
      <c r="Q50" s="355">
        <v>1.2369190454482999</v>
      </c>
      <c r="R50" s="355">
        <v>0.63574564456939697</v>
      </c>
      <c r="S50" s="355">
        <v>-0.20753169059753401</v>
      </c>
      <c r="T50" s="355">
        <v>-0.63302767276763905</v>
      </c>
      <c r="U50" s="355">
        <v>0.31019416451454201</v>
      </c>
      <c r="V50" s="355">
        <v>1.13455690443516E-2</v>
      </c>
      <c r="W50" s="366">
        <v>-9.0819142758846297E-2</v>
      </c>
      <c r="X50" s="365">
        <v>3.6113429069518999</v>
      </c>
      <c r="Y50" s="355">
        <v>1.9181307554245</v>
      </c>
      <c r="Z50" s="355">
        <v>1.00479435920715</v>
      </c>
      <c r="AA50" s="355">
        <v>4.2619323730468803</v>
      </c>
      <c r="AB50" s="355">
        <v>1.4166573286056501</v>
      </c>
      <c r="AC50" s="355">
        <v>0.234553277492523</v>
      </c>
      <c r="AD50" s="355">
        <v>2.32286429405212</v>
      </c>
      <c r="AE50" s="355">
        <v>0.77424687147140503</v>
      </c>
      <c r="AF50" s="355">
        <v>2.0615747198462499E-3</v>
      </c>
      <c r="AG50" s="366">
        <v>0.27160200476646401</v>
      </c>
      <c r="AH50" s="365">
        <v>0.58727765083312999</v>
      </c>
      <c r="AI50" s="355">
        <v>0.163272574543953</v>
      </c>
      <c r="AJ50" s="355">
        <v>5.2536055445671102E-2</v>
      </c>
      <c r="AK50" s="355">
        <v>0.121356628835201</v>
      </c>
      <c r="AL50" s="355">
        <v>3.2058835029602099E-2</v>
      </c>
      <c r="AM50" s="355">
        <v>3.4162511583417702E-3</v>
      </c>
      <c r="AN50" s="355">
        <v>3.17853018641472E-2</v>
      </c>
      <c r="AO50" s="355">
        <v>7.6321726664900797E-3</v>
      </c>
      <c r="AP50" s="355">
        <v>1.0210182153969101E-5</v>
      </c>
      <c r="AQ50" s="366">
        <v>6.5423798514530095E-4</v>
      </c>
      <c r="AR50" s="55"/>
      <c r="AS50" s="56"/>
    </row>
    <row r="51" spans="1:45">
      <c r="A51" s="148">
        <v>9</v>
      </c>
      <c r="B51" s="55" t="s">
        <v>14</v>
      </c>
      <c r="C51" s="355">
        <v>9.8999996185302699</v>
      </c>
      <c r="D51" s="355">
        <v>12.5</v>
      </c>
      <c r="E51" s="355">
        <v>17.5</v>
      </c>
      <c r="F51" s="355">
        <v>14.800000190734901</v>
      </c>
      <c r="G51" s="355">
        <v>10.300000190734901</v>
      </c>
      <c r="H51" s="355">
        <v>15.8999996185303</v>
      </c>
      <c r="I51" s="355">
        <v>4.8000001907348597</v>
      </c>
      <c r="J51" s="355">
        <v>15.8999996185303</v>
      </c>
      <c r="K51" s="355">
        <v>15.800000190734901</v>
      </c>
      <c r="L51" s="355">
        <v>9.1999998092651403</v>
      </c>
      <c r="M51" s="381">
        <v>8</v>
      </c>
      <c r="N51" s="365">
        <v>-2.5094301700592001</v>
      </c>
      <c r="O51" s="355">
        <v>-6.9717802107334102E-3</v>
      </c>
      <c r="P51" s="355">
        <v>-0.81636804342269897</v>
      </c>
      <c r="Q51" s="355">
        <v>-0.237018182873726</v>
      </c>
      <c r="R51" s="355">
        <v>2.9670666903257401E-2</v>
      </c>
      <c r="S51" s="355">
        <v>0.43557009100914001</v>
      </c>
      <c r="T51" s="355">
        <v>0.46743723750114402</v>
      </c>
      <c r="U51" s="355">
        <v>0.17530731856823001</v>
      </c>
      <c r="V51" s="355">
        <v>0.37476533651351901</v>
      </c>
      <c r="W51" s="366">
        <v>-0.27406325936317399</v>
      </c>
      <c r="X51" s="365">
        <v>3.0715415477752699</v>
      </c>
      <c r="Y51" s="355">
        <v>4.5293229050002999E-5</v>
      </c>
      <c r="Z51" s="355">
        <v>1.0110501050949099</v>
      </c>
      <c r="AA51" s="355">
        <v>0.15649026632308999</v>
      </c>
      <c r="AB51" s="355">
        <v>3.08569264598191E-3</v>
      </c>
      <c r="AC51" s="355">
        <v>1.0332103967666599</v>
      </c>
      <c r="AD51" s="355">
        <v>1.26655793190002</v>
      </c>
      <c r="AE51" s="355">
        <v>0.24729327857494399</v>
      </c>
      <c r="AF51" s="355">
        <v>2.2493929862976101</v>
      </c>
      <c r="AG51" s="366">
        <v>2.47331714630127</v>
      </c>
      <c r="AH51" s="365">
        <v>0.82045364379882801</v>
      </c>
      <c r="AI51" s="355">
        <v>6.3327333919005502E-6</v>
      </c>
      <c r="AJ51" s="355">
        <v>8.6831204593181596E-2</v>
      </c>
      <c r="AK51" s="355">
        <v>7.31925945729017E-3</v>
      </c>
      <c r="AL51" s="355">
        <v>1.14698683319148E-4</v>
      </c>
      <c r="AM51" s="355">
        <v>2.4718375876545899E-2</v>
      </c>
      <c r="AN51" s="355">
        <v>2.8467573225498199E-2</v>
      </c>
      <c r="AO51" s="355">
        <v>4.0040910243988002E-3</v>
      </c>
      <c r="AP51" s="355">
        <v>1.8298801034688901E-2</v>
      </c>
      <c r="AQ51" s="366">
        <v>9.7860060632228903E-3</v>
      </c>
      <c r="AR51" s="55"/>
      <c r="AS51" s="56"/>
    </row>
    <row r="52" spans="1:45">
      <c r="A52" s="148">
        <v>10</v>
      </c>
      <c r="B52" s="55" t="s">
        <v>15</v>
      </c>
      <c r="C52" s="355">
        <v>9.5</v>
      </c>
      <c r="D52" s="355">
        <v>14.5</v>
      </c>
      <c r="E52" s="355">
        <v>15.8999996185303</v>
      </c>
      <c r="F52" s="355">
        <v>19.200000762939499</v>
      </c>
      <c r="G52" s="355">
        <v>11</v>
      </c>
      <c r="H52" s="355">
        <v>16.600000381469702</v>
      </c>
      <c r="I52" s="355">
        <v>3.9000000953674299</v>
      </c>
      <c r="J52" s="355">
        <v>11.300000190734901</v>
      </c>
      <c r="K52" s="355">
        <v>18.100000381469702</v>
      </c>
      <c r="L52" s="355">
        <v>7.4000000953674299</v>
      </c>
      <c r="M52" s="381">
        <v>8</v>
      </c>
      <c r="N52" s="365">
        <v>-3.1337091922760001</v>
      </c>
      <c r="O52" s="355">
        <v>4.0136113762855502E-2</v>
      </c>
      <c r="P52" s="355">
        <v>-0.40987136960029602</v>
      </c>
      <c r="Q52" s="355">
        <v>0.38523632287979098</v>
      </c>
      <c r="R52" s="355">
        <v>0.22486414015293099</v>
      </c>
      <c r="S52" s="355">
        <v>0.29217076301574701</v>
      </c>
      <c r="T52" s="355">
        <v>-0.36305984854698198</v>
      </c>
      <c r="U52" s="355">
        <v>-0.57933145761489901</v>
      </c>
      <c r="V52" s="355">
        <v>0.103111252188683</v>
      </c>
      <c r="W52" s="366">
        <v>0.13980348408222201</v>
      </c>
      <c r="X52" s="365">
        <v>4.7898683547973597</v>
      </c>
      <c r="Y52" s="355">
        <v>1.50112388655543E-3</v>
      </c>
      <c r="Z52" s="355">
        <v>0.254856556653976</v>
      </c>
      <c r="AA52" s="355">
        <v>0.41340759396553001</v>
      </c>
      <c r="AB52" s="355">
        <v>0.17723049223423001</v>
      </c>
      <c r="AC52" s="355">
        <v>0.46488568186759899</v>
      </c>
      <c r="AD52" s="355">
        <v>0.76407307386398304</v>
      </c>
      <c r="AE52" s="355">
        <v>2.7006382942199698</v>
      </c>
      <c r="AF52" s="355">
        <v>0.17027804255485501</v>
      </c>
      <c r="AG52" s="366">
        <v>0.64359718561172496</v>
      </c>
      <c r="AH52" s="365">
        <v>0.91166156530380205</v>
      </c>
      <c r="AI52" s="355">
        <v>1.49550163769163E-4</v>
      </c>
      <c r="AJ52" s="355">
        <v>1.55959352850914E-2</v>
      </c>
      <c r="AK52" s="355">
        <v>1.37775093317032E-2</v>
      </c>
      <c r="AL52" s="355">
        <v>4.69414656981826E-3</v>
      </c>
      <c r="AM52" s="355">
        <v>7.9248268157243694E-3</v>
      </c>
      <c r="AN52" s="355">
        <v>1.22369360178709E-2</v>
      </c>
      <c r="AO52" s="355">
        <v>3.1158065423369401E-2</v>
      </c>
      <c r="AP52" s="355">
        <v>9.8702555987983899E-4</v>
      </c>
      <c r="AQ52" s="366">
        <v>1.8144802888855299E-3</v>
      </c>
      <c r="AR52" s="55"/>
      <c r="AS52" s="56"/>
    </row>
    <row r="53" spans="1:45" ht="15" thickBot="1">
      <c r="A53" s="231">
        <v>13</v>
      </c>
      <c r="B53" s="357" t="s">
        <v>18</v>
      </c>
      <c r="C53" s="358">
        <v>6.5</v>
      </c>
      <c r="D53" s="358">
        <v>16.399999618530298</v>
      </c>
      <c r="E53" s="358">
        <v>16.200000762939499</v>
      </c>
      <c r="F53" s="358">
        <v>19.399999618530298</v>
      </c>
      <c r="G53" s="358">
        <v>9.8000001907348597</v>
      </c>
      <c r="H53" s="358">
        <v>18.600000381469702</v>
      </c>
      <c r="I53" s="358">
        <v>5.3000001907348597</v>
      </c>
      <c r="J53" s="358">
        <v>16</v>
      </c>
      <c r="K53" s="358">
        <v>18.399999618530298</v>
      </c>
      <c r="L53" s="358">
        <v>4.6999998092651403</v>
      </c>
      <c r="M53" s="382">
        <v>8</v>
      </c>
      <c r="N53" s="367">
        <v>-3.6753914356231698</v>
      </c>
      <c r="O53" s="358">
        <v>-0.79006886482238803</v>
      </c>
      <c r="P53" s="358">
        <v>-0.58936262130737305</v>
      </c>
      <c r="Q53" s="358">
        <v>-0.29972386360168501</v>
      </c>
      <c r="R53" s="358">
        <v>0.92690902948379505</v>
      </c>
      <c r="S53" s="358">
        <v>0.83991223573684703</v>
      </c>
      <c r="T53" s="358">
        <v>-9.8668776452541407E-2</v>
      </c>
      <c r="U53" s="358">
        <v>-0.941367328166962</v>
      </c>
      <c r="V53" s="358">
        <v>-7.5439810752868694E-2</v>
      </c>
      <c r="W53" s="368">
        <v>-7.9744353890419006E-2</v>
      </c>
      <c r="X53" s="367">
        <v>6.58890676498413</v>
      </c>
      <c r="Y53" s="358">
        <v>0.58166879415512096</v>
      </c>
      <c r="Z53" s="358">
        <v>0.52694565057754505</v>
      </c>
      <c r="AA53" s="358">
        <v>0.25024572014808699</v>
      </c>
      <c r="AB53" s="358">
        <v>3.0114264488220202</v>
      </c>
      <c r="AC53" s="358">
        <v>3.8418505191803001</v>
      </c>
      <c r="AD53" s="358">
        <v>5.6433621793985402E-2</v>
      </c>
      <c r="AE53" s="358">
        <v>7.1306719779968297</v>
      </c>
      <c r="AF53" s="358">
        <v>9.1148115694522899E-2</v>
      </c>
      <c r="AG53" s="368">
        <v>0.209400653839111</v>
      </c>
      <c r="AH53" s="367">
        <v>0.79263782501220703</v>
      </c>
      <c r="AI53" s="358">
        <v>3.6626674234867103E-2</v>
      </c>
      <c r="AJ53" s="358">
        <v>2.0381340757012398E-2</v>
      </c>
      <c r="AK53" s="358">
        <v>5.2712089382112E-3</v>
      </c>
      <c r="AL53" s="358">
        <v>5.0412915647029898E-2</v>
      </c>
      <c r="AM53" s="358">
        <v>4.1393809020519298E-2</v>
      </c>
      <c r="AN53" s="358">
        <v>5.7125114835798697E-4</v>
      </c>
      <c r="AO53" s="358">
        <v>5.19979037344456E-2</v>
      </c>
      <c r="AP53" s="358">
        <v>3.3394026104360803E-4</v>
      </c>
      <c r="AQ53" s="368">
        <v>3.7313628126867099E-4</v>
      </c>
      <c r="AR53" s="55"/>
      <c r="AS53" s="56"/>
    </row>
    <row r="54" spans="1:45">
      <c r="AR54" s="56"/>
      <c r="AS54" s="56"/>
    </row>
  </sheetData>
  <autoFilter ref="A3:AQ3">
    <sortState ref="A4:AQ53">
      <sortCondition ref="M3"/>
    </sortState>
  </autoFilter>
  <mergeCells count="3">
    <mergeCell ref="N2:W2"/>
    <mergeCell ref="X2:AG2"/>
    <mergeCell ref="AH2:AQ2"/>
  </mergeCells>
  <hyperlinks>
    <hyperlink ref="A1" location="Sommaire!A1" display="Sommaire"/>
    <hyperlink ref="M1" location="'ACP et Classification 8 cluster'!A1" display="Projection sur les plans factoriels"/>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Sheet1">
    <tabColor rgb="FFFFFF00"/>
  </sheetPr>
  <dimension ref="A1:Y78"/>
  <sheetViews>
    <sheetView zoomScale="70" zoomScaleNormal="70" workbookViewId="0">
      <pane ySplit="1" topLeftCell="A41" activePane="bottomLeft" state="frozen"/>
      <selection pane="bottomLeft" activeCell="K81" sqref="K81"/>
    </sheetView>
  </sheetViews>
  <sheetFormatPr baseColWidth="10" defaultColWidth="11.44140625" defaultRowHeight="14.4"/>
  <cols>
    <col min="1" max="1" width="19.44140625" style="161" customWidth="1"/>
    <col min="2" max="2" width="16" bestFit="1" customWidth="1"/>
    <col min="3" max="3" width="15.6640625" bestFit="1" customWidth="1"/>
    <col min="4" max="4" width="9.109375" bestFit="1" customWidth="1"/>
    <col min="5" max="5" width="7.33203125" bestFit="1" customWidth="1"/>
    <col min="6" max="6" width="15.6640625" bestFit="1" customWidth="1"/>
    <col min="7" max="7" width="9.6640625" bestFit="1" customWidth="1"/>
    <col min="8" max="8" width="13" bestFit="1" customWidth="1"/>
    <col min="9" max="9" width="8.6640625" bestFit="1" customWidth="1"/>
    <col min="10" max="10" width="17.33203125" bestFit="1" customWidth="1"/>
    <col min="11" max="11" width="11" bestFit="1" customWidth="1"/>
    <col min="12" max="12" width="13.33203125" customWidth="1"/>
    <col min="13" max="13" width="7.109375" style="2" bestFit="1" customWidth="1"/>
    <col min="14" max="14" width="12" bestFit="1" customWidth="1"/>
    <col min="15" max="15" width="13.5546875" bestFit="1" customWidth="1"/>
    <col min="16" max="16" width="3.6640625" customWidth="1"/>
    <col min="17" max="19" width="9.88671875" customWidth="1"/>
    <col min="20" max="20" width="3.5546875" customWidth="1"/>
    <col min="21" max="21" width="9.33203125" bestFit="1" customWidth="1"/>
    <col min="22" max="22" width="24.6640625" customWidth="1"/>
    <col min="23" max="23" width="16.88671875" bestFit="1" customWidth="1"/>
    <col min="24" max="24" width="9.5546875" bestFit="1" customWidth="1"/>
    <col min="25" max="25" width="16" bestFit="1" customWidth="1"/>
  </cols>
  <sheetData>
    <row r="1" spans="1:25">
      <c r="A1" s="160" t="s">
        <v>524</v>
      </c>
    </row>
    <row r="2" spans="1:25">
      <c r="A2" s="160"/>
    </row>
    <row r="3" spans="1:25">
      <c r="A3" s="685" t="s">
        <v>1451</v>
      </c>
      <c r="L3" s="591" t="s">
        <v>496</v>
      </c>
    </row>
    <row r="4" spans="1:25" ht="15.6">
      <c r="A4" s="634" t="s">
        <v>1390</v>
      </c>
      <c r="B4" s="635">
        <v>3</v>
      </c>
      <c r="C4" s="635">
        <v>3</v>
      </c>
      <c r="D4" s="635">
        <v>3</v>
      </c>
      <c r="E4" s="635">
        <v>1</v>
      </c>
      <c r="F4" s="635">
        <v>2</v>
      </c>
      <c r="G4" s="635">
        <v>3</v>
      </c>
      <c r="H4" s="635">
        <v>3</v>
      </c>
      <c r="I4" s="635">
        <v>1</v>
      </c>
      <c r="J4" s="635">
        <v>2</v>
      </c>
      <c r="K4" s="635">
        <v>2</v>
      </c>
      <c r="L4" s="1">
        <f>SUM(B4:K4)</f>
        <v>23</v>
      </c>
    </row>
    <row r="5" spans="1:25" ht="15.6">
      <c r="A5" s="634" t="s">
        <v>1391</v>
      </c>
      <c r="B5" s="635">
        <v>2</v>
      </c>
      <c r="C5" s="635">
        <v>3</v>
      </c>
      <c r="D5" s="635">
        <v>3</v>
      </c>
      <c r="E5" s="635">
        <v>1</v>
      </c>
      <c r="F5" s="635">
        <v>3</v>
      </c>
      <c r="G5" s="635">
        <v>2</v>
      </c>
      <c r="H5" s="635">
        <v>3</v>
      </c>
      <c r="I5" s="635">
        <v>1</v>
      </c>
      <c r="J5" s="635">
        <v>2</v>
      </c>
      <c r="K5" s="635">
        <v>2</v>
      </c>
      <c r="L5" s="1">
        <f t="shared" ref="L5:L6" si="0">SUM(B5:K5)</f>
        <v>22</v>
      </c>
    </row>
    <row r="6" spans="1:25" ht="15.6">
      <c r="A6" s="634" t="s">
        <v>1392</v>
      </c>
      <c r="B6" s="635">
        <v>2</v>
      </c>
      <c r="C6" s="635">
        <v>1</v>
      </c>
      <c r="D6" s="635">
        <v>1</v>
      </c>
      <c r="E6" s="635">
        <v>1</v>
      </c>
      <c r="F6" s="635">
        <v>3</v>
      </c>
      <c r="G6" s="635">
        <v>2</v>
      </c>
      <c r="H6" s="635">
        <v>1</v>
      </c>
      <c r="I6" s="635">
        <v>3</v>
      </c>
      <c r="J6" s="635">
        <v>3</v>
      </c>
      <c r="K6" s="635">
        <v>3</v>
      </c>
      <c r="L6" s="1">
        <f t="shared" si="0"/>
        <v>20</v>
      </c>
    </row>
    <row r="7" spans="1:25" ht="18">
      <c r="A7" s="160"/>
      <c r="Q7" s="771" t="s">
        <v>1450</v>
      </c>
      <c r="R7" s="772"/>
      <c r="S7" s="773"/>
    </row>
    <row r="8" spans="1:25" ht="40.5" customHeight="1" thickBot="1">
      <c r="A8" s="162" t="s">
        <v>56</v>
      </c>
      <c r="B8" s="190" t="s">
        <v>57</v>
      </c>
      <c r="C8" s="190" t="s">
        <v>58</v>
      </c>
      <c r="D8" s="190" t="s">
        <v>0</v>
      </c>
      <c r="E8" s="190" t="s">
        <v>1</v>
      </c>
      <c r="F8" s="190" t="s">
        <v>2</v>
      </c>
      <c r="G8" s="190" t="s">
        <v>3</v>
      </c>
      <c r="H8" s="190" t="s">
        <v>4</v>
      </c>
      <c r="I8" s="190" t="s">
        <v>59</v>
      </c>
      <c r="J8" s="190" t="s">
        <v>5</v>
      </c>
      <c r="K8" s="190" t="s">
        <v>60</v>
      </c>
      <c r="L8" s="591" t="s">
        <v>1301</v>
      </c>
      <c r="M8" s="591" t="s">
        <v>1277</v>
      </c>
      <c r="N8" s="591" t="s">
        <v>1283</v>
      </c>
      <c r="O8" s="591" t="s">
        <v>1284</v>
      </c>
      <c r="Q8" s="591" t="s">
        <v>1356</v>
      </c>
      <c r="R8" s="591" t="s">
        <v>1393</v>
      </c>
      <c r="S8" s="591" t="s">
        <v>1370</v>
      </c>
      <c r="U8" s="591" t="s">
        <v>1414</v>
      </c>
    </row>
    <row r="9" spans="1:25">
      <c r="A9" s="629" t="s">
        <v>25</v>
      </c>
      <c r="B9" s="630">
        <v>14.3</v>
      </c>
      <c r="C9" s="631">
        <v>9.3000000000000007</v>
      </c>
      <c r="D9" s="631">
        <v>7.2</v>
      </c>
      <c r="E9" s="631">
        <v>12.4</v>
      </c>
      <c r="F9" s="631">
        <v>10.5</v>
      </c>
      <c r="G9" s="631">
        <v>8.4</v>
      </c>
      <c r="H9" s="631">
        <v>7.6</v>
      </c>
      <c r="I9" s="631">
        <v>4.5</v>
      </c>
      <c r="J9" s="631">
        <v>12.6</v>
      </c>
      <c r="K9" s="632">
        <v>8.3000000000000007</v>
      </c>
      <c r="L9" s="47">
        <v>80</v>
      </c>
      <c r="M9" s="2" t="str">
        <f t="shared" ref="M9:M40" si="1">VLOOKUP(L9,DepartementRegion,2,FALSE)</f>
        <v>NE</v>
      </c>
      <c r="N9" s="592">
        <v>49.9006271099123</v>
      </c>
      <c r="O9" s="592">
        <v>2.2899600488052099</v>
      </c>
      <c r="Q9" s="268">
        <f>SUMPRODUCT($B9:$K9,$B$4:$K$4)/$L$4</f>
        <v>9.5695652173913039</v>
      </c>
      <c r="R9" s="268">
        <f>SUMPRODUCT($B9:$K9,$B$5:$K$5)/$L$5</f>
        <v>9.4500000000000011</v>
      </c>
      <c r="S9" s="268">
        <f>SUMPRODUCT($B9:$K9,$B$6:$K$6)/$L$6</f>
        <v>9.48</v>
      </c>
      <c r="U9" s="47">
        <f>AVERAGE(B9:K9)</f>
        <v>9.51</v>
      </c>
      <c r="W9" s="774" t="s">
        <v>547</v>
      </c>
      <c r="X9" s="774"/>
      <c r="Y9" s="774"/>
    </row>
    <row r="10" spans="1:25">
      <c r="A10" s="629" t="s">
        <v>28</v>
      </c>
      <c r="B10" s="223">
        <v>12.4</v>
      </c>
      <c r="C10" s="1">
        <v>11.5</v>
      </c>
      <c r="D10" s="1">
        <v>12.2</v>
      </c>
      <c r="E10" s="1">
        <v>11.6</v>
      </c>
      <c r="F10" s="1">
        <v>8.8000000000000007</v>
      </c>
      <c r="G10" s="1">
        <v>10.6</v>
      </c>
      <c r="H10" s="1">
        <v>9.6999999999999993</v>
      </c>
      <c r="I10" s="1">
        <v>9.3000000000000007</v>
      </c>
      <c r="J10" s="1">
        <v>14.9</v>
      </c>
      <c r="K10" s="224">
        <v>19.5</v>
      </c>
      <c r="L10" s="47">
        <v>49</v>
      </c>
      <c r="M10" s="2" t="str">
        <f t="shared" si="1"/>
        <v>NO</v>
      </c>
      <c r="N10" s="592">
        <v>47.4766387807637</v>
      </c>
      <c r="O10" s="592">
        <v>-0.55622857705575102</v>
      </c>
      <c r="Q10" s="268">
        <f t="shared" ref="Q10:Q58" si="2">SUMPRODUCT($B10:$K10,$B$4:$K$4)/$L$4</f>
        <v>12.021739130434783</v>
      </c>
      <c r="R10" s="268">
        <f t="shared" ref="R10:R58" si="3">SUMPRODUCT($B10:$K10,$B$5:$K$5)/$L$5</f>
        <v>11.92272727272727</v>
      </c>
      <c r="S10" s="268">
        <f t="shared" ref="S10:S58" si="4">SUMPRODUCT($B10:$K10,$B$6:$K$6)/$L$6</f>
        <v>12.425000000000001</v>
      </c>
      <c r="U10" s="47">
        <f t="shared" ref="U10:U58" si="5">AVERAGE(B10:K10)</f>
        <v>12.05</v>
      </c>
      <c r="W10" s="754" t="s">
        <v>1383</v>
      </c>
      <c r="X10" s="754" t="s">
        <v>1277</v>
      </c>
      <c r="Y10" s="754" t="s">
        <v>1301</v>
      </c>
    </row>
    <row r="11" spans="1:25">
      <c r="A11" s="629" t="s">
        <v>45</v>
      </c>
      <c r="B11" s="223">
        <v>9.6999999999999993</v>
      </c>
      <c r="C11" s="1">
        <v>5.9</v>
      </c>
      <c r="D11" s="1">
        <v>3.2</v>
      </c>
      <c r="E11" s="1">
        <v>4.8</v>
      </c>
      <c r="F11" s="1">
        <v>9.4</v>
      </c>
      <c r="G11" s="1">
        <v>3.8</v>
      </c>
      <c r="H11" s="1">
        <v>18.2</v>
      </c>
      <c r="I11" s="1">
        <v>12.9</v>
      </c>
      <c r="J11" s="1">
        <v>11</v>
      </c>
      <c r="K11" s="224">
        <v>16.600000000000001</v>
      </c>
      <c r="L11" s="47">
        <v>16</v>
      </c>
      <c r="M11" s="2" t="str">
        <f t="shared" si="1"/>
        <v>SO</v>
      </c>
      <c r="N11" s="592">
        <v>45.647379269112903</v>
      </c>
      <c r="O11" s="592">
        <v>0.14516886584812899</v>
      </c>
      <c r="Q11" s="268">
        <f t="shared" si="2"/>
        <v>9.3086956521739133</v>
      </c>
      <c r="R11" s="268">
        <f t="shared" si="3"/>
        <v>9.545454545454545</v>
      </c>
      <c r="S11" s="268">
        <f t="shared" si="4"/>
        <v>10.440000000000001</v>
      </c>
      <c r="U11" s="47">
        <f t="shared" si="5"/>
        <v>9.5500000000000007</v>
      </c>
      <c r="W11" s="237" t="s">
        <v>8</v>
      </c>
      <c r="X11" s="1" t="str">
        <f>VLOOKUP(W11,$A$9:$M$58,13)</f>
        <v>SE</v>
      </c>
      <c r="Y11" s="1">
        <f>VLOOKUP(W11,$A$9:$M$58,12)</f>
        <v>69</v>
      </c>
    </row>
    <row r="12" spans="1:25">
      <c r="A12" s="629" t="s">
        <v>53</v>
      </c>
      <c r="B12" s="223">
        <v>5.5</v>
      </c>
      <c r="C12" s="1">
        <v>8.3000000000000007</v>
      </c>
      <c r="D12" s="1">
        <v>10.8</v>
      </c>
      <c r="E12" s="1">
        <v>6.2</v>
      </c>
      <c r="F12" s="1">
        <v>8.6</v>
      </c>
      <c r="G12" s="1">
        <v>7</v>
      </c>
      <c r="H12" s="1">
        <v>1.7</v>
      </c>
      <c r="I12" s="1">
        <v>10.7</v>
      </c>
      <c r="J12" s="1">
        <v>14.2</v>
      </c>
      <c r="K12" s="224">
        <v>12.7</v>
      </c>
      <c r="L12" s="47">
        <v>74</v>
      </c>
      <c r="M12" s="2" t="str">
        <f t="shared" si="1"/>
        <v>SE</v>
      </c>
      <c r="N12" s="592">
        <v>45.8907667694655</v>
      </c>
      <c r="O12" s="592">
        <v>6.1256363276467098</v>
      </c>
      <c r="Q12" s="268">
        <f t="shared" si="2"/>
        <v>8.1652173913043491</v>
      </c>
      <c r="R12" s="268">
        <f t="shared" si="3"/>
        <v>8.3590909090909093</v>
      </c>
      <c r="S12" s="268">
        <f t="shared" si="4"/>
        <v>9.5299999999999994</v>
      </c>
      <c r="U12" s="47">
        <f t="shared" si="5"/>
        <v>8.57</v>
      </c>
      <c r="W12" s="237" t="s">
        <v>10</v>
      </c>
      <c r="X12" s="1" t="str">
        <f t="shared" ref="X12:X19" si="6">VLOOKUP(W12,$A$9:$M$58,13)</f>
        <v>NO</v>
      </c>
      <c r="Y12" s="1">
        <f t="shared" ref="Y12:Y19" si="7">VLOOKUP(W12,$A$9:$M$58,12)</f>
        <v>44</v>
      </c>
    </row>
    <row r="13" spans="1:25">
      <c r="A13" s="629" t="s">
        <v>39</v>
      </c>
      <c r="B13" s="223">
        <v>8.5</v>
      </c>
      <c r="C13" s="1">
        <v>8.5</v>
      </c>
      <c r="D13" s="1">
        <v>7.4</v>
      </c>
      <c r="E13" s="1">
        <v>3.2</v>
      </c>
      <c r="F13" s="1">
        <v>7.4</v>
      </c>
      <c r="G13" s="1">
        <v>1.5</v>
      </c>
      <c r="H13" s="1">
        <v>5.6</v>
      </c>
      <c r="I13" s="1">
        <v>10.3</v>
      </c>
      <c r="J13" s="1">
        <v>5.8</v>
      </c>
      <c r="K13" s="224">
        <v>12.7</v>
      </c>
      <c r="L13" s="47">
        <v>74</v>
      </c>
      <c r="M13" s="2" t="str">
        <f t="shared" si="1"/>
        <v>SE</v>
      </c>
      <c r="N13" s="592">
        <v>46.191081465095898</v>
      </c>
      <c r="O13" s="592">
        <v>6.2434886508490104</v>
      </c>
      <c r="Q13" s="268">
        <f t="shared" si="2"/>
        <v>6.947826086956522</v>
      </c>
      <c r="R13" s="268">
        <f t="shared" si="3"/>
        <v>7.1454545454545464</v>
      </c>
      <c r="S13" s="268">
        <f t="shared" si="4"/>
        <v>7.6650000000000009</v>
      </c>
      <c r="U13" s="47">
        <f t="shared" si="5"/>
        <v>7.0900000000000007</v>
      </c>
      <c r="W13" s="237" t="s">
        <v>11</v>
      </c>
      <c r="X13" s="1" t="str">
        <f t="shared" si="6"/>
        <v>NO</v>
      </c>
      <c r="Y13" s="1">
        <f t="shared" si="7"/>
        <v>35</v>
      </c>
    </row>
    <row r="14" spans="1:25">
      <c r="A14" s="629" t="s">
        <v>35</v>
      </c>
      <c r="B14" s="223">
        <v>9.6</v>
      </c>
      <c r="C14" s="1">
        <v>14.8</v>
      </c>
      <c r="D14" s="1">
        <v>7.9</v>
      </c>
      <c r="E14" s="1">
        <v>10.199999999999999</v>
      </c>
      <c r="F14" s="1">
        <v>12</v>
      </c>
      <c r="G14" s="1">
        <v>13.7</v>
      </c>
      <c r="H14" s="1">
        <v>8.8000000000000007</v>
      </c>
      <c r="I14" s="1">
        <v>18.7</v>
      </c>
      <c r="J14" s="1">
        <v>8.4</v>
      </c>
      <c r="K14" s="224">
        <v>5.6</v>
      </c>
      <c r="L14" s="47">
        <v>84</v>
      </c>
      <c r="M14" s="2" t="str">
        <f t="shared" si="1"/>
        <v>SE</v>
      </c>
      <c r="N14" s="592">
        <v>43.935555087447703</v>
      </c>
      <c r="O14" s="592">
        <v>4.8407748537214799</v>
      </c>
      <c r="Q14" s="268">
        <f t="shared" si="2"/>
        <v>10.665217391304349</v>
      </c>
      <c r="R14" s="268">
        <f t="shared" si="3"/>
        <v>10.636363636363637</v>
      </c>
      <c r="S14" s="268">
        <f t="shared" si="4"/>
        <v>11.12</v>
      </c>
      <c r="U14" s="47">
        <f t="shared" si="5"/>
        <v>10.97</v>
      </c>
      <c r="W14" s="237" t="s">
        <v>13</v>
      </c>
      <c r="X14" s="1" t="str">
        <f t="shared" si="6"/>
        <v>SE</v>
      </c>
      <c r="Y14" s="1">
        <f t="shared" si="7"/>
        <v>13</v>
      </c>
    </row>
    <row r="15" spans="1:25">
      <c r="A15" s="629" t="s">
        <v>51</v>
      </c>
      <c r="B15" s="223">
        <v>5.6</v>
      </c>
      <c r="C15" s="1">
        <v>9.5</v>
      </c>
      <c r="D15" s="1">
        <v>8.5</v>
      </c>
      <c r="E15" s="1">
        <v>4.5999999999999996</v>
      </c>
      <c r="F15" s="1">
        <v>18.399999999999999</v>
      </c>
      <c r="G15" s="1">
        <v>9.6999999999999993</v>
      </c>
      <c r="H15" s="1">
        <v>6</v>
      </c>
      <c r="I15" s="1">
        <v>9.3000000000000007</v>
      </c>
      <c r="J15" s="1">
        <v>17</v>
      </c>
      <c r="K15" s="224">
        <v>16.3</v>
      </c>
      <c r="L15" s="47">
        <v>64</v>
      </c>
      <c r="M15" s="2" t="str">
        <f t="shared" si="1"/>
        <v>SO</v>
      </c>
      <c r="N15" s="592">
        <v>43.492335508967798</v>
      </c>
      <c r="O15" s="592">
        <v>-1.46597569268259</v>
      </c>
      <c r="Q15" s="268">
        <f t="shared" si="2"/>
        <v>10.226086956521739</v>
      </c>
      <c r="R15" s="268">
        <f t="shared" si="3"/>
        <v>10.831818181818182</v>
      </c>
      <c r="S15" s="268">
        <f t="shared" si="4"/>
        <v>12.110000000000001</v>
      </c>
      <c r="U15" s="47">
        <f t="shared" si="5"/>
        <v>10.489999999999998</v>
      </c>
      <c r="W15" s="237" t="s">
        <v>14</v>
      </c>
      <c r="X15" s="1" t="str">
        <f t="shared" si="6"/>
        <v>SE</v>
      </c>
      <c r="Y15" s="1">
        <f t="shared" si="7"/>
        <v>38</v>
      </c>
    </row>
    <row r="16" spans="1:25">
      <c r="A16" s="629" t="s">
        <v>47</v>
      </c>
      <c r="B16" s="223">
        <v>8.9</v>
      </c>
      <c r="C16" s="1">
        <v>10.9</v>
      </c>
      <c r="D16" s="1">
        <v>9.4</v>
      </c>
      <c r="E16" s="1">
        <v>12.6</v>
      </c>
      <c r="F16" s="1">
        <v>5.9</v>
      </c>
      <c r="G16" s="1">
        <v>8.6</v>
      </c>
      <c r="H16" s="1">
        <v>12.9</v>
      </c>
      <c r="I16" s="1">
        <v>7.6</v>
      </c>
      <c r="J16" s="1">
        <v>19</v>
      </c>
      <c r="K16" s="224">
        <v>14.7</v>
      </c>
      <c r="L16" s="47">
        <v>25</v>
      </c>
      <c r="M16" s="2" t="str">
        <f t="shared" si="1"/>
        <v>NE</v>
      </c>
      <c r="N16" s="592">
        <v>47.255230254034601</v>
      </c>
      <c r="O16" s="592">
        <v>6.0193451422311304</v>
      </c>
      <c r="Q16" s="268">
        <f t="shared" si="2"/>
        <v>10.934782608695652</v>
      </c>
      <c r="R16" s="268">
        <f t="shared" si="3"/>
        <v>10.904545454545454</v>
      </c>
      <c r="S16" s="268">
        <f t="shared" si="4"/>
        <v>11.120000000000001</v>
      </c>
      <c r="U16" s="47">
        <f t="shared" si="5"/>
        <v>11.05</v>
      </c>
      <c r="W16" s="237" t="s">
        <v>15</v>
      </c>
      <c r="X16" s="1" t="str">
        <f t="shared" si="6"/>
        <v>SO</v>
      </c>
      <c r="Y16" s="1">
        <f t="shared" si="7"/>
        <v>33</v>
      </c>
    </row>
    <row r="17" spans="1:25">
      <c r="A17" s="629" t="s">
        <v>27</v>
      </c>
      <c r="B17" s="223">
        <v>13.7</v>
      </c>
      <c r="C17" s="1">
        <v>10.5</v>
      </c>
      <c r="D17" s="1">
        <v>3.3</v>
      </c>
      <c r="E17" s="1">
        <v>5.6</v>
      </c>
      <c r="F17" s="1">
        <v>11</v>
      </c>
      <c r="G17" s="1">
        <v>2.4</v>
      </c>
      <c r="H17" s="1">
        <v>17.2</v>
      </c>
      <c r="I17" s="1">
        <v>4.7</v>
      </c>
      <c r="J17" s="1">
        <v>2.2999999999999998</v>
      </c>
      <c r="K17" s="224">
        <v>8.5</v>
      </c>
      <c r="L17" s="47">
        <v>62</v>
      </c>
      <c r="M17" s="2" t="str">
        <f t="shared" si="1"/>
        <v>NE</v>
      </c>
      <c r="N17" s="592">
        <v>50.5290273160482</v>
      </c>
      <c r="O17" s="592">
        <v>2.6430289485365099</v>
      </c>
      <c r="Q17" s="268">
        <f t="shared" si="2"/>
        <v>8.4869565217391294</v>
      </c>
      <c r="R17" s="268">
        <f t="shared" si="3"/>
        <v>8.6409090909090889</v>
      </c>
      <c r="S17" s="268">
        <f t="shared" si="4"/>
        <v>7.4150000000000009</v>
      </c>
      <c r="U17" s="47">
        <f t="shared" si="5"/>
        <v>7.92</v>
      </c>
      <c r="W17" s="237" t="s">
        <v>16</v>
      </c>
      <c r="X17" s="1" t="str">
        <f t="shared" si="6"/>
        <v>SE</v>
      </c>
      <c r="Y17" s="1">
        <f t="shared" si="7"/>
        <v>34</v>
      </c>
    </row>
    <row r="18" spans="1:25">
      <c r="A18" s="629" t="s">
        <v>15</v>
      </c>
      <c r="B18" s="223">
        <v>9.5</v>
      </c>
      <c r="C18" s="1">
        <v>14.5</v>
      </c>
      <c r="D18" s="1">
        <v>15.9</v>
      </c>
      <c r="E18" s="1">
        <v>19.2</v>
      </c>
      <c r="F18" s="1">
        <v>11</v>
      </c>
      <c r="G18" s="1">
        <v>16.600000000000001</v>
      </c>
      <c r="H18" s="1">
        <v>3.9</v>
      </c>
      <c r="I18" s="1">
        <v>11.3</v>
      </c>
      <c r="J18" s="1">
        <v>18.100000000000001</v>
      </c>
      <c r="K18" s="224">
        <v>7.4</v>
      </c>
      <c r="L18" s="47">
        <v>33</v>
      </c>
      <c r="M18" s="2" t="str">
        <f t="shared" si="1"/>
        <v>SO</v>
      </c>
      <c r="N18" s="592">
        <v>44.8575536060251</v>
      </c>
      <c r="O18" s="592">
        <v>-0.57343840427831605</v>
      </c>
      <c r="Q18" s="268">
        <f t="shared" si="2"/>
        <v>12.378260869565219</v>
      </c>
      <c r="R18" s="268">
        <f t="shared" si="3"/>
        <v>12.254545454545456</v>
      </c>
      <c r="S18" s="268">
        <f t="shared" si="4"/>
        <v>12.455000000000002</v>
      </c>
      <c r="U18" s="47">
        <f t="shared" si="5"/>
        <v>12.74</v>
      </c>
      <c r="W18" s="237" t="s">
        <v>17</v>
      </c>
      <c r="X18" s="1" t="str">
        <f t="shared" si="6"/>
        <v>SE</v>
      </c>
      <c r="Y18" s="1">
        <f t="shared" si="7"/>
        <v>6</v>
      </c>
    </row>
    <row r="19" spans="1:25">
      <c r="A19" s="629" t="s">
        <v>40</v>
      </c>
      <c r="B19" s="223">
        <v>6.8</v>
      </c>
      <c r="C19" s="1">
        <v>9.5</v>
      </c>
      <c r="D19" s="1">
        <v>11.5</v>
      </c>
      <c r="E19" s="1">
        <v>7</v>
      </c>
      <c r="F19" s="1">
        <v>14.4</v>
      </c>
      <c r="G19" s="1">
        <v>7.4</v>
      </c>
      <c r="H19" s="1">
        <v>18.899999999999999</v>
      </c>
      <c r="I19" s="1">
        <v>0.4</v>
      </c>
      <c r="J19" s="1">
        <v>10.7</v>
      </c>
      <c r="K19" s="224">
        <v>17.899999999999999</v>
      </c>
      <c r="L19" s="47">
        <v>29</v>
      </c>
      <c r="M19" s="2" t="str">
        <f t="shared" si="1"/>
        <v>NO</v>
      </c>
      <c r="N19" s="592">
        <v>48.400226524913499</v>
      </c>
      <c r="O19" s="592">
        <v>-4.5024863362741998</v>
      </c>
      <c r="Q19" s="268">
        <f t="shared" si="2"/>
        <v>11.117391304347825</v>
      </c>
      <c r="R19" s="268">
        <f t="shared" si="3"/>
        <v>11.631818181818181</v>
      </c>
      <c r="S19" s="268">
        <f t="shared" si="4"/>
        <v>10.275</v>
      </c>
      <c r="U19" s="47">
        <f t="shared" si="5"/>
        <v>10.45</v>
      </c>
      <c r="W19" s="237" t="s">
        <v>18</v>
      </c>
      <c r="X19" s="1" t="str">
        <f t="shared" si="6"/>
        <v>SO</v>
      </c>
      <c r="Y19" s="1">
        <f t="shared" si="7"/>
        <v>31</v>
      </c>
    </row>
    <row r="20" spans="1:25">
      <c r="A20" s="629" t="s">
        <v>31</v>
      </c>
      <c r="B20" s="223">
        <v>11.7</v>
      </c>
      <c r="C20" s="1">
        <v>11.3</v>
      </c>
      <c r="D20" s="1">
        <v>12.3</v>
      </c>
      <c r="E20" s="1">
        <v>13.2</v>
      </c>
      <c r="F20" s="1">
        <v>11.3</v>
      </c>
      <c r="G20" s="1">
        <v>13.8</v>
      </c>
      <c r="H20" s="1">
        <v>5.2</v>
      </c>
      <c r="I20" s="1">
        <v>5.3</v>
      </c>
      <c r="J20" s="1">
        <v>17.8</v>
      </c>
      <c r="K20" s="224">
        <v>12.7</v>
      </c>
      <c r="L20" s="47">
        <v>14</v>
      </c>
      <c r="M20" s="2" t="str">
        <f t="shared" si="1"/>
        <v>NO</v>
      </c>
      <c r="N20" s="592">
        <v>49.184959334700402</v>
      </c>
      <c r="O20" s="592">
        <v>-0.36990810781561501</v>
      </c>
      <c r="Q20" s="268">
        <f t="shared" si="2"/>
        <v>11.521739130434783</v>
      </c>
      <c r="R20" s="268">
        <f t="shared" si="3"/>
        <v>11.4</v>
      </c>
      <c r="S20" s="268">
        <f t="shared" si="4"/>
        <v>11.715</v>
      </c>
      <c r="U20" s="47">
        <f t="shared" si="5"/>
        <v>11.459999999999999</v>
      </c>
    </row>
    <row r="21" spans="1:25">
      <c r="A21" s="629" t="s">
        <v>36</v>
      </c>
      <c r="B21" s="223">
        <v>9.5</v>
      </c>
      <c r="C21" s="1">
        <v>7.9</v>
      </c>
      <c r="D21" s="1">
        <v>15.4</v>
      </c>
      <c r="E21" s="1">
        <v>15.6</v>
      </c>
      <c r="F21" s="1">
        <v>9.4</v>
      </c>
      <c r="G21" s="1">
        <v>10.199999999999999</v>
      </c>
      <c r="H21" s="1">
        <v>13.2</v>
      </c>
      <c r="I21" s="1">
        <v>14.9</v>
      </c>
      <c r="J21" s="1">
        <v>16.8</v>
      </c>
      <c r="K21" s="224">
        <v>15.6</v>
      </c>
      <c r="L21" s="47">
        <v>63</v>
      </c>
      <c r="M21" s="2" t="str">
        <f t="shared" si="1"/>
        <v>SE</v>
      </c>
      <c r="N21" s="592">
        <v>45.7859360058563</v>
      </c>
      <c r="O21" s="592">
        <v>3.11540870229015</v>
      </c>
      <c r="Q21" s="268">
        <f t="shared" si="2"/>
        <v>12.291304347826086</v>
      </c>
      <c r="R21" s="268">
        <f t="shared" si="3"/>
        <v>12.381818181818181</v>
      </c>
      <c r="S21" s="268">
        <f t="shared" si="4"/>
        <v>13.080000000000002</v>
      </c>
      <c r="U21" s="47">
        <f t="shared" si="5"/>
        <v>12.85</v>
      </c>
      <c r="W21" s="774" t="s">
        <v>548</v>
      </c>
      <c r="X21" s="774"/>
      <c r="Y21" s="774"/>
    </row>
    <row r="22" spans="1:25">
      <c r="A22" s="629" t="s">
        <v>29</v>
      </c>
      <c r="B22" s="223">
        <v>12.1</v>
      </c>
      <c r="C22" s="1">
        <v>9.5</v>
      </c>
      <c r="D22" s="1">
        <v>14.6</v>
      </c>
      <c r="E22" s="1">
        <v>14.2</v>
      </c>
      <c r="F22" s="1">
        <v>4.8</v>
      </c>
      <c r="G22" s="1">
        <v>11.3</v>
      </c>
      <c r="H22" s="1">
        <v>7.8</v>
      </c>
      <c r="I22" s="1">
        <v>10.5</v>
      </c>
      <c r="J22" s="1">
        <v>13.9</v>
      </c>
      <c r="K22" s="224">
        <v>15.7</v>
      </c>
      <c r="L22" s="47">
        <v>21</v>
      </c>
      <c r="M22" s="2" t="str">
        <f t="shared" si="1"/>
        <v>NE</v>
      </c>
      <c r="N22" s="592">
        <v>47.3228658991031</v>
      </c>
      <c r="O22" s="592">
        <v>5.0375326994547001</v>
      </c>
      <c r="Q22" s="268">
        <f t="shared" si="2"/>
        <v>11.278260869565219</v>
      </c>
      <c r="R22" s="268">
        <f t="shared" si="3"/>
        <v>10.945454545454545</v>
      </c>
      <c r="S22" s="268">
        <f t="shared" si="4"/>
        <v>11.379999999999999</v>
      </c>
      <c r="U22" s="47">
        <f t="shared" si="5"/>
        <v>11.440000000000001</v>
      </c>
      <c r="W22" s="754" t="s">
        <v>1383</v>
      </c>
      <c r="X22" s="754" t="s">
        <v>1277</v>
      </c>
      <c r="Y22" s="754" t="s">
        <v>1301</v>
      </c>
    </row>
    <row r="23" spans="1:25">
      <c r="A23" s="629" t="s">
        <v>7</v>
      </c>
      <c r="B23" s="223">
        <v>14.5</v>
      </c>
      <c r="C23" s="1">
        <v>13.2</v>
      </c>
      <c r="D23" s="1">
        <v>8.1999999999999993</v>
      </c>
      <c r="E23" s="1">
        <v>12.4</v>
      </c>
      <c r="F23" s="1">
        <v>9.9</v>
      </c>
      <c r="G23" s="1">
        <v>10.1</v>
      </c>
      <c r="H23" s="1">
        <v>14.6</v>
      </c>
      <c r="I23" s="1">
        <v>4.7</v>
      </c>
      <c r="J23" s="1">
        <v>2</v>
      </c>
      <c r="K23" s="224">
        <v>5.4</v>
      </c>
      <c r="L23" s="47">
        <v>59</v>
      </c>
      <c r="M23" s="2" t="str">
        <f t="shared" si="1"/>
        <v>NE</v>
      </c>
      <c r="N23" s="592">
        <v>50.381779761958903</v>
      </c>
      <c r="O23" s="592">
        <v>3.0908477283039399</v>
      </c>
      <c r="Q23" s="268">
        <f t="shared" si="2"/>
        <v>10.152173913043478</v>
      </c>
      <c r="R23" s="268">
        <f t="shared" si="3"/>
        <v>9.9454545454545453</v>
      </c>
      <c r="S23" s="268">
        <f t="shared" si="4"/>
        <v>8.1800000000000015</v>
      </c>
      <c r="U23" s="47">
        <f t="shared" si="5"/>
        <v>9.5</v>
      </c>
      <c r="W23" s="237" t="s">
        <v>6</v>
      </c>
      <c r="X23" s="1" t="str">
        <f>VLOOKUP(W23,$A$9:$M$58,13)</f>
        <v>NE</v>
      </c>
      <c r="Y23" s="1">
        <f>VLOOKUP(W23,$A$9:$M$58,12)</f>
        <v>59</v>
      </c>
    </row>
    <row r="24" spans="1:25">
      <c r="A24" s="629" t="s">
        <v>30</v>
      </c>
      <c r="B24" s="223">
        <v>11.9</v>
      </c>
      <c r="C24" s="1">
        <v>9.5</v>
      </c>
      <c r="D24" s="1">
        <v>4.7</v>
      </c>
      <c r="E24" s="1">
        <v>5.2</v>
      </c>
      <c r="F24" s="1">
        <v>14.6</v>
      </c>
      <c r="G24" s="1">
        <v>3.9</v>
      </c>
      <c r="H24" s="1">
        <v>12.9</v>
      </c>
      <c r="I24" s="1">
        <v>4.7</v>
      </c>
      <c r="J24" s="1">
        <v>3</v>
      </c>
      <c r="K24" s="224">
        <v>3</v>
      </c>
      <c r="L24" s="47">
        <v>59</v>
      </c>
      <c r="M24" s="2" t="str">
        <f t="shared" si="1"/>
        <v>NE</v>
      </c>
      <c r="N24" s="592">
        <v>51.030386869293302</v>
      </c>
      <c r="O24" s="592">
        <v>2.3369438047975</v>
      </c>
      <c r="Q24" s="268">
        <f t="shared" si="2"/>
        <v>7.8173913043478267</v>
      </c>
      <c r="R24" s="268">
        <f t="shared" si="3"/>
        <v>8.1181818181818173</v>
      </c>
      <c r="S24" s="268">
        <f t="shared" si="4"/>
        <v>6.99</v>
      </c>
      <c r="U24" s="47">
        <f t="shared" si="5"/>
        <v>7.339999999999999</v>
      </c>
      <c r="W24" s="237" t="s">
        <v>9</v>
      </c>
      <c r="X24" s="1" t="str">
        <f t="shared" ref="X24:X38" si="8">VLOOKUP(W24,$A$9:$M$58,13)</f>
        <v>NO</v>
      </c>
      <c r="Y24" s="1">
        <f t="shared" ref="Y24:Y38" si="9">VLOOKUP(W24,$A$9:$M$58,12)</f>
        <v>76</v>
      </c>
    </row>
    <row r="25" spans="1:25">
      <c r="A25" s="629" t="s">
        <v>14</v>
      </c>
      <c r="B25" s="223">
        <v>9.9</v>
      </c>
      <c r="C25" s="1">
        <v>12.5</v>
      </c>
      <c r="D25" s="1">
        <v>17.5</v>
      </c>
      <c r="E25" s="1">
        <v>14.8</v>
      </c>
      <c r="F25" s="1">
        <v>10.3</v>
      </c>
      <c r="G25" s="1">
        <v>15.9</v>
      </c>
      <c r="H25" s="1">
        <v>4.8</v>
      </c>
      <c r="I25" s="1">
        <v>15.9</v>
      </c>
      <c r="J25" s="1">
        <v>15.8</v>
      </c>
      <c r="K25" s="224">
        <v>9.1999999999999993</v>
      </c>
      <c r="L25" s="47">
        <v>38</v>
      </c>
      <c r="M25" s="2" t="str">
        <f t="shared" si="1"/>
        <v>SE</v>
      </c>
      <c r="N25" s="592">
        <v>45.1822828165065</v>
      </c>
      <c r="O25" s="592">
        <v>5.7210806276914097</v>
      </c>
      <c r="Q25" s="268">
        <f t="shared" si="2"/>
        <v>12.308695652173913</v>
      </c>
      <c r="R25" s="268">
        <f t="shared" si="3"/>
        <v>12.163636363636364</v>
      </c>
      <c r="S25" s="268">
        <f t="shared" si="4"/>
        <v>12.74</v>
      </c>
      <c r="U25" s="47">
        <f t="shared" si="5"/>
        <v>12.66</v>
      </c>
      <c r="W25" s="237" t="s">
        <v>12</v>
      </c>
      <c r="X25" s="1" t="str">
        <f t="shared" si="8"/>
        <v>NE</v>
      </c>
      <c r="Y25" s="1">
        <f t="shared" si="9"/>
        <v>67</v>
      </c>
    </row>
    <row r="26" spans="1:25">
      <c r="A26" s="629" t="s">
        <v>34</v>
      </c>
      <c r="B26" s="223">
        <v>10.3</v>
      </c>
      <c r="C26" s="1">
        <v>9.8000000000000007</v>
      </c>
      <c r="D26" s="1">
        <v>7.3</v>
      </c>
      <c r="E26" s="1">
        <v>6.8</v>
      </c>
      <c r="F26" s="1">
        <v>14.9</v>
      </c>
      <c r="G26" s="1">
        <v>8.6</v>
      </c>
      <c r="H26" s="1">
        <v>10.6</v>
      </c>
      <c r="I26" s="1">
        <v>1.7</v>
      </c>
      <c r="J26" s="1">
        <v>3.9</v>
      </c>
      <c r="K26" s="224">
        <v>5.7</v>
      </c>
      <c r="L26" s="47">
        <v>76</v>
      </c>
      <c r="M26" s="2" t="str">
        <f t="shared" si="1"/>
        <v>NO</v>
      </c>
      <c r="N26" s="592">
        <v>49.495262935885002</v>
      </c>
      <c r="O26" s="592">
        <v>0.138937657676938</v>
      </c>
      <c r="Q26" s="268">
        <f t="shared" si="2"/>
        <v>8.5782608695652165</v>
      </c>
      <c r="R26" s="268">
        <f t="shared" si="3"/>
        <v>8.7863636363636353</v>
      </c>
      <c r="S26" s="268">
        <f t="shared" si="4"/>
        <v>7.544999999999999</v>
      </c>
      <c r="U26" s="47">
        <f t="shared" si="5"/>
        <v>7.9600000000000009</v>
      </c>
      <c r="W26" s="237" t="s">
        <v>20</v>
      </c>
      <c r="X26" s="1" t="str">
        <f t="shared" si="8"/>
        <v>NO</v>
      </c>
      <c r="Y26" s="1">
        <f t="shared" si="9"/>
        <v>37</v>
      </c>
    </row>
    <row r="27" spans="1:25">
      <c r="A27" s="629" t="s">
        <v>6</v>
      </c>
      <c r="B27" s="223">
        <v>18.3</v>
      </c>
      <c r="C27" s="1">
        <v>10.4</v>
      </c>
      <c r="D27" s="1">
        <v>12.5</v>
      </c>
      <c r="E27" s="1">
        <v>15.8</v>
      </c>
      <c r="F27" s="1">
        <v>10.3</v>
      </c>
      <c r="G27" s="1">
        <v>18.899999999999999</v>
      </c>
      <c r="H27" s="1">
        <v>2.4</v>
      </c>
      <c r="I27" s="1">
        <v>4.7</v>
      </c>
      <c r="J27" s="1">
        <v>6.6</v>
      </c>
      <c r="K27" s="224">
        <v>3</v>
      </c>
      <c r="L27" s="47">
        <v>59</v>
      </c>
      <c r="M27" s="2" t="str">
        <f t="shared" si="1"/>
        <v>NE</v>
      </c>
      <c r="N27" s="592">
        <v>50.631846266520199</v>
      </c>
      <c r="O27" s="592">
        <v>3.0469862708285098</v>
      </c>
      <c r="Q27" s="268">
        <f t="shared" si="2"/>
        <v>10.77391304347826</v>
      </c>
      <c r="R27" s="268">
        <f t="shared" si="3"/>
        <v>10.040909090909089</v>
      </c>
      <c r="S27" s="268">
        <f t="shared" si="4"/>
        <v>9.4649999999999999</v>
      </c>
      <c r="U27" s="47">
        <f t="shared" si="5"/>
        <v>10.29</v>
      </c>
      <c r="W27" s="237" t="s">
        <v>21</v>
      </c>
      <c r="X27" s="1" t="str">
        <f t="shared" si="8"/>
        <v>NE</v>
      </c>
      <c r="Y27" s="1">
        <f t="shared" si="9"/>
        <v>51</v>
      </c>
    </row>
    <row r="28" spans="1:25">
      <c r="A28" s="629" t="s">
        <v>37</v>
      </c>
      <c r="B28" s="223">
        <v>9.1999999999999993</v>
      </c>
      <c r="C28" s="1">
        <v>10.5</v>
      </c>
      <c r="D28" s="1">
        <v>10.4</v>
      </c>
      <c r="E28" s="1">
        <v>12</v>
      </c>
      <c r="F28" s="1">
        <v>7.5</v>
      </c>
      <c r="G28" s="1">
        <v>11.9</v>
      </c>
      <c r="H28" s="1">
        <v>17.600000000000001</v>
      </c>
      <c r="I28" s="1">
        <v>9.1</v>
      </c>
      <c r="J28" s="1">
        <v>11.4</v>
      </c>
      <c r="K28" s="224">
        <v>18.5</v>
      </c>
      <c r="L28" s="47">
        <v>87</v>
      </c>
      <c r="M28" s="2" t="str">
        <f t="shared" si="1"/>
        <v>SO</v>
      </c>
      <c r="N28" s="592">
        <v>45.854451885648203</v>
      </c>
      <c r="O28" s="592">
        <v>1.24885167433668</v>
      </c>
      <c r="Q28" s="268">
        <f t="shared" si="2"/>
        <v>11.943478260869567</v>
      </c>
      <c r="R28" s="268">
        <f t="shared" si="3"/>
        <v>11.868181818181819</v>
      </c>
      <c r="S28" s="268">
        <f t="shared" si="4"/>
        <v>11.61</v>
      </c>
      <c r="U28" s="47">
        <f t="shared" si="5"/>
        <v>11.809999999999999</v>
      </c>
      <c r="W28" s="237" t="s">
        <v>23</v>
      </c>
      <c r="X28" s="1" t="str">
        <f t="shared" si="8"/>
        <v>NO</v>
      </c>
      <c r="Y28" s="1">
        <f t="shared" si="9"/>
        <v>45</v>
      </c>
    </row>
    <row r="29" spans="1:25">
      <c r="A29" s="629" t="s">
        <v>52</v>
      </c>
      <c r="B29" s="223">
        <v>5.6</v>
      </c>
      <c r="C29" s="1">
        <v>9</v>
      </c>
      <c r="D29" s="1">
        <v>6.2</v>
      </c>
      <c r="E29" s="1">
        <v>3.6</v>
      </c>
      <c r="F29" s="1">
        <v>14.5</v>
      </c>
      <c r="G29" s="1">
        <v>6.1</v>
      </c>
      <c r="H29" s="1">
        <v>15.3</v>
      </c>
      <c r="I29" s="1">
        <v>6.8</v>
      </c>
      <c r="J29" s="1">
        <v>6.5</v>
      </c>
      <c r="K29" s="224">
        <v>19</v>
      </c>
      <c r="L29" s="47">
        <v>56</v>
      </c>
      <c r="M29" s="2" t="str">
        <f t="shared" si="1"/>
        <v>NO</v>
      </c>
      <c r="N29" s="592">
        <v>47.751005470141202</v>
      </c>
      <c r="O29" s="592">
        <v>-3.3781461158155102</v>
      </c>
      <c r="Q29" s="268">
        <f t="shared" si="2"/>
        <v>9.4347826086956523</v>
      </c>
      <c r="R29" s="268">
        <f t="shared" si="3"/>
        <v>9.9909090909090921</v>
      </c>
      <c r="S29" s="268">
        <f t="shared" si="4"/>
        <v>9.8949999999999996</v>
      </c>
      <c r="U29" s="47">
        <f t="shared" si="5"/>
        <v>9.2600000000000016</v>
      </c>
      <c r="W29" s="237" t="s">
        <v>24</v>
      </c>
      <c r="X29" s="1" t="str">
        <f t="shared" si="8"/>
        <v>NE</v>
      </c>
      <c r="Y29" s="1">
        <f t="shared" si="9"/>
        <v>57</v>
      </c>
    </row>
    <row r="30" spans="1:25">
      <c r="A30" s="629" t="s">
        <v>8</v>
      </c>
      <c r="B30" s="223">
        <v>14.4</v>
      </c>
      <c r="C30" s="1">
        <v>12.9</v>
      </c>
      <c r="D30" s="1">
        <v>18.5</v>
      </c>
      <c r="E30" s="1">
        <v>20</v>
      </c>
      <c r="F30" s="1">
        <v>8.3000000000000007</v>
      </c>
      <c r="G30" s="1">
        <v>19.8</v>
      </c>
      <c r="H30" s="1">
        <v>3.2</v>
      </c>
      <c r="I30" s="1">
        <v>14.7</v>
      </c>
      <c r="J30" s="1">
        <v>10.1</v>
      </c>
      <c r="K30" s="224">
        <v>2.6</v>
      </c>
      <c r="L30" s="47">
        <v>69</v>
      </c>
      <c r="M30" s="2" t="str">
        <f t="shared" si="1"/>
        <v>SE</v>
      </c>
      <c r="N30" s="592">
        <v>45.7700499288283</v>
      </c>
      <c r="O30" s="592">
        <v>4.8285522606282898</v>
      </c>
      <c r="Q30" s="268">
        <f t="shared" si="2"/>
        <v>12.308695652173911</v>
      </c>
      <c r="R30" s="268">
        <f t="shared" si="3"/>
        <v>11.69090909090909</v>
      </c>
      <c r="S30" s="268">
        <f t="shared" si="4"/>
        <v>11.505000000000001</v>
      </c>
      <c r="U30" s="47">
        <f t="shared" si="5"/>
        <v>12.45</v>
      </c>
      <c r="W30" s="237" t="s">
        <v>25</v>
      </c>
      <c r="X30" s="1" t="str">
        <f t="shared" si="8"/>
        <v>NE</v>
      </c>
      <c r="Y30" s="1">
        <f t="shared" si="9"/>
        <v>80</v>
      </c>
    </row>
    <row r="31" spans="1:25">
      <c r="A31" s="629" t="s">
        <v>22</v>
      </c>
      <c r="B31" s="223">
        <v>15.6</v>
      </c>
      <c r="C31" s="1">
        <v>5.8</v>
      </c>
      <c r="D31" s="1">
        <v>10.7</v>
      </c>
      <c r="E31" s="1">
        <v>9.1999999999999993</v>
      </c>
      <c r="F31" s="1">
        <v>7.5</v>
      </c>
      <c r="G31" s="1">
        <v>5.2</v>
      </c>
      <c r="H31" s="1">
        <v>17.600000000000001</v>
      </c>
      <c r="I31" s="1">
        <v>9.6999999999999993</v>
      </c>
      <c r="J31" s="1">
        <v>9.6999999999999993</v>
      </c>
      <c r="K31" s="224">
        <v>17</v>
      </c>
      <c r="L31" s="47">
        <v>72</v>
      </c>
      <c r="M31" s="2" t="str">
        <f t="shared" si="1"/>
        <v>NO</v>
      </c>
      <c r="N31" s="592">
        <v>47.988630970549202</v>
      </c>
      <c r="O31" s="592">
        <v>0.200089236065223</v>
      </c>
      <c r="Q31" s="268">
        <f t="shared" si="2"/>
        <v>10.956521739130435</v>
      </c>
      <c r="R31" s="268">
        <f t="shared" si="3"/>
        <v>10.85</v>
      </c>
      <c r="S31" s="268">
        <f t="shared" si="4"/>
        <v>10.83</v>
      </c>
      <c r="U31" s="47">
        <f t="shared" si="5"/>
        <v>10.8</v>
      </c>
      <c r="W31" s="237" t="s">
        <v>26</v>
      </c>
      <c r="X31" s="1" t="str">
        <f t="shared" si="8"/>
        <v>NE</v>
      </c>
      <c r="Y31" s="1">
        <f t="shared" si="9"/>
        <v>54</v>
      </c>
    </row>
    <row r="32" spans="1:25">
      <c r="A32" s="629" t="s">
        <v>13</v>
      </c>
      <c r="B32" s="223">
        <v>10.7</v>
      </c>
      <c r="C32" s="1">
        <v>15.1</v>
      </c>
      <c r="D32" s="1">
        <v>13.8</v>
      </c>
      <c r="E32" s="1">
        <v>19.8</v>
      </c>
      <c r="F32" s="1">
        <v>18.899999999999999</v>
      </c>
      <c r="G32" s="1">
        <v>19.7</v>
      </c>
      <c r="H32" s="1">
        <v>2</v>
      </c>
      <c r="I32" s="1">
        <v>20</v>
      </c>
      <c r="J32" s="1">
        <v>17.100000000000001</v>
      </c>
      <c r="K32" s="224">
        <v>0.4</v>
      </c>
      <c r="L32" s="47">
        <v>13</v>
      </c>
      <c r="M32" s="2" t="str">
        <f t="shared" si="1"/>
        <v>SE</v>
      </c>
      <c r="N32" s="592">
        <v>43.299986672273903</v>
      </c>
      <c r="O32" s="592">
        <v>5.3827152548951398</v>
      </c>
      <c r="Q32" s="268">
        <f t="shared" si="2"/>
        <v>12.891304347826088</v>
      </c>
      <c r="R32" s="268">
        <f t="shared" si="3"/>
        <v>12.954545454545455</v>
      </c>
      <c r="S32" s="268">
        <f t="shared" si="4"/>
        <v>14.035</v>
      </c>
      <c r="U32" s="47">
        <f t="shared" si="5"/>
        <v>13.75</v>
      </c>
      <c r="W32" s="237" t="s">
        <v>28</v>
      </c>
      <c r="X32" s="1" t="str">
        <f t="shared" si="8"/>
        <v>NO</v>
      </c>
      <c r="Y32" s="1">
        <f t="shared" si="9"/>
        <v>49</v>
      </c>
    </row>
    <row r="33" spans="1:25">
      <c r="A33" s="629" t="s">
        <v>24</v>
      </c>
      <c r="B33" s="223">
        <v>15.1</v>
      </c>
      <c r="C33" s="1">
        <v>10.199999999999999</v>
      </c>
      <c r="D33" s="1">
        <v>12.3</v>
      </c>
      <c r="E33" s="1">
        <v>15.8</v>
      </c>
      <c r="F33" s="1">
        <v>5.9</v>
      </c>
      <c r="G33" s="1">
        <v>11.9</v>
      </c>
      <c r="H33" s="1">
        <v>14.6</v>
      </c>
      <c r="I33" s="1">
        <v>3.9</v>
      </c>
      <c r="J33" s="1">
        <v>7.5</v>
      </c>
      <c r="K33" s="224">
        <v>14.1</v>
      </c>
      <c r="L33" s="47">
        <v>57</v>
      </c>
      <c r="M33" s="2" t="str">
        <f t="shared" si="1"/>
        <v>NE</v>
      </c>
      <c r="N33" s="592">
        <v>49.108260533004</v>
      </c>
      <c r="O33" s="592">
        <v>6.1959490804047803</v>
      </c>
      <c r="Q33" s="268">
        <f t="shared" si="2"/>
        <v>11.608695652173916</v>
      </c>
      <c r="R33" s="268">
        <f t="shared" si="3"/>
        <v>11.177272727272728</v>
      </c>
      <c r="S33" s="268">
        <f t="shared" si="4"/>
        <v>10.054999999999998</v>
      </c>
      <c r="U33" s="47">
        <f t="shared" si="5"/>
        <v>11.129999999999999</v>
      </c>
      <c r="W33" s="237" t="s">
        <v>29</v>
      </c>
      <c r="X33" s="1" t="str">
        <f t="shared" si="8"/>
        <v>NE</v>
      </c>
      <c r="Y33" s="1">
        <f t="shared" si="9"/>
        <v>21</v>
      </c>
    </row>
    <row r="34" spans="1:25">
      <c r="A34" s="629" t="s">
        <v>54</v>
      </c>
      <c r="B34" s="223">
        <v>5.5</v>
      </c>
      <c r="C34" s="1">
        <v>10.1</v>
      </c>
      <c r="D34" s="1">
        <v>2.4</v>
      </c>
      <c r="E34" s="1">
        <v>3</v>
      </c>
      <c r="F34" s="1">
        <v>5.0999999999999996</v>
      </c>
      <c r="G34" s="1">
        <v>3.5</v>
      </c>
      <c r="H34" s="1">
        <v>19.5</v>
      </c>
      <c r="I34" s="1">
        <v>8.6999999999999993</v>
      </c>
      <c r="J34" s="1">
        <v>3.3</v>
      </c>
      <c r="K34" s="224">
        <v>14.7</v>
      </c>
      <c r="L34" s="47">
        <v>25</v>
      </c>
      <c r="M34" s="2" t="str">
        <f t="shared" si="1"/>
        <v>NE</v>
      </c>
      <c r="N34" s="592">
        <v>47.515620589043202</v>
      </c>
      <c r="O34" s="592">
        <v>6.7919002221301499</v>
      </c>
      <c r="Q34" s="268">
        <f t="shared" si="2"/>
        <v>7.8652173913043466</v>
      </c>
      <c r="R34" s="268">
        <f t="shared" si="3"/>
        <v>8.045454545454545</v>
      </c>
      <c r="S34" s="268">
        <f t="shared" si="4"/>
        <v>7.419999999999999</v>
      </c>
      <c r="U34" s="47">
        <f t="shared" si="5"/>
        <v>7.58</v>
      </c>
      <c r="W34" s="237" t="s">
        <v>31</v>
      </c>
      <c r="X34" s="1" t="str">
        <f t="shared" si="8"/>
        <v>NO</v>
      </c>
      <c r="Y34" s="1">
        <f t="shared" si="9"/>
        <v>14</v>
      </c>
    </row>
    <row r="35" spans="1:25">
      <c r="A35" s="629" t="s">
        <v>16</v>
      </c>
      <c r="B35" s="223">
        <v>8.6999999999999993</v>
      </c>
      <c r="C35" s="1">
        <v>14.4</v>
      </c>
      <c r="D35" s="1">
        <v>10.7</v>
      </c>
      <c r="E35" s="1">
        <v>16</v>
      </c>
      <c r="F35" s="1">
        <v>14.8</v>
      </c>
      <c r="G35" s="1">
        <v>16.5</v>
      </c>
      <c r="H35" s="1">
        <v>2.8</v>
      </c>
      <c r="I35" s="1">
        <v>18.7</v>
      </c>
      <c r="J35" s="1">
        <v>20</v>
      </c>
      <c r="K35" s="224">
        <v>3.7</v>
      </c>
      <c r="L35" s="47">
        <v>34</v>
      </c>
      <c r="M35" s="2" t="str">
        <f t="shared" si="1"/>
        <v>SE</v>
      </c>
      <c r="N35" s="592">
        <v>43.613359747759297</v>
      </c>
      <c r="O35" s="592">
        <v>3.8692420946091599</v>
      </c>
      <c r="Q35" s="268">
        <f t="shared" si="2"/>
        <v>11.782608695652174</v>
      </c>
      <c r="R35" s="268">
        <f t="shared" si="3"/>
        <v>11.845454545454544</v>
      </c>
      <c r="S35" s="268">
        <f t="shared" si="4"/>
        <v>13.295000000000002</v>
      </c>
      <c r="U35" s="47">
        <f t="shared" si="5"/>
        <v>12.629999999999999</v>
      </c>
      <c r="W35" s="237" t="s">
        <v>36</v>
      </c>
      <c r="X35" s="1" t="str">
        <f t="shared" si="8"/>
        <v>SE</v>
      </c>
      <c r="Y35" s="1">
        <f t="shared" si="9"/>
        <v>63</v>
      </c>
    </row>
    <row r="36" spans="1:25">
      <c r="A36" s="629" t="s">
        <v>33</v>
      </c>
      <c r="B36" s="223">
        <v>10.3</v>
      </c>
      <c r="C36" s="1">
        <v>4.9000000000000004</v>
      </c>
      <c r="D36" s="1">
        <v>6.9</v>
      </c>
      <c r="E36" s="1">
        <v>6</v>
      </c>
      <c r="F36" s="1">
        <v>3.1</v>
      </c>
      <c r="G36" s="1">
        <v>10.199999999999999</v>
      </c>
      <c r="H36" s="1">
        <v>18.399999999999999</v>
      </c>
      <c r="I36" s="1">
        <v>10.5</v>
      </c>
      <c r="J36" s="1">
        <v>4.9000000000000004</v>
      </c>
      <c r="K36" s="224">
        <v>12.4</v>
      </c>
      <c r="L36" s="47">
        <v>68</v>
      </c>
      <c r="M36" s="2" t="str">
        <f t="shared" si="1"/>
        <v>NE</v>
      </c>
      <c r="N36" s="592">
        <v>47.7490007501139</v>
      </c>
      <c r="O36" s="592">
        <v>7.3254309633333197</v>
      </c>
      <c r="Q36" s="268">
        <f t="shared" si="2"/>
        <v>9.1043478260869577</v>
      </c>
      <c r="R36" s="268">
        <f t="shared" si="3"/>
        <v>8.7272727272727284</v>
      </c>
      <c r="S36" s="268">
        <f t="shared" si="4"/>
        <v>8.4949999999999992</v>
      </c>
      <c r="U36" s="47">
        <f t="shared" si="5"/>
        <v>8.7600000000000016</v>
      </c>
      <c r="W36" s="237" t="s">
        <v>37</v>
      </c>
      <c r="X36" s="1" t="str">
        <f t="shared" si="8"/>
        <v>SO</v>
      </c>
      <c r="Y36" s="1">
        <f t="shared" si="9"/>
        <v>87</v>
      </c>
    </row>
    <row r="37" spans="1:25">
      <c r="A37" s="629" t="s">
        <v>26</v>
      </c>
      <c r="B37" s="223">
        <v>14.3</v>
      </c>
      <c r="C37" s="1">
        <v>6.8</v>
      </c>
      <c r="D37" s="1">
        <v>13.7</v>
      </c>
      <c r="E37" s="1">
        <v>12.6</v>
      </c>
      <c r="F37" s="1">
        <v>5.3</v>
      </c>
      <c r="G37" s="1">
        <v>15.6</v>
      </c>
      <c r="H37" s="1">
        <v>10.8</v>
      </c>
      <c r="I37" s="1">
        <v>6.5</v>
      </c>
      <c r="J37" s="1">
        <v>13</v>
      </c>
      <c r="K37" s="224">
        <v>10.1</v>
      </c>
      <c r="L37" s="47">
        <v>54</v>
      </c>
      <c r="M37" s="2" t="str">
        <f t="shared" si="1"/>
        <v>NE</v>
      </c>
      <c r="N37" s="592">
        <v>48.690079984091497</v>
      </c>
      <c r="O37" s="592">
        <v>6.1752835376586797</v>
      </c>
      <c r="Q37" s="268">
        <f t="shared" si="2"/>
        <v>11.282608695652174</v>
      </c>
      <c r="R37" s="268">
        <f t="shared" si="3"/>
        <v>10.677272727272726</v>
      </c>
      <c r="S37" s="268">
        <f t="shared" si="4"/>
        <v>10.419999999999998</v>
      </c>
      <c r="U37" s="47">
        <f t="shared" si="5"/>
        <v>10.87</v>
      </c>
      <c r="W37" s="237" t="s">
        <v>42</v>
      </c>
      <c r="X37" s="1" t="str">
        <f t="shared" si="8"/>
        <v>SO</v>
      </c>
      <c r="Y37" s="1">
        <f t="shared" si="9"/>
        <v>86</v>
      </c>
    </row>
    <row r="38" spans="1:25">
      <c r="A38" s="629" t="s">
        <v>10</v>
      </c>
      <c r="B38" s="223">
        <v>13.9</v>
      </c>
      <c r="C38" s="1">
        <v>16.5</v>
      </c>
      <c r="D38" s="1">
        <v>17.899999999999999</v>
      </c>
      <c r="E38" s="1">
        <v>15</v>
      </c>
      <c r="F38" s="1">
        <v>11.2</v>
      </c>
      <c r="G38" s="1">
        <v>16.600000000000001</v>
      </c>
      <c r="H38" s="1">
        <v>5.9</v>
      </c>
      <c r="I38" s="1">
        <v>7.6</v>
      </c>
      <c r="J38" s="1">
        <v>9.8000000000000007</v>
      </c>
      <c r="K38" s="224">
        <v>9.8000000000000007</v>
      </c>
      <c r="L38" s="47">
        <v>44</v>
      </c>
      <c r="M38" s="2" t="str">
        <f t="shared" si="1"/>
        <v>NO</v>
      </c>
      <c r="N38" s="592">
        <v>47.232011976286003</v>
      </c>
      <c r="O38" s="592">
        <v>-1.5481887391873901</v>
      </c>
      <c r="Q38" s="268">
        <f t="shared" si="2"/>
        <v>12.895652173913048</v>
      </c>
      <c r="R38" s="268">
        <f t="shared" si="3"/>
        <v>12.604545454545455</v>
      </c>
      <c r="S38" s="268">
        <f t="shared" si="4"/>
        <v>11.574999999999999</v>
      </c>
      <c r="U38" s="47">
        <f t="shared" si="5"/>
        <v>12.419999999999998</v>
      </c>
      <c r="W38" s="237" t="s">
        <v>47</v>
      </c>
      <c r="X38" s="1" t="str">
        <f t="shared" si="8"/>
        <v>NE</v>
      </c>
      <c r="Y38" s="1">
        <f t="shared" si="9"/>
        <v>25</v>
      </c>
    </row>
    <row r="39" spans="1:25">
      <c r="A39" s="629" t="s">
        <v>17</v>
      </c>
      <c r="B39" s="223">
        <v>6.8</v>
      </c>
      <c r="C39" s="1">
        <v>14.2</v>
      </c>
      <c r="D39" s="1">
        <v>15.5</v>
      </c>
      <c r="E39" s="1">
        <v>14.8</v>
      </c>
      <c r="F39" s="1">
        <v>19.5</v>
      </c>
      <c r="G39" s="1">
        <v>16.7</v>
      </c>
      <c r="H39" s="1">
        <v>0.4</v>
      </c>
      <c r="I39" s="1">
        <v>18.7</v>
      </c>
      <c r="J39" s="1">
        <v>15.2</v>
      </c>
      <c r="K39" s="224">
        <v>0.8</v>
      </c>
      <c r="L39" s="47">
        <v>6</v>
      </c>
      <c r="M39" s="2" t="str">
        <f t="shared" si="1"/>
        <v>SE</v>
      </c>
      <c r="N39" s="592">
        <v>43.712284414653702</v>
      </c>
      <c r="O39" s="592">
        <v>7.2378117877283001</v>
      </c>
      <c r="Q39" s="268">
        <f t="shared" si="2"/>
        <v>11.534782608695652</v>
      </c>
      <c r="R39" s="268">
        <f t="shared" si="3"/>
        <v>11.877272727272727</v>
      </c>
      <c r="S39" s="268">
        <f t="shared" si="4"/>
        <v>12.725</v>
      </c>
      <c r="U39" s="47">
        <f t="shared" si="5"/>
        <v>12.260000000000002</v>
      </c>
    </row>
    <row r="40" spans="1:25">
      <c r="A40" s="629" t="s">
        <v>49</v>
      </c>
      <c r="B40" s="223">
        <v>8.1</v>
      </c>
      <c r="C40" s="1">
        <v>14.2</v>
      </c>
      <c r="D40" s="1">
        <v>3.6</v>
      </c>
      <c r="E40" s="1">
        <v>8.6</v>
      </c>
      <c r="F40" s="1">
        <v>14</v>
      </c>
      <c r="G40" s="1">
        <v>3.4</v>
      </c>
      <c r="H40" s="1">
        <v>14.1</v>
      </c>
      <c r="I40" s="1">
        <v>18</v>
      </c>
      <c r="J40" s="1">
        <v>19.7</v>
      </c>
      <c r="K40" s="224">
        <v>3.9</v>
      </c>
      <c r="L40" s="47">
        <v>30</v>
      </c>
      <c r="M40" s="2" t="str">
        <f t="shared" si="1"/>
        <v>SE</v>
      </c>
      <c r="N40" s="592">
        <v>43.844706611620801</v>
      </c>
      <c r="O40" s="592">
        <v>4.3476048966650396</v>
      </c>
      <c r="Q40" s="268">
        <f t="shared" si="2"/>
        <v>10.086956521739131</v>
      </c>
      <c r="R40" s="268">
        <f t="shared" si="3"/>
        <v>10.659090909090908</v>
      </c>
      <c r="S40" s="268">
        <f t="shared" si="4"/>
        <v>11.514999999999999</v>
      </c>
      <c r="U40" s="47">
        <f t="shared" si="5"/>
        <v>10.760000000000002</v>
      </c>
      <c r="W40" s="774" t="s">
        <v>549</v>
      </c>
      <c r="X40" s="774"/>
      <c r="Y40" s="774"/>
    </row>
    <row r="41" spans="1:25">
      <c r="A41" s="629" t="s">
        <v>23</v>
      </c>
      <c r="B41" s="223">
        <v>15.1</v>
      </c>
      <c r="C41" s="1">
        <v>8.6</v>
      </c>
      <c r="D41" s="1">
        <v>14.7</v>
      </c>
      <c r="E41" s="1">
        <v>14.6</v>
      </c>
      <c r="F41" s="1">
        <v>6.3</v>
      </c>
      <c r="G41" s="1">
        <v>12.1</v>
      </c>
      <c r="H41" s="1">
        <v>10</v>
      </c>
      <c r="I41" s="1">
        <v>9.5</v>
      </c>
      <c r="J41" s="1">
        <v>8.1999999999999993</v>
      </c>
      <c r="K41" s="224">
        <v>8.8000000000000007</v>
      </c>
      <c r="L41" s="47">
        <v>45</v>
      </c>
      <c r="M41" s="2" t="str">
        <f t="shared" ref="M41:M58" si="10">VLOOKUP(L41,DepartementRegion,2,FALSE)</f>
        <v>NO</v>
      </c>
      <c r="N41" s="592">
        <v>47.882280000968599</v>
      </c>
      <c r="O41" s="592">
        <v>1.9166021894863801</v>
      </c>
      <c r="Q41" s="268">
        <f t="shared" si="2"/>
        <v>10.965217391304348</v>
      </c>
      <c r="R41" s="268">
        <f t="shared" si="3"/>
        <v>10.513636363636364</v>
      </c>
      <c r="S41" s="268">
        <f t="shared" si="4"/>
        <v>10.035</v>
      </c>
      <c r="U41" s="47">
        <f t="shared" si="5"/>
        <v>10.79</v>
      </c>
      <c r="W41" s="754" t="s">
        <v>1383</v>
      </c>
      <c r="X41" s="754" t="s">
        <v>1277</v>
      </c>
      <c r="Y41" s="754" t="s">
        <v>1301</v>
      </c>
    </row>
    <row r="42" spans="1:25">
      <c r="A42" s="629" t="s">
        <v>55</v>
      </c>
      <c r="B42" s="223">
        <v>4.9000000000000004</v>
      </c>
      <c r="C42" s="1">
        <v>10.3</v>
      </c>
      <c r="D42" s="1">
        <v>10.199999999999999</v>
      </c>
      <c r="E42" s="1">
        <v>8.1999999999999993</v>
      </c>
      <c r="F42" s="1">
        <v>12.7</v>
      </c>
      <c r="G42" s="1">
        <v>8.1999999999999993</v>
      </c>
      <c r="H42" s="1">
        <v>11.3</v>
      </c>
      <c r="I42" s="1">
        <v>9.3000000000000007</v>
      </c>
      <c r="J42" s="1">
        <v>9</v>
      </c>
      <c r="K42" s="224">
        <v>16.3</v>
      </c>
      <c r="L42" s="47">
        <v>64</v>
      </c>
      <c r="M42" s="2" t="str">
        <f t="shared" si="10"/>
        <v>SO</v>
      </c>
      <c r="N42" s="592">
        <v>43.320054873931099</v>
      </c>
      <c r="O42" s="592">
        <v>-0.350130528768824</v>
      </c>
      <c r="Q42" s="268">
        <f t="shared" si="2"/>
        <v>9.9217391304347835</v>
      </c>
      <c r="R42" s="268">
        <f t="shared" si="3"/>
        <v>10.354545454545455</v>
      </c>
      <c r="S42" s="268">
        <f t="shared" si="4"/>
        <v>10.404999999999999</v>
      </c>
      <c r="U42" s="47">
        <f t="shared" si="5"/>
        <v>10.039999999999999</v>
      </c>
      <c r="W42" s="237" t="s">
        <v>19</v>
      </c>
      <c r="X42" s="1" t="str">
        <f t="shared" ref="X42:X53" si="11">VLOOKUP(W42,$A$9:$M$58,13)</f>
        <v>SE</v>
      </c>
      <c r="Y42" s="1">
        <f t="shared" ref="Y42:Y53" si="12">VLOOKUP(W42,$A$9:$M$58,12)</f>
        <v>83</v>
      </c>
    </row>
    <row r="43" spans="1:25">
      <c r="A43" s="629" t="s">
        <v>41</v>
      </c>
      <c r="B43" s="223">
        <v>5.7</v>
      </c>
      <c r="C43" s="1">
        <v>12.9</v>
      </c>
      <c r="D43" s="1">
        <v>4.9000000000000004</v>
      </c>
      <c r="E43" s="1">
        <v>8.6</v>
      </c>
      <c r="F43" s="1">
        <v>16.2</v>
      </c>
      <c r="G43" s="1">
        <v>7</v>
      </c>
      <c r="H43" s="1">
        <v>14.3</v>
      </c>
      <c r="I43" s="1">
        <v>18.399999999999999</v>
      </c>
      <c r="J43" s="1">
        <v>16.399999999999999</v>
      </c>
      <c r="K43" s="224">
        <v>5</v>
      </c>
      <c r="L43" s="47">
        <v>66</v>
      </c>
      <c r="M43" s="2" t="str">
        <f t="shared" si="10"/>
        <v>SE</v>
      </c>
      <c r="N43" s="592">
        <v>42.6964993323001</v>
      </c>
      <c r="O43" s="592">
        <v>2.8989667636777701</v>
      </c>
      <c r="Q43" s="268">
        <f t="shared" si="2"/>
        <v>10.286956521739132</v>
      </c>
      <c r="R43" s="268">
        <f t="shared" si="3"/>
        <v>10.913636363636364</v>
      </c>
      <c r="S43" s="268">
        <f t="shared" si="4"/>
        <v>11.705</v>
      </c>
      <c r="U43" s="47">
        <f t="shared" si="5"/>
        <v>10.940000000000001</v>
      </c>
      <c r="W43" s="237" t="s">
        <v>35</v>
      </c>
      <c r="X43" s="1" t="str">
        <f t="shared" si="11"/>
        <v>SE</v>
      </c>
      <c r="Y43" s="1">
        <f t="shared" si="12"/>
        <v>84</v>
      </c>
    </row>
    <row r="44" spans="1:25">
      <c r="A44" s="629" t="s">
        <v>42</v>
      </c>
      <c r="B44" s="223">
        <v>13.9</v>
      </c>
      <c r="C44" s="1">
        <v>11.1</v>
      </c>
      <c r="D44" s="1">
        <v>11.1</v>
      </c>
      <c r="E44" s="1">
        <v>10.6</v>
      </c>
      <c r="F44" s="1">
        <v>8.6</v>
      </c>
      <c r="G44" s="1">
        <v>11.5</v>
      </c>
      <c r="H44" s="1">
        <v>15.2</v>
      </c>
      <c r="I44" s="1">
        <v>13.6</v>
      </c>
      <c r="J44" s="1">
        <v>14.6</v>
      </c>
      <c r="K44" s="224">
        <v>18.3</v>
      </c>
      <c r="L44" s="47">
        <v>86</v>
      </c>
      <c r="M44" s="2" t="str">
        <f t="shared" si="10"/>
        <v>SO</v>
      </c>
      <c r="N44" s="592">
        <v>46.5836323254075</v>
      </c>
      <c r="O44" s="592">
        <v>0.359474037233669</v>
      </c>
      <c r="Q44" s="268">
        <f t="shared" si="2"/>
        <v>12.85217391304348</v>
      </c>
      <c r="R44" s="268">
        <f t="shared" si="3"/>
        <v>12.67272727272727</v>
      </c>
      <c r="S44" s="268">
        <f t="shared" si="4"/>
        <v>13.205000000000002</v>
      </c>
      <c r="U44" s="47">
        <f t="shared" si="5"/>
        <v>12.85</v>
      </c>
      <c r="W44" s="237" t="s">
        <v>38</v>
      </c>
      <c r="X44" s="1" t="str">
        <f t="shared" si="11"/>
        <v>SE</v>
      </c>
      <c r="Y44" s="1">
        <f t="shared" si="12"/>
        <v>42</v>
      </c>
    </row>
    <row r="45" spans="1:25">
      <c r="A45" s="629" t="s">
        <v>21</v>
      </c>
      <c r="B45" s="223">
        <v>15.9</v>
      </c>
      <c r="C45" s="1">
        <v>5.3</v>
      </c>
      <c r="D45" s="1">
        <v>11.1</v>
      </c>
      <c r="E45" s="1">
        <v>11.6</v>
      </c>
      <c r="F45" s="1">
        <v>7.3</v>
      </c>
      <c r="G45" s="1">
        <v>12.1</v>
      </c>
      <c r="H45" s="1">
        <v>9.6</v>
      </c>
      <c r="I45" s="1">
        <v>9.1999999999999993</v>
      </c>
      <c r="J45" s="1">
        <v>12.3</v>
      </c>
      <c r="K45" s="224">
        <v>5.5</v>
      </c>
      <c r="L45" s="47">
        <v>51</v>
      </c>
      <c r="M45" s="2" t="str">
        <f t="shared" si="10"/>
        <v>NE</v>
      </c>
      <c r="N45" s="592">
        <v>49.250779453878103</v>
      </c>
      <c r="O45" s="592">
        <v>4.0430338773294103</v>
      </c>
      <c r="Q45" s="268">
        <f t="shared" si="2"/>
        <v>10.130434782608694</v>
      </c>
      <c r="R45" s="268">
        <f t="shared" si="3"/>
        <v>9.6499999999999986</v>
      </c>
      <c r="S45" s="268">
        <f t="shared" si="4"/>
        <v>9.8249999999999993</v>
      </c>
      <c r="U45" s="47">
        <f t="shared" si="5"/>
        <v>9.9899999999999984</v>
      </c>
      <c r="W45" s="237" t="s">
        <v>40</v>
      </c>
      <c r="X45" s="1" t="str">
        <f t="shared" si="11"/>
        <v>NO</v>
      </c>
      <c r="Y45" s="1">
        <f t="shared" si="12"/>
        <v>29</v>
      </c>
    </row>
    <row r="46" spans="1:25">
      <c r="A46" s="629" t="s">
        <v>11</v>
      </c>
      <c r="B46" s="223">
        <v>13.2</v>
      </c>
      <c r="C46" s="1">
        <v>14.9</v>
      </c>
      <c r="D46" s="1">
        <v>17.899999999999999</v>
      </c>
      <c r="E46" s="1">
        <v>18.2</v>
      </c>
      <c r="F46" s="1">
        <v>10.1</v>
      </c>
      <c r="G46" s="1">
        <v>17.100000000000001</v>
      </c>
      <c r="H46" s="1">
        <v>5.4</v>
      </c>
      <c r="I46" s="1">
        <v>6.8</v>
      </c>
      <c r="J46" s="1">
        <v>17.8</v>
      </c>
      <c r="K46" s="224">
        <v>14.9</v>
      </c>
      <c r="L46" s="47">
        <v>35</v>
      </c>
      <c r="M46" s="2" t="str">
        <f t="shared" si="10"/>
        <v>NO</v>
      </c>
      <c r="N46" s="592">
        <v>48.1116730185447</v>
      </c>
      <c r="O46" s="592">
        <v>-1.68184635625409</v>
      </c>
      <c r="Q46" s="268">
        <f t="shared" si="2"/>
        <v>13.743478260869566</v>
      </c>
      <c r="R46" s="268">
        <f t="shared" si="3"/>
        <v>13.45</v>
      </c>
      <c r="S46" s="268">
        <f t="shared" si="4"/>
        <v>13.290000000000001</v>
      </c>
      <c r="U46" s="47">
        <f t="shared" si="5"/>
        <v>13.63</v>
      </c>
      <c r="W46" s="237" t="s">
        <v>41</v>
      </c>
      <c r="X46" s="1" t="str">
        <f t="shared" si="11"/>
        <v>SE</v>
      </c>
      <c r="Y46" s="1">
        <f t="shared" si="12"/>
        <v>66</v>
      </c>
    </row>
    <row r="47" spans="1:25">
      <c r="A47" s="629" t="s">
        <v>48</v>
      </c>
      <c r="B47" s="223">
        <v>8.6999999999999993</v>
      </c>
      <c r="C47" s="1">
        <v>10.6</v>
      </c>
      <c r="D47" s="1">
        <v>4.7</v>
      </c>
      <c r="E47" s="1">
        <v>5.8</v>
      </c>
      <c r="F47" s="1">
        <v>15.9</v>
      </c>
      <c r="G47" s="1">
        <v>9.3000000000000007</v>
      </c>
      <c r="H47" s="1">
        <v>1.2</v>
      </c>
      <c r="I47" s="1">
        <v>14.5</v>
      </c>
      <c r="J47" s="1">
        <v>13.8</v>
      </c>
      <c r="K47" s="224">
        <v>12.9</v>
      </c>
      <c r="L47" s="47">
        <v>17</v>
      </c>
      <c r="M47" s="2" t="str">
        <f t="shared" si="10"/>
        <v>SO</v>
      </c>
      <c r="N47" s="592">
        <v>46.162018128013699</v>
      </c>
      <c r="O47" s="592">
        <v>-1.17319802733978</v>
      </c>
      <c r="Q47" s="268">
        <f t="shared" si="2"/>
        <v>9.0869565217391308</v>
      </c>
      <c r="R47" s="268">
        <f t="shared" si="3"/>
        <v>9.4045454545454543</v>
      </c>
      <c r="S47" s="268">
        <f t="shared" si="4"/>
        <v>11.48</v>
      </c>
      <c r="U47" s="47">
        <f t="shared" si="5"/>
        <v>9.74</v>
      </c>
      <c r="W47" s="237" t="s">
        <v>48</v>
      </c>
      <c r="X47" s="1" t="str">
        <f t="shared" si="11"/>
        <v>SO</v>
      </c>
      <c r="Y47" s="1">
        <f t="shared" si="12"/>
        <v>17</v>
      </c>
    </row>
    <row r="48" spans="1:25">
      <c r="A48" s="629" t="s">
        <v>9</v>
      </c>
      <c r="B48" s="223">
        <v>14</v>
      </c>
      <c r="C48" s="1">
        <v>10.8</v>
      </c>
      <c r="D48" s="1">
        <v>12.7</v>
      </c>
      <c r="E48" s="1">
        <v>17.600000000000001</v>
      </c>
      <c r="F48" s="1">
        <v>11</v>
      </c>
      <c r="G48" s="1">
        <v>16.600000000000001</v>
      </c>
      <c r="H48" s="1">
        <v>5.2</v>
      </c>
      <c r="I48" s="1">
        <v>1.7</v>
      </c>
      <c r="J48" s="1">
        <v>9.4</v>
      </c>
      <c r="K48" s="224">
        <v>5.7</v>
      </c>
      <c r="L48" s="47">
        <v>76</v>
      </c>
      <c r="M48" s="2" t="str">
        <f t="shared" si="10"/>
        <v>NO</v>
      </c>
      <c r="N48" s="592">
        <v>49.4414878141421</v>
      </c>
      <c r="O48" s="592">
        <v>1.0934296381680699</v>
      </c>
      <c r="Q48" s="268">
        <f t="shared" si="2"/>
        <v>10.843478260869565</v>
      </c>
      <c r="R48" s="268">
        <f t="shared" si="3"/>
        <v>10.445454545454545</v>
      </c>
      <c r="S48" s="268">
        <f t="shared" si="4"/>
        <v>9.5449999999999999</v>
      </c>
      <c r="U48" s="47">
        <f t="shared" si="5"/>
        <v>10.47</v>
      </c>
      <c r="W48" s="237" t="s">
        <v>49</v>
      </c>
      <c r="X48" s="1" t="str">
        <f t="shared" si="11"/>
        <v>SE</v>
      </c>
      <c r="Y48" s="1">
        <f t="shared" si="12"/>
        <v>30</v>
      </c>
    </row>
    <row r="49" spans="1:25">
      <c r="A49" s="629" t="s">
        <v>38</v>
      </c>
      <c r="B49" s="223">
        <v>9.1</v>
      </c>
      <c r="C49" s="1">
        <v>12.7</v>
      </c>
      <c r="D49" s="1">
        <v>10.3</v>
      </c>
      <c r="E49" s="1">
        <v>9.6</v>
      </c>
      <c r="F49" s="1">
        <v>9.4</v>
      </c>
      <c r="G49" s="1">
        <v>12.2</v>
      </c>
      <c r="H49" s="1">
        <v>19.2</v>
      </c>
      <c r="I49" s="1">
        <v>15.9</v>
      </c>
      <c r="J49" s="1">
        <v>8.5</v>
      </c>
      <c r="K49" s="224">
        <v>10.9</v>
      </c>
      <c r="L49" s="47">
        <v>42</v>
      </c>
      <c r="M49" s="2" t="str">
        <f t="shared" si="10"/>
        <v>SE</v>
      </c>
      <c r="N49" s="592">
        <v>45.430246219346301</v>
      </c>
      <c r="O49" s="592">
        <v>4.3787115851353002</v>
      </c>
      <c r="Q49" s="268">
        <f t="shared" si="2"/>
        <v>11.895652173913042</v>
      </c>
      <c r="R49" s="268">
        <f t="shared" si="3"/>
        <v>11.895454545454545</v>
      </c>
      <c r="S49" s="268">
        <f t="shared" si="4"/>
        <v>11.425000000000001</v>
      </c>
      <c r="U49" s="47">
        <f t="shared" si="5"/>
        <v>11.780000000000001</v>
      </c>
      <c r="W49" s="237" t="s">
        <v>50</v>
      </c>
      <c r="X49" s="1" t="str">
        <f t="shared" si="11"/>
        <v>SE</v>
      </c>
      <c r="Y49" s="1">
        <f t="shared" si="12"/>
        <v>66</v>
      </c>
    </row>
    <row r="50" spans="1:25">
      <c r="A50" s="629" t="s">
        <v>50</v>
      </c>
      <c r="B50" s="223">
        <v>7.9</v>
      </c>
      <c r="C50" s="1">
        <v>14.2</v>
      </c>
      <c r="D50" s="1">
        <v>5.5</v>
      </c>
      <c r="E50" s="1">
        <v>3.2</v>
      </c>
      <c r="F50" s="1">
        <v>15.1</v>
      </c>
      <c r="G50" s="1">
        <v>6.5</v>
      </c>
      <c r="H50" s="1">
        <v>11.5</v>
      </c>
      <c r="I50" s="1">
        <v>12.1</v>
      </c>
      <c r="J50" s="1">
        <v>3.6</v>
      </c>
      <c r="K50" s="224">
        <v>9.8000000000000007</v>
      </c>
      <c r="L50" s="47">
        <v>66</v>
      </c>
      <c r="M50" s="2" t="str">
        <f t="shared" si="10"/>
        <v>SE</v>
      </c>
      <c r="N50" s="592">
        <v>42.662487174895197</v>
      </c>
      <c r="O50" s="592">
        <v>2.9863845099051001</v>
      </c>
      <c r="Q50" s="268">
        <f t="shared" si="2"/>
        <v>9.0913043478260853</v>
      </c>
      <c r="R50" s="268">
        <f t="shared" si="3"/>
        <v>9.5363636363636335</v>
      </c>
      <c r="S50" s="268">
        <f t="shared" si="4"/>
        <v>9.2500000000000018</v>
      </c>
      <c r="U50" s="47">
        <f t="shared" si="5"/>
        <v>8.94</v>
      </c>
      <c r="V50" t="s">
        <v>1121</v>
      </c>
      <c r="W50" s="237" t="s">
        <v>51</v>
      </c>
      <c r="X50" s="1" t="str">
        <f t="shared" si="11"/>
        <v>SO</v>
      </c>
      <c r="Y50" s="1">
        <f t="shared" si="12"/>
        <v>64</v>
      </c>
    </row>
    <row r="51" spans="1:25">
      <c r="A51" s="629" t="s">
        <v>12</v>
      </c>
      <c r="B51" s="223">
        <v>12.3</v>
      </c>
      <c r="C51" s="1">
        <v>11.3</v>
      </c>
      <c r="D51" s="1">
        <v>14.5</v>
      </c>
      <c r="E51" s="1">
        <v>15.6</v>
      </c>
      <c r="F51" s="1">
        <v>5.4</v>
      </c>
      <c r="G51" s="1">
        <v>17.3</v>
      </c>
      <c r="H51" s="1">
        <v>5.6</v>
      </c>
      <c r="I51" s="1">
        <v>8.5</v>
      </c>
      <c r="J51" s="1">
        <v>15.5</v>
      </c>
      <c r="K51" s="224">
        <v>12.1</v>
      </c>
      <c r="L51" s="47">
        <v>67</v>
      </c>
      <c r="M51" s="2" t="str">
        <f t="shared" si="10"/>
        <v>NE</v>
      </c>
      <c r="N51" s="592">
        <v>48.5712817806752</v>
      </c>
      <c r="O51" s="592">
        <v>7.7677662070331097</v>
      </c>
      <c r="Q51" s="268">
        <f t="shared" si="2"/>
        <v>11.873913043478263</v>
      </c>
      <c r="R51" s="268">
        <f t="shared" si="3"/>
        <v>11.313636363636363</v>
      </c>
      <c r="S51" s="268">
        <f t="shared" si="4"/>
        <v>11.535</v>
      </c>
      <c r="U51" s="47">
        <f t="shared" si="5"/>
        <v>11.809999999999999</v>
      </c>
      <c r="W51" s="237" t="s">
        <v>52</v>
      </c>
      <c r="X51" s="1" t="str">
        <f t="shared" si="11"/>
        <v>NO</v>
      </c>
      <c r="Y51" s="1">
        <f t="shared" si="12"/>
        <v>56</v>
      </c>
    </row>
    <row r="52" spans="1:25">
      <c r="A52" s="629" t="s">
        <v>44</v>
      </c>
      <c r="B52" s="223">
        <v>11.3</v>
      </c>
      <c r="C52" s="1">
        <v>6.6</v>
      </c>
      <c r="D52" s="1">
        <v>3.6</v>
      </c>
      <c r="E52" s="1">
        <v>2.2000000000000002</v>
      </c>
      <c r="F52" s="1">
        <v>5</v>
      </c>
      <c r="G52" s="1">
        <v>2.6</v>
      </c>
      <c r="H52" s="1">
        <v>13</v>
      </c>
      <c r="I52" s="1">
        <v>3.9</v>
      </c>
      <c r="J52" s="1">
        <v>7.2</v>
      </c>
      <c r="K52" s="224">
        <v>14.1</v>
      </c>
      <c r="L52" s="47">
        <v>57</v>
      </c>
      <c r="M52" s="2" t="str">
        <f t="shared" si="10"/>
        <v>NE</v>
      </c>
      <c r="N52" s="592">
        <v>49.375946814937699</v>
      </c>
      <c r="O52" s="592">
        <v>6.1289552849645696</v>
      </c>
      <c r="Q52" s="268">
        <f t="shared" si="2"/>
        <v>7.3913043478260869</v>
      </c>
      <c r="R52" s="268">
        <f t="shared" si="3"/>
        <v>7.3227272727272723</v>
      </c>
      <c r="S52" s="268">
        <f t="shared" si="4"/>
        <v>7.19</v>
      </c>
      <c r="U52" s="47">
        <f t="shared" si="5"/>
        <v>6.95</v>
      </c>
      <c r="W52" s="237" t="s">
        <v>53</v>
      </c>
      <c r="X52" s="1" t="str">
        <f t="shared" si="11"/>
        <v>SE</v>
      </c>
      <c r="Y52" s="1">
        <f t="shared" si="12"/>
        <v>74</v>
      </c>
    </row>
    <row r="53" spans="1:25">
      <c r="A53" s="629" t="s">
        <v>19</v>
      </c>
      <c r="B53" s="223">
        <v>6.3</v>
      </c>
      <c r="C53" s="1">
        <v>14.5</v>
      </c>
      <c r="D53" s="1">
        <v>11.8</v>
      </c>
      <c r="E53" s="1">
        <v>12.8</v>
      </c>
      <c r="F53" s="1">
        <v>18.5</v>
      </c>
      <c r="G53" s="1">
        <v>13.5</v>
      </c>
      <c r="H53" s="1">
        <v>8.6</v>
      </c>
      <c r="I53" s="1">
        <v>19.3</v>
      </c>
      <c r="J53" s="1">
        <v>9.6999999999999993</v>
      </c>
      <c r="K53" s="224">
        <v>6.3</v>
      </c>
      <c r="L53" s="47">
        <v>83</v>
      </c>
      <c r="M53" s="2" t="str">
        <f>VLOOKUP(L53,DepartementRegion,2,FALSE)</f>
        <v>SE</v>
      </c>
      <c r="N53" s="592">
        <v>43.136507312534199</v>
      </c>
      <c r="O53" s="592">
        <v>5.9326404651592499</v>
      </c>
      <c r="Q53" s="268">
        <f t="shared" si="2"/>
        <v>11.530434782608697</v>
      </c>
      <c r="R53" s="268">
        <f t="shared" si="3"/>
        <v>11.995454545454548</v>
      </c>
      <c r="S53" s="268">
        <f t="shared" si="4"/>
        <v>12.434999999999999</v>
      </c>
      <c r="U53" s="47">
        <f t="shared" si="5"/>
        <v>12.129999999999999</v>
      </c>
      <c r="W53" s="237" t="s">
        <v>55</v>
      </c>
      <c r="X53" s="1" t="str">
        <f t="shared" si="11"/>
        <v>SO</v>
      </c>
      <c r="Y53" s="1">
        <f t="shared" si="12"/>
        <v>64</v>
      </c>
    </row>
    <row r="54" spans="1:25">
      <c r="A54" s="629" t="s">
        <v>18</v>
      </c>
      <c r="B54" s="223">
        <v>6.5</v>
      </c>
      <c r="C54" s="1">
        <v>16.399999999999999</v>
      </c>
      <c r="D54" s="1">
        <v>16.2</v>
      </c>
      <c r="E54" s="1">
        <v>19.399999999999999</v>
      </c>
      <c r="F54" s="1">
        <v>9.8000000000000007</v>
      </c>
      <c r="G54" s="1">
        <v>18.600000000000001</v>
      </c>
      <c r="H54" s="1">
        <v>5.3</v>
      </c>
      <c r="I54" s="1">
        <v>16</v>
      </c>
      <c r="J54" s="1">
        <v>18.399999999999999</v>
      </c>
      <c r="K54" s="224">
        <v>4.7</v>
      </c>
      <c r="L54" s="47">
        <v>31</v>
      </c>
      <c r="M54" s="2" t="str">
        <f t="shared" si="10"/>
        <v>SO</v>
      </c>
      <c r="N54" s="592">
        <v>43.596037697364601</v>
      </c>
      <c r="O54" s="592">
        <v>1.4321033774429599</v>
      </c>
      <c r="Q54" s="268">
        <f t="shared" si="2"/>
        <v>12.617391304347825</v>
      </c>
      <c r="R54" s="268">
        <f t="shared" si="3"/>
        <v>12.495454545454544</v>
      </c>
      <c r="S54" s="268">
        <f t="shared" si="4"/>
        <v>12.71</v>
      </c>
      <c r="U54" s="47">
        <f t="shared" si="5"/>
        <v>13.129999999999999</v>
      </c>
    </row>
    <row r="55" spans="1:25">
      <c r="A55" s="629" t="s">
        <v>20</v>
      </c>
      <c r="B55" s="223">
        <v>16.399999999999999</v>
      </c>
      <c r="C55" s="1">
        <v>11.4</v>
      </c>
      <c r="D55" s="1">
        <v>14.4</v>
      </c>
      <c r="E55" s="1">
        <v>11.2</v>
      </c>
      <c r="F55" s="1">
        <v>7.8</v>
      </c>
      <c r="G55" s="1">
        <v>12.8</v>
      </c>
      <c r="H55" s="1">
        <v>9.8000000000000007</v>
      </c>
      <c r="I55" s="1">
        <v>11.9</v>
      </c>
      <c r="J55" s="1">
        <v>14.2</v>
      </c>
      <c r="K55" s="224">
        <v>14.6</v>
      </c>
      <c r="L55" s="47">
        <v>37</v>
      </c>
      <c r="M55" s="2" t="str">
        <f t="shared" si="10"/>
        <v>NO</v>
      </c>
      <c r="N55" s="592">
        <v>47.398417993869799</v>
      </c>
      <c r="O55" s="592">
        <v>0.69613428848028502</v>
      </c>
      <c r="Q55" s="268">
        <f t="shared" si="2"/>
        <v>12.639130434782608</v>
      </c>
      <c r="R55" s="268">
        <f t="shared" si="3"/>
        <v>12.240909090909092</v>
      </c>
      <c r="S55" s="268">
        <f t="shared" si="4"/>
        <v>12.535</v>
      </c>
      <c r="U55" s="47">
        <f t="shared" si="5"/>
        <v>12.45</v>
      </c>
      <c r="W55" s="774" t="s">
        <v>550</v>
      </c>
      <c r="X55" s="774"/>
      <c r="Y55" s="774"/>
    </row>
    <row r="56" spans="1:25">
      <c r="A56" s="629" t="s">
        <v>43</v>
      </c>
      <c r="B56" s="223">
        <v>13.2</v>
      </c>
      <c r="C56" s="1">
        <v>6.5</v>
      </c>
      <c r="D56" s="1">
        <v>4.5999999999999996</v>
      </c>
      <c r="E56" s="1">
        <v>5.2</v>
      </c>
      <c r="F56" s="1">
        <v>5.7</v>
      </c>
      <c r="G56" s="1">
        <v>5.0999999999999996</v>
      </c>
      <c r="H56" s="1">
        <v>17.600000000000001</v>
      </c>
      <c r="I56" s="1">
        <v>10.3</v>
      </c>
      <c r="J56" s="1">
        <v>6.8</v>
      </c>
      <c r="K56" s="224">
        <v>9.9</v>
      </c>
      <c r="L56" s="47">
        <v>10</v>
      </c>
      <c r="M56" s="2" t="str">
        <f t="shared" si="10"/>
        <v>NE</v>
      </c>
      <c r="N56" s="592">
        <v>48.296754332978303</v>
      </c>
      <c r="O56" s="592">
        <v>4.0784413112438198</v>
      </c>
      <c r="Q56" s="268">
        <f t="shared" si="2"/>
        <v>8.7521739130434781</v>
      </c>
      <c r="R56" s="268">
        <f t="shared" si="3"/>
        <v>8.577272727272728</v>
      </c>
      <c r="S56" s="268">
        <f t="shared" si="4"/>
        <v>8.4300000000000015</v>
      </c>
      <c r="U56" s="47">
        <f t="shared" si="5"/>
        <v>8.49</v>
      </c>
      <c r="W56" s="754" t="s">
        <v>1383</v>
      </c>
      <c r="X56" s="754" t="s">
        <v>1277</v>
      </c>
      <c r="Y56" s="754" t="s">
        <v>1301</v>
      </c>
    </row>
    <row r="57" spans="1:25">
      <c r="A57" s="629" t="s">
        <v>46</v>
      </c>
      <c r="B57" s="223">
        <v>9.5</v>
      </c>
      <c r="C57" s="1">
        <v>6.4</v>
      </c>
      <c r="D57" s="1">
        <v>6.3</v>
      </c>
      <c r="E57" s="1">
        <v>5</v>
      </c>
      <c r="F57" s="1">
        <v>10.9</v>
      </c>
      <c r="G57" s="1">
        <v>6.7</v>
      </c>
      <c r="H57" s="1">
        <v>17.8</v>
      </c>
      <c r="I57" s="1">
        <v>17.2</v>
      </c>
      <c r="J57" s="1">
        <v>11.3</v>
      </c>
      <c r="K57" s="224">
        <v>8.6999999999999993</v>
      </c>
      <c r="L57" s="47">
        <v>26</v>
      </c>
      <c r="M57" s="2" t="str">
        <f t="shared" si="10"/>
        <v>SE</v>
      </c>
      <c r="N57" s="592">
        <v>44.922581292223398</v>
      </c>
      <c r="O57" s="592">
        <v>4.9136383494028602</v>
      </c>
      <c r="Q57" s="268">
        <f t="shared" si="2"/>
        <v>9.7434782608695656</v>
      </c>
      <c r="R57" s="268">
        <f t="shared" si="3"/>
        <v>9.9454545454545453</v>
      </c>
      <c r="S57" s="268">
        <f t="shared" si="4"/>
        <v>10.61</v>
      </c>
      <c r="U57" s="47">
        <f t="shared" si="5"/>
        <v>9.98</v>
      </c>
      <c r="W57" s="237" t="s">
        <v>7</v>
      </c>
      <c r="X57" s="1" t="str">
        <f t="shared" ref="X57:X69" si="13">VLOOKUP(W57,$A$9:$M$58,13)</f>
        <v>NE</v>
      </c>
      <c r="Y57" s="1">
        <f t="shared" ref="Y57" si="14">VLOOKUP(W57,$A$9:$M$58,12)</f>
        <v>59</v>
      </c>
    </row>
    <row r="58" spans="1:25" ht="15" thickBot="1">
      <c r="A58" s="629" t="s">
        <v>32</v>
      </c>
      <c r="B58" s="633">
        <v>11.6</v>
      </c>
      <c r="C58" s="622">
        <v>17.3</v>
      </c>
      <c r="D58" s="622">
        <v>7.1</v>
      </c>
      <c r="E58" s="622">
        <v>8.6</v>
      </c>
      <c r="F58" s="622">
        <v>9.1</v>
      </c>
      <c r="G58" s="622">
        <v>3.9</v>
      </c>
      <c r="H58" s="622">
        <v>9.1</v>
      </c>
      <c r="I58" s="622">
        <v>4.7</v>
      </c>
      <c r="J58" s="622">
        <v>2.6</v>
      </c>
      <c r="K58" s="225">
        <v>3</v>
      </c>
      <c r="L58" s="47">
        <v>59</v>
      </c>
      <c r="M58" s="2" t="str">
        <f t="shared" si="10"/>
        <v>NE</v>
      </c>
      <c r="N58" s="592">
        <v>50.359120077017998</v>
      </c>
      <c r="O58" s="592">
        <v>3.5162076000682698</v>
      </c>
      <c r="Q58" s="268">
        <f t="shared" si="2"/>
        <v>8.2478260869565183</v>
      </c>
      <c r="R58" s="268">
        <f t="shared" si="3"/>
        <v>8.331818181818182</v>
      </c>
      <c r="S58" s="268">
        <f t="shared" si="4"/>
        <v>6.5650000000000004</v>
      </c>
      <c r="U58" s="47">
        <f t="shared" si="5"/>
        <v>7.7</v>
      </c>
      <c r="W58" s="237" t="s">
        <v>22</v>
      </c>
      <c r="X58" s="1" t="str">
        <f t="shared" si="13"/>
        <v>NO</v>
      </c>
      <c r="Y58" s="1">
        <f t="shared" ref="Y58:Y69" si="15">VLOOKUP(W58,$A$9:$M$58,12)</f>
        <v>72</v>
      </c>
    </row>
    <row r="59" spans="1:25">
      <c r="W59" s="237" t="s">
        <v>27</v>
      </c>
      <c r="X59" s="1" t="str">
        <f t="shared" si="13"/>
        <v>NE</v>
      </c>
      <c r="Y59" s="1">
        <f t="shared" si="15"/>
        <v>62</v>
      </c>
    </row>
    <row r="60" spans="1:25">
      <c r="A60" s="123" t="s">
        <v>1281</v>
      </c>
      <c r="B60" s="605">
        <f t="shared" ref="B60:K63" si="16">AVERAGEIFS(B$9:B$58,$M$9:$M$58,$A60)</f>
        <v>12.700000000000001</v>
      </c>
      <c r="C60" s="605">
        <f t="shared" si="16"/>
        <v>9.5187500000000007</v>
      </c>
      <c r="D60" s="605">
        <f t="shared" si="16"/>
        <v>8.5062499999999996</v>
      </c>
      <c r="E60" s="605">
        <f t="shared" si="16"/>
        <v>9.9249999999999972</v>
      </c>
      <c r="F60" s="605">
        <f t="shared" si="16"/>
        <v>7.4312499999999995</v>
      </c>
      <c r="G60" s="605">
        <f t="shared" si="16"/>
        <v>9.1124999999999989</v>
      </c>
      <c r="H60" s="605">
        <f t="shared" si="16"/>
        <v>12.1</v>
      </c>
      <c r="I60" s="605">
        <f t="shared" si="16"/>
        <v>6.7250000000000005</v>
      </c>
      <c r="J60" s="605">
        <f t="shared" si="16"/>
        <v>8.28125</v>
      </c>
      <c r="K60" s="605">
        <f t="shared" si="16"/>
        <v>9.65625</v>
      </c>
      <c r="W60" s="237" t="s">
        <v>30</v>
      </c>
      <c r="X60" s="1" t="str">
        <f t="shared" si="13"/>
        <v>NE</v>
      </c>
      <c r="Y60" s="1">
        <f t="shared" si="15"/>
        <v>59</v>
      </c>
    </row>
    <row r="61" spans="1:25">
      <c r="A61" s="123" t="s">
        <v>1279</v>
      </c>
      <c r="B61" s="605">
        <f t="shared" si="16"/>
        <v>12.272727272727273</v>
      </c>
      <c r="C61" s="605">
        <f t="shared" si="16"/>
        <v>10.827272727272726</v>
      </c>
      <c r="D61" s="605">
        <f t="shared" si="16"/>
        <v>12.527272727272726</v>
      </c>
      <c r="E61" s="605">
        <f t="shared" si="16"/>
        <v>11.636363636363637</v>
      </c>
      <c r="F61" s="605">
        <f t="shared" si="16"/>
        <v>10.709090909090909</v>
      </c>
      <c r="G61" s="605">
        <f t="shared" si="16"/>
        <v>11.536363636363635</v>
      </c>
      <c r="H61" s="605">
        <f t="shared" si="16"/>
        <v>10.32727272727273</v>
      </c>
      <c r="I61" s="605">
        <f t="shared" si="16"/>
        <v>6.4272727272727277</v>
      </c>
      <c r="J61" s="605">
        <f t="shared" si="16"/>
        <v>11.172727272727274</v>
      </c>
      <c r="K61" s="605">
        <f t="shared" si="16"/>
        <v>13.236363636363636</v>
      </c>
      <c r="W61" s="237" t="s">
        <v>32</v>
      </c>
      <c r="X61" s="1" t="str">
        <f t="shared" si="13"/>
        <v>NE</v>
      </c>
      <c r="Y61" s="1">
        <f t="shared" si="15"/>
        <v>59</v>
      </c>
    </row>
    <row r="62" spans="1:25">
      <c r="A62" s="123" t="s">
        <v>1280</v>
      </c>
      <c r="B62" s="605">
        <f t="shared" si="16"/>
        <v>8.68</v>
      </c>
      <c r="C62" s="605">
        <f t="shared" si="16"/>
        <v>12.233333333333333</v>
      </c>
      <c r="D62" s="605">
        <f t="shared" si="16"/>
        <v>10.660000000000002</v>
      </c>
      <c r="E62" s="605">
        <f t="shared" si="16"/>
        <v>11.226666666666665</v>
      </c>
      <c r="F62" s="605">
        <f t="shared" si="16"/>
        <v>12.886666666666667</v>
      </c>
      <c r="G62" s="605">
        <f t="shared" si="16"/>
        <v>11.353333333333332</v>
      </c>
      <c r="H62" s="605">
        <f t="shared" si="16"/>
        <v>8.5333333333333332</v>
      </c>
      <c r="I62" s="605">
        <f t="shared" si="16"/>
        <v>16.233333333333334</v>
      </c>
      <c r="J62" s="605">
        <f t="shared" si="16"/>
        <v>12.84</v>
      </c>
      <c r="K62" s="605">
        <f t="shared" si="16"/>
        <v>7.1933333333333334</v>
      </c>
      <c r="W62" s="237" t="s">
        <v>33</v>
      </c>
      <c r="X62" s="1" t="str">
        <f t="shared" si="13"/>
        <v>NE</v>
      </c>
      <c r="Y62" s="1">
        <f t="shared" si="15"/>
        <v>68</v>
      </c>
    </row>
    <row r="63" spans="1:25">
      <c r="A63" s="123" t="s">
        <v>1278</v>
      </c>
      <c r="B63" s="605">
        <f t="shared" si="16"/>
        <v>8.5</v>
      </c>
      <c r="C63" s="605">
        <f t="shared" si="16"/>
        <v>11.100000000000001</v>
      </c>
      <c r="D63" s="605">
        <f t="shared" si="16"/>
        <v>10.025</v>
      </c>
      <c r="E63" s="605">
        <f t="shared" si="16"/>
        <v>10.574999999999999</v>
      </c>
      <c r="F63" s="605">
        <f t="shared" si="16"/>
        <v>11.6625</v>
      </c>
      <c r="G63" s="605">
        <f t="shared" si="16"/>
        <v>11.2</v>
      </c>
      <c r="H63" s="605">
        <f t="shared" si="16"/>
        <v>9.8375000000000004</v>
      </c>
      <c r="I63" s="605">
        <f t="shared" si="16"/>
        <v>12</v>
      </c>
      <c r="J63" s="605">
        <f t="shared" si="16"/>
        <v>14.162499999999998</v>
      </c>
      <c r="K63" s="605">
        <f t="shared" si="16"/>
        <v>13.875000000000002</v>
      </c>
      <c r="W63" s="237" t="s">
        <v>34</v>
      </c>
      <c r="X63" s="1" t="str">
        <f t="shared" si="13"/>
        <v>NO</v>
      </c>
      <c r="Y63" s="1">
        <f t="shared" si="15"/>
        <v>76</v>
      </c>
    </row>
    <row r="64" spans="1:25">
      <c r="W64" s="237" t="s">
        <v>39</v>
      </c>
      <c r="X64" s="1" t="str">
        <f t="shared" si="13"/>
        <v>SE</v>
      </c>
      <c r="Y64" s="1">
        <f t="shared" si="15"/>
        <v>74</v>
      </c>
    </row>
    <row r="65" spans="13:25">
      <c r="M65"/>
      <c r="W65" s="237" t="s">
        <v>43</v>
      </c>
      <c r="X65" s="1" t="str">
        <f t="shared" si="13"/>
        <v>NE</v>
      </c>
      <c r="Y65" s="1">
        <f t="shared" si="15"/>
        <v>10</v>
      </c>
    </row>
    <row r="66" spans="13:25">
      <c r="M66"/>
      <c r="W66" s="237" t="s">
        <v>44</v>
      </c>
      <c r="X66" s="1" t="str">
        <f t="shared" si="13"/>
        <v>NE</v>
      </c>
      <c r="Y66" s="1">
        <f t="shared" si="15"/>
        <v>57</v>
      </c>
    </row>
    <row r="67" spans="13:25">
      <c r="M67"/>
      <c r="W67" s="237" t="s">
        <v>45</v>
      </c>
      <c r="X67" s="1" t="str">
        <f t="shared" si="13"/>
        <v>SO</v>
      </c>
      <c r="Y67" s="1">
        <f t="shared" si="15"/>
        <v>16</v>
      </c>
    </row>
    <row r="68" spans="13:25">
      <c r="M68"/>
      <c r="W68" s="237" t="s">
        <v>46</v>
      </c>
      <c r="X68" s="1" t="str">
        <f t="shared" si="13"/>
        <v>SE</v>
      </c>
      <c r="Y68" s="1">
        <f t="shared" si="15"/>
        <v>26</v>
      </c>
    </row>
    <row r="69" spans="13:25">
      <c r="M69"/>
      <c r="W69" s="237" t="s">
        <v>54</v>
      </c>
      <c r="X69" s="1" t="str">
        <f t="shared" si="13"/>
        <v>NE</v>
      </c>
      <c r="Y69" s="1">
        <f t="shared" si="15"/>
        <v>25</v>
      </c>
    </row>
    <row r="70" spans="13:25">
      <c r="M70"/>
    </row>
    <row r="71" spans="13:25">
      <c r="M71"/>
    </row>
    <row r="72" spans="13:25">
      <c r="M72"/>
    </row>
    <row r="73" spans="13:25">
      <c r="M73"/>
    </row>
    <row r="74" spans="13:25">
      <c r="M74"/>
    </row>
    <row r="75" spans="13:25">
      <c r="M75"/>
    </row>
    <row r="76" spans="13:25">
      <c r="M76"/>
    </row>
    <row r="77" spans="13:25">
      <c r="M77"/>
    </row>
    <row r="78" spans="13:25">
      <c r="M78"/>
    </row>
  </sheetData>
  <mergeCells count="5">
    <mergeCell ref="Q7:S7"/>
    <mergeCell ref="W9:Y9"/>
    <mergeCell ref="W21:Y21"/>
    <mergeCell ref="W40:Y40"/>
    <mergeCell ref="W55:Y55"/>
  </mergeCells>
  <hyperlinks>
    <hyperlink ref="A1" location="Sommaire!A1" display="Sommaire"/>
  </hyperlinks>
  <pageMargins left="0.7" right="0.7" top="0.75" bottom="0.75" header="0.3" footer="0.3"/>
  <ignoredErrors>
    <ignoredError sqref="U9:U58" formulaRange="1"/>
  </ignoredErrors>
  <drawing r:id="rId1"/>
</worksheet>
</file>

<file path=xl/worksheets/sheet5.xml><?xml version="1.0" encoding="utf-8"?>
<worksheet xmlns="http://schemas.openxmlformats.org/spreadsheetml/2006/main" xmlns:r="http://schemas.openxmlformats.org/officeDocument/2006/relationships">
  <sheetPr codeName="Feuil6">
    <tabColor rgb="FF00B050"/>
  </sheetPr>
  <dimension ref="A1:T20"/>
  <sheetViews>
    <sheetView showGridLines="0" workbookViewId="0">
      <pane ySplit="1" topLeftCell="A2" activePane="bottomLeft" state="frozen"/>
      <selection pane="bottomLeft" activeCell="P1" sqref="P1"/>
    </sheetView>
  </sheetViews>
  <sheetFormatPr baseColWidth="10" defaultColWidth="9.109375" defaultRowHeight="14.4"/>
  <cols>
    <col min="1" max="1" width="4" customWidth="1"/>
    <col min="2" max="2" width="23.33203125" customWidth="1"/>
    <col min="3" max="3" width="9.109375" style="2" bestFit="1" customWidth="1"/>
    <col min="4" max="4" width="10.109375" bestFit="1" customWidth="1"/>
    <col min="5" max="5" width="11" customWidth="1"/>
    <col min="6" max="6" width="62" bestFit="1" customWidth="1"/>
    <col min="7" max="7" width="4.6640625" bestFit="1" customWidth="1"/>
    <col min="8" max="8" width="5.109375" bestFit="1" customWidth="1"/>
    <col min="9" max="9" width="10.6640625" customWidth="1"/>
    <col min="10" max="10" width="9.44140625" customWidth="1"/>
    <col min="11" max="11" width="9" bestFit="1" customWidth="1"/>
    <col min="12" max="12" width="12.44140625" bestFit="1" customWidth="1"/>
    <col min="14" max="14" width="23.88671875" bestFit="1" customWidth="1"/>
    <col min="15" max="20" width="12" customWidth="1"/>
  </cols>
  <sheetData>
    <row r="1" spans="1:20">
      <c r="A1" s="155" t="s">
        <v>524</v>
      </c>
    </row>
    <row r="3" spans="1:20" ht="18">
      <c r="B3" s="533" t="s">
        <v>1132</v>
      </c>
    </row>
    <row r="5" spans="1:20" ht="27.6">
      <c r="B5" s="234" t="s">
        <v>560</v>
      </c>
      <c r="C5" s="235" t="s">
        <v>561</v>
      </c>
      <c r="D5" s="235" t="s">
        <v>562</v>
      </c>
      <c r="E5" s="235" t="s">
        <v>573</v>
      </c>
      <c r="F5" s="233" t="s">
        <v>563</v>
      </c>
      <c r="G5" s="233" t="s">
        <v>312</v>
      </c>
      <c r="H5" s="233" t="s">
        <v>313</v>
      </c>
      <c r="I5" s="233" t="s">
        <v>1133</v>
      </c>
      <c r="J5" s="233" t="s">
        <v>537</v>
      </c>
      <c r="K5" s="233" t="s">
        <v>1438</v>
      </c>
      <c r="L5" s="233" t="s">
        <v>1439</v>
      </c>
      <c r="N5" s="234" t="s">
        <v>560</v>
      </c>
      <c r="O5" s="233" t="s">
        <v>312</v>
      </c>
      <c r="P5" s="233" t="s">
        <v>313</v>
      </c>
      <c r="Q5" s="233" t="s">
        <v>1133</v>
      </c>
      <c r="R5" s="233" t="s">
        <v>537</v>
      </c>
      <c r="S5" s="233" t="s">
        <v>1438</v>
      </c>
      <c r="T5" s="233" t="s">
        <v>1439</v>
      </c>
    </row>
    <row r="6" spans="1:20" ht="28.8">
      <c r="B6" s="237" t="s">
        <v>57</v>
      </c>
      <c r="C6" s="236" t="s">
        <v>564</v>
      </c>
      <c r="D6" s="236" t="s">
        <v>574</v>
      </c>
      <c r="E6" s="236" t="s">
        <v>565</v>
      </c>
      <c r="F6" s="645" t="s">
        <v>1405</v>
      </c>
      <c r="G6" s="546">
        <v>4.9000000000000004</v>
      </c>
      <c r="H6" s="546">
        <v>18.3</v>
      </c>
      <c r="I6" s="546">
        <v>10.728</v>
      </c>
      <c r="J6" s="546">
        <f ca="1">MEDIAN(INDIRECT(B6))</f>
        <v>10.3</v>
      </c>
      <c r="K6" s="546">
        <v>3.4198</v>
      </c>
      <c r="L6" s="546">
        <v>0.31879999999999997</v>
      </c>
      <c r="N6" s="237" t="s">
        <v>57</v>
      </c>
      <c r="O6" s="546">
        <v>4.9000000000000004</v>
      </c>
      <c r="P6" s="546">
        <v>18.3</v>
      </c>
      <c r="Q6" s="546">
        <v>10.728</v>
      </c>
      <c r="R6" s="546">
        <v>10.3</v>
      </c>
      <c r="S6" s="546">
        <v>3.4198</v>
      </c>
      <c r="T6" s="546">
        <v>0.31879999999999997</v>
      </c>
    </row>
    <row r="7" spans="1:20">
      <c r="B7" s="237" t="s">
        <v>532</v>
      </c>
      <c r="C7" s="236" t="s">
        <v>564</v>
      </c>
      <c r="D7" s="236" t="s">
        <v>574</v>
      </c>
      <c r="E7" s="236" t="s">
        <v>565</v>
      </c>
      <c r="F7" s="237" t="s">
        <v>596</v>
      </c>
      <c r="G7" s="546">
        <v>4.9000000000000004</v>
      </c>
      <c r="H7" s="546">
        <v>17.3</v>
      </c>
      <c r="I7" s="546">
        <v>10.874000000000001</v>
      </c>
      <c r="J7" s="546">
        <f t="shared" ref="J7:J15" ca="1" si="0">MEDIAN(INDIRECT(B7))</f>
        <v>10.55</v>
      </c>
      <c r="K7" s="546">
        <v>3.129</v>
      </c>
      <c r="L7" s="546">
        <v>0.2878</v>
      </c>
      <c r="N7" s="237" t="s">
        <v>532</v>
      </c>
      <c r="O7" s="546">
        <v>4.9000000000000004</v>
      </c>
      <c r="P7" s="546">
        <v>17.3</v>
      </c>
      <c r="Q7" s="546">
        <v>10.874000000000001</v>
      </c>
      <c r="R7" s="546">
        <v>10.55</v>
      </c>
      <c r="S7" s="546">
        <v>3.129</v>
      </c>
      <c r="T7" s="546">
        <v>0.2878</v>
      </c>
    </row>
    <row r="8" spans="1:20">
      <c r="B8" s="237" t="s">
        <v>0</v>
      </c>
      <c r="C8" s="236" t="s">
        <v>564</v>
      </c>
      <c r="D8" s="236" t="s">
        <v>574</v>
      </c>
      <c r="E8" s="236" t="s">
        <v>565</v>
      </c>
      <c r="F8" s="237" t="s">
        <v>1368</v>
      </c>
      <c r="G8" s="546">
        <v>2.4</v>
      </c>
      <c r="H8" s="546">
        <v>18.5</v>
      </c>
      <c r="I8" s="546">
        <v>10.28</v>
      </c>
      <c r="J8" s="546">
        <f t="shared" ca="1" si="0"/>
        <v>10.7</v>
      </c>
      <c r="K8" s="546">
        <v>4.4550999999999998</v>
      </c>
      <c r="L8" s="546">
        <v>0.43340000000000001</v>
      </c>
      <c r="N8" s="237" t="s">
        <v>0</v>
      </c>
      <c r="O8" s="546">
        <v>2.4</v>
      </c>
      <c r="P8" s="546">
        <v>18.5</v>
      </c>
      <c r="Q8" s="546">
        <v>10.28</v>
      </c>
      <c r="R8" s="546">
        <v>10.7</v>
      </c>
      <c r="S8" s="546">
        <v>4.4550999999999998</v>
      </c>
      <c r="T8" s="546">
        <v>0.43340000000000001</v>
      </c>
    </row>
    <row r="9" spans="1:20">
      <c r="B9" s="237" t="s">
        <v>1</v>
      </c>
      <c r="C9" s="236" t="s">
        <v>564</v>
      </c>
      <c r="D9" s="236" t="s">
        <v>574</v>
      </c>
      <c r="E9" s="236" t="s">
        <v>565</v>
      </c>
      <c r="F9" s="237" t="s">
        <v>595</v>
      </c>
      <c r="G9" s="546">
        <v>2.2000000000000002</v>
      </c>
      <c r="H9" s="546">
        <v>20</v>
      </c>
      <c r="I9" s="546">
        <v>10.795999999999999</v>
      </c>
      <c r="J9" s="546">
        <f t="shared" ca="1" si="0"/>
        <v>11.399999999999999</v>
      </c>
      <c r="K9" s="546">
        <v>5.0698999999999996</v>
      </c>
      <c r="L9" s="546">
        <v>0.46960000000000002</v>
      </c>
      <c r="N9" s="237" t="s">
        <v>1</v>
      </c>
      <c r="O9" s="546">
        <v>2.2000000000000002</v>
      </c>
      <c r="P9" s="546">
        <v>20</v>
      </c>
      <c r="Q9" s="546">
        <v>10.795999999999999</v>
      </c>
      <c r="R9" s="546">
        <v>11.399999999999999</v>
      </c>
      <c r="S9" s="546">
        <v>5.0698999999999996</v>
      </c>
      <c r="T9" s="546">
        <v>0.46960000000000002</v>
      </c>
    </row>
    <row r="10" spans="1:20">
      <c r="B10" s="237" t="s">
        <v>533</v>
      </c>
      <c r="C10" s="236" t="s">
        <v>564</v>
      </c>
      <c r="D10" s="236" t="s">
        <v>574</v>
      </c>
      <c r="E10" s="236" t="s">
        <v>565</v>
      </c>
      <c r="F10" s="237" t="s">
        <v>594</v>
      </c>
      <c r="G10" s="546">
        <v>3.1</v>
      </c>
      <c r="H10" s="546">
        <v>19.5</v>
      </c>
      <c r="I10" s="546">
        <v>10.465999999999999</v>
      </c>
      <c r="J10" s="546">
        <f t="shared" ca="1" si="0"/>
        <v>10</v>
      </c>
      <c r="K10" s="546">
        <v>4.0843999999999996</v>
      </c>
      <c r="L10" s="546">
        <v>0.39029999999999998</v>
      </c>
      <c r="N10" s="237" t="s">
        <v>533</v>
      </c>
      <c r="O10" s="546">
        <v>3.1</v>
      </c>
      <c r="P10" s="546">
        <v>19.5</v>
      </c>
      <c r="Q10" s="546">
        <v>10.465999999999999</v>
      </c>
      <c r="R10" s="546">
        <v>10</v>
      </c>
      <c r="S10" s="546">
        <v>4.0843999999999996</v>
      </c>
      <c r="T10" s="546">
        <v>0.39029999999999998</v>
      </c>
    </row>
    <row r="11" spans="1:20">
      <c r="B11" s="237" t="s">
        <v>3</v>
      </c>
      <c r="C11" s="236" t="s">
        <v>564</v>
      </c>
      <c r="D11" s="236" t="s">
        <v>574</v>
      </c>
      <c r="E11" s="236" t="s">
        <v>565</v>
      </c>
      <c r="F11" s="237" t="s">
        <v>1367</v>
      </c>
      <c r="G11" s="546">
        <v>1.5</v>
      </c>
      <c r="H11" s="546">
        <v>19.8</v>
      </c>
      <c r="I11" s="546">
        <v>10.651999999999999</v>
      </c>
      <c r="J11" s="546">
        <f t="shared" ca="1" si="0"/>
        <v>10.399999999999999</v>
      </c>
      <c r="K11" s="546">
        <v>5.1252000000000004</v>
      </c>
      <c r="L11" s="546">
        <v>0.48120000000000002</v>
      </c>
      <c r="N11" s="237" t="s">
        <v>3</v>
      </c>
      <c r="O11" s="546">
        <v>1.5</v>
      </c>
      <c r="P11" s="546">
        <v>19.8</v>
      </c>
      <c r="Q11" s="546">
        <v>10.651999999999999</v>
      </c>
      <c r="R11" s="546">
        <v>10.399999999999999</v>
      </c>
      <c r="S11" s="546">
        <v>5.1252000000000004</v>
      </c>
      <c r="T11" s="546">
        <v>0.48120000000000002</v>
      </c>
    </row>
    <row r="12" spans="1:20">
      <c r="B12" s="237" t="s">
        <v>4</v>
      </c>
      <c r="C12" s="236" t="s">
        <v>564</v>
      </c>
      <c r="D12" s="236" t="s">
        <v>574</v>
      </c>
      <c r="E12" s="236" t="s">
        <v>565</v>
      </c>
      <c r="F12" s="237" t="s">
        <v>1403</v>
      </c>
      <c r="G12" s="546">
        <v>0.4</v>
      </c>
      <c r="H12" s="546">
        <v>19.5</v>
      </c>
      <c r="I12" s="546">
        <v>10.278</v>
      </c>
      <c r="J12" s="546">
        <f t="shared" ca="1" si="0"/>
        <v>9.9</v>
      </c>
      <c r="K12" s="546">
        <v>5.6174999999999997</v>
      </c>
      <c r="L12" s="546">
        <v>0.54659999999999997</v>
      </c>
      <c r="N12" s="237" t="s">
        <v>4</v>
      </c>
      <c r="O12" s="546">
        <v>0.4</v>
      </c>
      <c r="P12" s="546">
        <v>19.5</v>
      </c>
      <c r="Q12" s="546">
        <v>10.278</v>
      </c>
      <c r="R12" s="546">
        <v>9.9</v>
      </c>
      <c r="S12" s="546">
        <v>5.6174999999999997</v>
      </c>
      <c r="T12" s="546">
        <v>0.54659999999999997</v>
      </c>
    </row>
    <row r="13" spans="1:20">
      <c r="B13" s="237" t="s">
        <v>59</v>
      </c>
      <c r="C13" s="236" t="s">
        <v>564</v>
      </c>
      <c r="D13" s="236" t="s">
        <v>574</v>
      </c>
      <c r="E13" s="236" t="s">
        <v>565</v>
      </c>
      <c r="F13" s="237" t="s">
        <v>1336</v>
      </c>
      <c r="G13" s="546">
        <v>0.4</v>
      </c>
      <c r="H13" s="546">
        <v>20</v>
      </c>
      <c r="I13" s="546">
        <v>10.356</v>
      </c>
      <c r="J13" s="546">
        <f t="shared" ca="1" si="0"/>
        <v>9.6</v>
      </c>
      <c r="K13" s="546">
        <v>5.242</v>
      </c>
      <c r="L13" s="546">
        <v>0.50619999999999998</v>
      </c>
      <c r="N13" s="237" t="s">
        <v>59</v>
      </c>
      <c r="O13" s="546">
        <v>0.4</v>
      </c>
      <c r="P13" s="546">
        <v>20</v>
      </c>
      <c r="Q13" s="546">
        <v>10.356</v>
      </c>
      <c r="R13" s="546">
        <v>9.6</v>
      </c>
      <c r="S13" s="546">
        <v>5.242</v>
      </c>
      <c r="T13" s="546">
        <v>0.50619999999999998</v>
      </c>
    </row>
    <row r="14" spans="1:20">
      <c r="B14" s="237" t="s">
        <v>534</v>
      </c>
      <c r="C14" s="236" t="s">
        <v>564</v>
      </c>
      <c r="D14" s="236" t="s">
        <v>574</v>
      </c>
      <c r="E14" s="236" t="s">
        <v>565</v>
      </c>
      <c r="F14" s="237" t="s">
        <v>1369</v>
      </c>
      <c r="G14" s="546">
        <v>2</v>
      </c>
      <c r="H14" s="546">
        <v>20</v>
      </c>
      <c r="I14" s="546">
        <v>11.226000000000001</v>
      </c>
      <c r="J14" s="546">
        <f t="shared" ca="1" si="0"/>
        <v>11.15</v>
      </c>
      <c r="K14" s="546">
        <v>5.1965000000000003</v>
      </c>
      <c r="L14" s="546">
        <v>0.46289999999999998</v>
      </c>
      <c r="N14" s="237" t="s">
        <v>534</v>
      </c>
      <c r="O14" s="546">
        <v>2</v>
      </c>
      <c r="P14" s="546">
        <v>20</v>
      </c>
      <c r="Q14" s="546">
        <v>11.226000000000001</v>
      </c>
      <c r="R14" s="546">
        <v>11.15</v>
      </c>
      <c r="S14" s="546">
        <v>5.1965000000000003</v>
      </c>
      <c r="T14" s="546">
        <v>0.46289999999999998</v>
      </c>
    </row>
    <row r="15" spans="1:20">
      <c r="B15" s="237" t="s">
        <v>60</v>
      </c>
      <c r="C15" s="236" t="s">
        <v>564</v>
      </c>
      <c r="D15" s="236" t="s">
        <v>574</v>
      </c>
      <c r="E15" s="236" t="s">
        <v>565</v>
      </c>
      <c r="F15" s="237" t="s">
        <v>1404</v>
      </c>
      <c r="G15" s="546">
        <v>0.4</v>
      </c>
      <c r="H15" s="546">
        <v>19.5</v>
      </c>
      <c r="I15" s="546">
        <v>10.38</v>
      </c>
      <c r="J15" s="546">
        <f t="shared" ca="1" si="0"/>
        <v>10</v>
      </c>
      <c r="K15" s="546">
        <v>5.3516000000000004</v>
      </c>
      <c r="L15" s="546">
        <v>0.51559999999999995</v>
      </c>
      <c r="N15" s="237" t="s">
        <v>60</v>
      </c>
      <c r="O15" s="546">
        <v>0.4</v>
      </c>
      <c r="P15" s="546">
        <v>19.5</v>
      </c>
      <c r="Q15" s="546">
        <v>10.38</v>
      </c>
      <c r="R15" s="546">
        <v>10</v>
      </c>
      <c r="S15" s="546">
        <v>5.3516000000000004</v>
      </c>
      <c r="T15" s="546">
        <v>0.51559999999999995</v>
      </c>
    </row>
    <row r="20" ht="38.25" customHeight="1"/>
  </sheetData>
  <hyperlinks>
    <hyperlink ref="A1" location="Sommaire!A1" display="Sommaire"/>
  </hyperlink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sheetPr codeName="Sheet10">
    <tabColor rgb="FF00B050"/>
  </sheetPr>
  <dimension ref="A1:Q90"/>
  <sheetViews>
    <sheetView showGridLines="0" zoomScale="85" zoomScaleNormal="85" workbookViewId="0">
      <pane ySplit="1" topLeftCell="A2" activePane="bottomLeft" state="frozen"/>
      <selection pane="bottomLeft" activeCell="T8" sqref="T8"/>
    </sheetView>
  </sheetViews>
  <sheetFormatPr baseColWidth="10" defaultColWidth="9.109375" defaultRowHeight="14.4"/>
  <cols>
    <col min="2" max="2" width="14.33203125" style="2" customWidth="1"/>
    <col min="3" max="3" width="7.109375" style="2" bestFit="1" customWidth="1"/>
    <col min="5" max="6" width="9.109375" style="2"/>
    <col min="7" max="7" width="8" bestFit="1" customWidth="1"/>
    <col min="8" max="8" width="13.44140625" bestFit="1" customWidth="1"/>
    <col min="9" max="9" width="9.109375" style="604"/>
    <col min="11" max="11" width="7" customWidth="1"/>
    <col min="12" max="12" width="2.44140625" bestFit="1" customWidth="1"/>
    <col min="13" max="13" width="11.44140625" bestFit="1" customWidth="1"/>
  </cols>
  <sheetData>
    <row r="1" spans="1:13">
      <c r="A1" s="155" t="s">
        <v>524</v>
      </c>
    </row>
    <row r="3" spans="1:13" s="626" customFormat="1" ht="28.8">
      <c r="B3" s="162" t="s">
        <v>1398</v>
      </c>
      <c r="C3" s="162" t="s">
        <v>1277</v>
      </c>
      <c r="G3" s="162" t="s">
        <v>1394</v>
      </c>
      <c r="H3" s="162" t="s">
        <v>1395</v>
      </c>
      <c r="K3" s="72" t="s">
        <v>1415</v>
      </c>
      <c r="L3"/>
      <c r="M3"/>
    </row>
    <row r="4" spans="1:13">
      <c r="B4" s="1">
        <v>1</v>
      </c>
      <c r="C4" s="1" t="s">
        <v>1280</v>
      </c>
      <c r="G4" s="623" t="s">
        <v>1281</v>
      </c>
      <c r="H4" s="623">
        <f>COUNTIF('Data base'!$M$9:$M$58,G4)</f>
        <v>16</v>
      </c>
      <c r="I4"/>
      <c r="K4" s="668" t="s">
        <v>1281</v>
      </c>
      <c r="L4" s="41" t="s">
        <v>1416</v>
      </c>
      <c r="M4" s="56" t="s">
        <v>1399</v>
      </c>
    </row>
    <row r="5" spans="1:13">
      <c r="B5" s="1">
        <v>2</v>
      </c>
      <c r="C5" s="1" t="s">
        <v>1281</v>
      </c>
      <c r="F5"/>
      <c r="G5" s="1" t="s">
        <v>1279</v>
      </c>
      <c r="H5" s="1">
        <f>COUNTIF('Data base'!$M$9:$M$58,G5)</f>
        <v>11</v>
      </c>
      <c r="I5"/>
      <c r="K5" s="668" t="s">
        <v>1279</v>
      </c>
      <c r="L5" s="41" t="s">
        <v>1416</v>
      </c>
      <c r="M5" s="56" t="s">
        <v>1400</v>
      </c>
    </row>
    <row r="6" spans="1:13">
      <c r="B6" s="1">
        <v>3</v>
      </c>
      <c r="C6" s="1" t="s">
        <v>1280</v>
      </c>
      <c r="F6"/>
      <c r="G6" s="1" t="s">
        <v>1280</v>
      </c>
      <c r="H6" s="1">
        <f>COUNTIF('Data base'!$M$9:$M$58,G6)</f>
        <v>15</v>
      </c>
      <c r="I6"/>
      <c r="K6" s="668" t="s">
        <v>1280</v>
      </c>
      <c r="L6" s="41" t="s">
        <v>1416</v>
      </c>
      <c r="M6" s="56" t="s">
        <v>1401</v>
      </c>
    </row>
    <row r="7" spans="1:13">
      <c r="B7" s="1">
        <v>4</v>
      </c>
      <c r="C7" s="1" t="s">
        <v>1280</v>
      </c>
      <c r="F7"/>
      <c r="G7" s="1" t="s">
        <v>1278</v>
      </c>
      <c r="H7" s="1">
        <f>COUNTIF('Data base'!$M$9:$M$58,G7)</f>
        <v>8</v>
      </c>
      <c r="I7"/>
      <c r="K7" s="668" t="s">
        <v>1278</v>
      </c>
      <c r="L7" s="41" t="s">
        <v>1416</v>
      </c>
      <c r="M7" s="56" t="s">
        <v>1402</v>
      </c>
    </row>
    <row r="8" spans="1:13">
      <c r="B8" s="1">
        <v>5</v>
      </c>
      <c r="C8" s="1" t="s">
        <v>1280</v>
      </c>
      <c r="F8"/>
      <c r="I8"/>
    </row>
    <row r="9" spans="1:13">
      <c r="B9" s="1">
        <v>6</v>
      </c>
      <c r="C9" s="1" t="s">
        <v>1280</v>
      </c>
      <c r="F9"/>
    </row>
    <row r="10" spans="1:13">
      <c r="B10" s="1">
        <v>7</v>
      </c>
      <c r="C10" s="1" t="s">
        <v>1280</v>
      </c>
      <c r="F10"/>
    </row>
    <row r="11" spans="1:13">
      <c r="B11" s="1">
        <v>8</v>
      </c>
      <c r="C11" s="1" t="s">
        <v>1281</v>
      </c>
    </row>
    <row r="12" spans="1:13">
      <c r="B12" s="1">
        <v>9</v>
      </c>
      <c r="C12" s="1" t="s">
        <v>1278</v>
      </c>
    </row>
    <row r="13" spans="1:13">
      <c r="B13" s="1">
        <v>10</v>
      </c>
      <c r="C13" s="1" t="s">
        <v>1281</v>
      </c>
    </row>
    <row r="14" spans="1:13">
      <c r="B14" s="1">
        <v>11</v>
      </c>
      <c r="C14" s="1" t="s">
        <v>1280</v>
      </c>
    </row>
    <row r="15" spans="1:13">
      <c r="B15" s="1">
        <v>12</v>
      </c>
      <c r="C15" s="1" t="s">
        <v>1278</v>
      </c>
    </row>
    <row r="16" spans="1:13">
      <c r="B16" s="1">
        <v>13</v>
      </c>
      <c r="C16" s="1" t="s">
        <v>1280</v>
      </c>
    </row>
    <row r="17" spans="2:17">
      <c r="B17" s="1">
        <v>14</v>
      </c>
      <c r="C17" s="1" t="s">
        <v>1279</v>
      </c>
    </row>
    <row r="18" spans="2:17">
      <c r="B18" s="1">
        <v>15</v>
      </c>
      <c r="C18" s="1" t="s">
        <v>1280</v>
      </c>
      <c r="E18" s="161" t="s">
        <v>1453</v>
      </c>
    </row>
    <row r="19" spans="2:17">
      <c r="B19" s="1">
        <v>16</v>
      </c>
      <c r="C19" s="1" t="s">
        <v>1278</v>
      </c>
    </row>
    <row r="20" spans="2:17">
      <c r="B20" s="1">
        <v>17</v>
      </c>
      <c r="C20" s="1" t="s">
        <v>1278</v>
      </c>
    </row>
    <row r="21" spans="2:17">
      <c r="B21" s="1">
        <v>18</v>
      </c>
      <c r="C21" s="1" t="s">
        <v>1279</v>
      </c>
    </row>
    <row r="22" spans="2:17">
      <c r="B22" s="1">
        <v>19</v>
      </c>
      <c r="C22" s="1" t="s">
        <v>1278</v>
      </c>
      <c r="J22" s="245"/>
    </row>
    <row r="23" spans="2:17">
      <c r="B23" s="1">
        <v>21</v>
      </c>
      <c r="C23" s="1" t="s">
        <v>1281</v>
      </c>
    </row>
    <row r="24" spans="2:17">
      <c r="B24" s="1">
        <v>22</v>
      </c>
      <c r="C24" s="1" t="s">
        <v>1279</v>
      </c>
    </row>
    <row r="25" spans="2:17">
      <c r="B25" s="1">
        <v>23</v>
      </c>
      <c r="C25" s="1" t="s">
        <v>1278</v>
      </c>
    </row>
    <row r="26" spans="2:17">
      <c r="B26" s="1">
        <v>24</v>
      </c>
      <c r="C26" s="1" t="s">
        <v>1278</v>
      </c>
    </row>
    <row r="27" spans="2:17">
      <c r="B27" s="1">
        <v>25</v>
      </c>
      <c r="C27" s="1" t="s">
        <v>1281</v>
      </c>
    </row>
    <row r="28" spans="2:17">
      <c r="B28" s="1">
        <v>26</v>
      </c>
      <c r="C28" s="1" t="s">
        <v>1280</v>
      </c>
    </row>
    <row r="29" spans="2:17">
      <c r="B29" s="1">
        <v>27</v>
      </c>
      <c r="C29" s="1" t="s">
        <v>1279</v>
      </c>
      <c r="N29" s="245"/>
      <c r="Q29" s="245"/>
    </row>
    <row r="30" spans="2:17">
      <c r="B30" s="1">
        <v>28</v>
      </c>
      <c r="C30" s="1" t="s">
        <v>1279</v>
      </c>
    </row>
    <row r="31" spans="2:17">
      <c r="B31" s="1">
        <v>29</v>
      </c>
      <c r="C31" s="1" t="s">
        <v>1279</v>
      </c>
    </row>
    <row r="32" spans="2:17">
      <c r="B32" s="1">
        <v>30</v>
      </c>
      <c r="C32" s="1" t="s">
        <v>1280</v>
      </c>
    </row>
    <row r="33" spans="2:3">
      <c r="B33" s="1">
        <v>31</v>
      </c>
      <c r="C33" s="1" t="s">
        <v>1278</v>
      </c>
    </row>
    <row r="34" spans="2:3">
      <c r="B34" s="1">
        <v>32</v>
      </c>
      <c r="C34" s="1" t="s">
        <v>1278</v>
      </c>
    </row>
    <row r="35" spans="2:3">
      <c r="B35" s="1">
        <v>33</v>
      </c>
      <c r="C35" s="1" t="s">
        <v>1278</v>
      </c>
    </row>
    <row r="36" spans="2:3">
      <c r="B36" s="1">
        <v>34</v>
      </c>
      <c r="C36" s="1" t="s">
        <v>1280</v>
      </c>
    </row>
    <row r="37" spans="2:3">
      <c r="B37" s="1">
        <v>35</v>
      </c>
      <c r="C37" s="1" t="s">
        <v>1279</v>
      </c>
    </row>
    <row r="38" spans="2:3">
      <c r="B38" s="1">
        <v>36</v>
      </c>
      <c r="C38" s="1" t="s">
        <v>1279</v>
      </c>
    </row>
    <row r="39" spans="2:3">
      <c r="B39" s="1">
        <v>37</v>
      </c>
      <c r="C39" s="1" t="s">
        <v>1279</v>
      </c>
    </row>
    <row r="40" spans="2:3">
      <c r="B40" s="1">
        <v>38</v>
      </c>
      <c r="C40" s="1" t="s">
        <v>1280</v>
      </c>
    </row>
    <row r="41" spans="2:3">
      <c r="B41" s="1">
        <v>39</v>
      </c>
      <c r="C41" s="1" t="s">
        <v>1281</v>
      </c>
    </row>
    <row r="42" spans="2:3">
      <c r="B42" s="1">
        <v>40</v>
      </c>
      <c r="C42" s="1" t="s">
        <v>1278</v>
      </c>
    </row>
    <row r="43" spans="2:3">
      <c r="B43" s="1">
        <v>41</v>
      </c>
      <c r="C43" s="1" t="s">
        <v>1279</v>
      </c>
    </row>
    <row r="44" spans="2:3">
      <c r="B44" s="1">
        <v>42</v>
      </c>
      <c r="C44" s="1" t="s">
        <v>1280</v>
      </c>
    </row>
    <row r="45" spans="2:3">
      <c r="B45" s="1">
        <v>43</v>
      </c>
      <c r="C45" s="1" t="s">
        <v>1280</v>
      </c>
    </row>
    <row r="46" spans="2:3">
      <c r="B46" s="1">
        <v>44</v>
      </c>
      <c r="C46" s="1" t="s">
        <v>1279</v>
      </c>
    </row>
    <row r="47" spans="2:3">
      <c r="B47" s="1">
        <v>45</v>
      </c>
      <c r="C47" s="1" t="s">
        <v>1279</v>
      </c>
    </row>
    <row r="48" spans="2:3">
      <c r="B48" s="1">
        <v>46</v>
      </c>
      <c r="C48" s="1" t="s">
        <v>1278</v>
      </c>
    </row>
    <row r="49" spans="2:5">
      <c r="B49" s="1">
        <v>47</v>
      </c>
      <c r="C49" s="1" t="s">
        <v>1278</v>
      </c>
    </row>
    <row r="50" spans="2:5">
      <c r="B50" s="1">
        <v>48</v>
      </c>
      <c r="C50" s="1" t="s">
        <v>1280</v>
      </c>
    </row>
    <row r="51" spans="2:5">
      <c r="B51" s="1">
        <v>49</v>
      </c>
      <c r="C51" s="1" t="s">
        <v>1279</v>
      </c>
    </row>
    <row r="52" spans="2:5">
      <c r="B52" s="1">
        <v>50</v>
      </c>
      <c r="C52" s="1" t="s">
        <v>1279</v>
      </c>
    </row>
    <row r="53" spans="2:5">
      <c r="B53" s="1">
        <v>51</v>
      </c>
      <c r="C53" s="1" t="s">
        <v>1281</v>
      </c>
    </row>
    <row r="54" spans="2:5">
      <c r="B54" s="1">
        <v>52</v>
      </c>
      <c r="C54" s="1" t="s">
        <v>1281</v>
      </c>
    </row>
    <row r="55" spans="2:5">
      <c r="B55" s="1">
        <v>53</v>
      </c>
      <c r="C55" s="1" t="s">
        <v>1279</v>
      </c>
    </row>
    <row r="56" spans="2:5">
      <c r="B56" s="1">
        <v>54</v>
      </c>
      <c r="C56" s="1" t="s">
        <v>1281</v>
      </c>
    </row>
    <row r="57" spans="2:5">
      <c r="B57" s="1">
        <v>55</v>
      </c>
      <c r="C57" s="1" t="s">
        <v>1281</v>
      </c>
    </row>
    <row r="58" spans="2:5">
      <c r="B58" s="1">
        <v>56</v>
      </c>
      <c r="C58" s="1" t="s">
        <v>1279</v>
      </c>
    </row>
    <row r="59" spans="2:5">
      <c r="B59" s="1">
        <v>57</v>
      </c>
      <c r="C59" s="1" t="s">
        <v>1281</v>
      </c>
    </row>
    <row r="60" spans="2:5">
      <c r="B60" s="1">
        <v>58</v>
      </c>
      <c r="C60" s="1" t="s">
        <v>1281</v>
      </c>
    </row>
    <row r="61" spans="2:5">
      <c r="B61" s="1">
        <v>59</v>
      </c>
      <c r="C61" s="1" t="s">
        <v>1281</v>
      </c>
    </row>
    <row r="62" spans="2:5">
      <c r="B62" s="1">
        <v>60</v>
      </c>
      <c r="C62" s="1" t="s">
        <v>1281</v>
      </c>
    </row>
    <row r="63" spans="2:5">
      <c r="B63" s="1">
        <v>61</v>
      </c>
      <c r="C63" s="1" t="s">
        <v>1279</v>
      </c>
      <c r="E63" s="161" t="s">
        <v>1452</v>
      </c>
    </row>
    <row r="64" spans="2:5">
      <c r="B64" s="1">
        <v>62</v>
      </c>
      <c r="C64" s="1" t="s">
        <v>1281</v>
      </c>
    </row>
    <row r="65" spans="2:3">
      <c r="B65" s="1">
        <v>63</v>
      </c>
      <c r="C65" s="1" t="s">
        <v>1280</v>
      </c>
    </row>
    <row r="66" spans="2:3">
      <c r="B66" s="1">
        <v>64</v>
      </c>
      <c r="C66" s="1" t="s">
        <v>1278</v>
      </c>
    </row>
    <row r="67" spans="2:3">
      <c r="B67" s="1">
        <v>65</v>
      </c>
      <c r="C67" s="1" t="s">
        <v>1278</v>
      </c>
    </row>
    <row r="68" spans="2:3">
      <c r="B68" s="1">
        <v>66</v>
      </c>
      <c r="C68" s="1" t="s">
        <v>1280</v>
      </c>
    </row>
    <row r="69" spans="2:3">
      <c r="B69" s="1">
        <v>67</v>
      </c>
      <c r="C69" s="1" t="s">
        <v>1281</v>
      </c>
    </row>
    <row r="70" spans="2:3">
      <c r="B70" s="1">
        <v>68</v>
      </c>
      <c r="C70" s="1" t="s">
        <v>1281</v>
      </c>
    </row>
    <row r="71" spans="2:3">
      <c r="B71" s="1">
        <v>69</v>
      </c>
      <c r="C71" s="1" t="s">
        <v>1280</v>
      </c>
    </row>
    <row r="72" spans="2:3">
      <c r="B72" s="1">
        <v>70</v>
      </c>
      <c r="C72" s="1" t="s">
        <v>1281</v>
      </c>
    </row>
    <row r="73" spans="2:3">
      <c r="B73" s="1">
        <v>71</v>
      </c>
      <c r="C73" s="1" t="s">
        <v>1281</v>
      </c>
    </row>
    <row r="74" spans="2:3">
      <c r="B74" s="1">
        <v>72</v>
      </c>
      <c r="C74" s="1" t="s">
        <v>1279</v>
      </c>
    </row>
    <row r="75" spans="2:3">
      <c r="B75" s="1">
        <v>73</v>
      </c>
      <c r="C75" s="1" t="s">
        <v>1280</v>
      </c>
    </row>
    <row r="76" spans="2:3">
      <c r="B76" s="1">
        <v>74</v>
      </c>
      <c r="C76" s="1" t="s">
        <v>1280</v>
      </c>
    </row>
    <row r="77" spans="2:3">
      <c r="B77" s="1">
        <v>76</v>
      </c>
      <c r="C77" s="1" t="s">
        <v>1279</v>
      </c>
    </row>
    <row r="78" spans="2:3">
      <c r="B78" s="1">
        <v>79</v>
      </c>
      <c r="C78" s="1" t="s">
        <v>1278</v>
      </c>
    </row>
    <row r="79" spans="2:3">
      <c r="B79" s="1">
        <v>80</v>
      </c>
      <c r="C79" s="1" t="s">
        <v>1281</v>
      </c>
    </row>
    <row r="80" spans="2:3">
      <c r="B80" s="1">
        <v>81</v>
      </c>
      <c r="C80" s="1" t="s">
        <v>1278</v>
      </c>
    </row>
    <row r="81" spans="2:3">
      <c r="B81" s="1">
        <v>82</v>
      </c>
      <c r="C81" s="1" t="s">
        <v>1278</v>
      </c>
    </row>
    <row r="82" spans="2:3">
      <c r="B82" s="1">
        <v>83</v>
      </c>
      <c r="C82" s="1" t="s">
        <v>1280</v>
      </c>
    </row>
    <row r="83" spans="2:3">
      <c r="B83" s="1">
        <v>84</v>
      </c>
      <c r="C83" s="1" t="s">
        <v>1280</v>
      </c>
    </row>
    <row r="84" spans="2:3">
      <c r="B84" s="1">
        <v>85</v>
      </c>
      <c r="C84" s="1" t="s">
        <v>1279</v>
      </c>
    </row>
    <row r="85" spans="2:3">
      <c r="B85" s="1">
        <v>86</v>
      </c>
      <c r="C85" s="1" t="s">
        <v>1278</v>
      </c>
    </row>
    <row r="86" spans="2:3">
      <c r="B86" s="1">
        <v>87</v>
      </c>
      <c r="C86" s="1" t="s">
        <v>1278</v>
      </c>
    </row>
    <row r="87" spans="2:3">
      <c r="B87" s="1">
        <v>88</v>
      </c>
      <c r="C87" s="1" t="s">
        <v>1281</v>
      </c>
    </row>
    <row r="88" spans="2:3">
      <c r="B88" s="1">
        <v>89</v>
      </c>
      <c r="C88" s="1" t="s">
        <v>1281</v>
      </c>
    </row>
    <row r="89" spans="2:3">
      <c r="B89" s="1" t="s">
        <v>1303</v>
      </c>
      <c r="C89" s="1" t="s">
        <v>1280</v>
      </c>
    </row>
    <row r="90" spans="2:3">
      <c r="B90" s="1" t="s">
        <v>1302</v>
      </c>
      <c r="C90" s="1" t="s">
        <v>1280</v>
      </c>
    </row>
  </sheetData>
  <hyperlinks>
    <hyperlink ref="A1" location="Sommaire!A1" display="Sommaire"/>
  </hyperlink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tabColor rgb="FF00B050"/>
    <outlinePr summaryRight="0"/>
  </sheetPr>
  <dimension ref="A1:BJ154"/>
  <sheetViews>
    <sheetView showGridLines="0" zoomScale="70" zoomScaleNormal="70" workbookViewId="0">
      <pane ySplit="1" topLeftCell="A2" activePane="bottomLeft" state="frozen"/>
      <selection pane="bottomLeft" activeCell="AV82" sqref="AV82"/>
    </sheetView>
  </sheetViews>
  <sheetFormatPr baseColWidth="10" defaultColWidth="11.44140625" defaultRowHeight="14.4" outlineLevelCol="1"/>
  <cols>
    <col min="1" max="1" width="8.6640625" customWidth="1"/>
    <col min="2" max="7" width="14.109375" customWidth="1" outlineLevel="1"/>
    <col min="8" max="12" width="14.109375" customWidth="1"/>
    <col min="13" max="44" width="4" customWidth="1"/>
    <col min="45" max="52" width="3.88671875" customWidth="1"/>
    <col min="53" max="85" width="4" customWidth="1"/>
  </cols>
  <sheetData>
    <row r="1" spans="1:62">
      <c r="A1" s="155" t="s">
        <v>524</v>
      </c>
    </row>
    <row r="2" spans="1:62">
      <c r="A2" s="155"/>
    </row>
    <row r="3" spans="1:62">
      <c r="A3" s="155"/>
    </row>
    <row r="4" spans="1:62" ht="30" customHeight="1">
      <c r="C4" s="190" t="s">
        <v>57</v>
      </c>
      <c r="D4" s="190" t="s">
        <v>532</v>
      </c>
      <c r="E4" s="190" t="s">
        <v>0</v>
      </c>
      <c r="F4" s="190" t="s">
        <v>1</v>
      </c>
      <c r="G4" s="190" t="s">
        <v>533</v>
      </c>
      <c r="H4" s="190" t="s">
        <v>3</v>
      </c>
      <c r="I4" s="190" t="s">
        <v>4</v>
      </c>
      <c r="J4" s="190" t="s">
        <v>59</v>
      </c>
      <c r="K4" s="190" t="s">
        <v>534</v>
      </c>
      <c r="L4" s="190" t="s">
        <v>60</v>
      </c>
    </row>
    <row r="5" spans="1:62">
      <c r="B5" s="187" t="s">
        <v>535</v>
      </c>
      <c r="C5" s="184">
        <f t="shared" ref="C5:L5" ca="1" si="0">QUARTILE(INDIRECT(C$4),1)</f>
        <v>8.5500000000000007</v>
      </c>
      <c r="D5" s="192">
        <f t="shared" ca="1" si="0"/>
        <v>9.0749999999999993</v>
      </c>
      <c r="E5" s="192">
        <f t="shared" ca="1" si="0"/>
        <v>6.95</v>
      </c>
      <c r="F5" s="192">
        <f t="shared" ca="1" si="0"/>
        <v>6.05</v>
      </c>
      <c r="G5" s="192">
        <f t="shared" ca="1" si="0"/>
        <v>7.5</v>
      </c>
      <c r="H5" s="192">
        <f t="shared" ca="1" si="0"/>
        <v>6.7750000000000004</v>
      </c>
      <c r="I5" s="192">
        <f t="shared" ca="1" si="0"/>
        <v>5.45</v>
      </c>
      <c r="J5" s="192">
        <f t="shared" ca="1" si="0"/>
        <v>6.5750000000000002</v>
      </c>
      <c r="K5" s="192">
        <f t="shared" ca="1" si="0"/>
        <v>7.2750000000000004</v>
      </c>
      <c r="L5" s="193">
        <f t="shared" ca="1" si="0"/>
        <v>5.625</v>
      </c>
      <c r="O5" s="333"/>
      <c r="P5" s="334"/>
      <c r="Q5" s="334"/>
      <c r="R5" s="334"/>
      <c r="S5" s="334"/>
      <c r="T5" s="334"/>
      <c r="U5" s="334"/>
      <c r="V5" s="334"/>
      <c r="W5" s="334"/>
      <c r="X5" s="334"/>
      <c r="Y5" s="334"/>
      <c r="Z5" s="334"/>
      <c r="AA5" s="334"/>
      <c r="AB5" s="334"/>
      <c r="AC5" s="334"/>
      <c r="AD5" s="335"/>
      <c r="AE5" s="333"/>
      <c r="AF5" s="334"/>
      <c r="AG5" s="334"/>
      <c r="AH5" s="334"/>
      <c r="AI5" s="334"/>
      <c r="AJ5" s="334"/>
      <c r="AK5" s="334"/>
      <c r="AL5" s="335"/>
      <c r="AM5" s="333"/>
      <c r="AN5" s="334"/>
      <c r="AO5" s="334"/>
      <c r="AP5" s="334"/>
      <c r="AQ5" s="334"/>
      <c r="AR5" s="334"/>
      <c r="AS5" s="334"/>
      <c r="AT5" s="334"/>
      <c r="AU5" s="333"/>
      <c r="AV5" s="334"/>
      <c r="AW5" s="334"/>
      <c r="AX5" s="334"/>
      <c r="AY5" s="334"/>
      <c r="AZ5" s="334"/>
      <c r="BA5" s="334"/>
      <c r="BB5" s="334"/>
      <c r="BC5" s="334"/>
      <c r="BD5" s="334"/>
      <c r="BE5" s="334"/>
      <c r="BF5" s="334"/>
      <c r="BG5" s="334"/>
      <c r="BH5" s="334"/>
      <c r="BI5" s="334"/>
      <c r="BJ5" s="335"/>
    </row>
    <row r="6" spans="1:62">
      <c r="B6" s="188" t="s">
        <v>312</v>
      </c>
      <c r="C6" s="176">
        <f t="shared" ref="C6:L6" ca="1" si="1">MIN(INDIRECT(C$4))</f>
        <v>4.9000000000000004</v>
      </c>
      <c r="D6" s="41">
        <f t="shared" ca="1" si="1"/>
        <v>4.9000000000000004</v>
      </c>
      <c r="E6" s="41">
        <f t="shared" ca="1" si="1"/>
        <v>2.4</v>
      </c>
      <c r="F6" s="41">
        <f t="shared" ca="1" si="1"/>
        <v>2.2000000000000002</v>
      </c>
      <c r="G6" s="41">
        <f t="shared" ca="1" si="1"/>
        <v>3.1</v>
      </c>
      <c r="H6" s="41">
        <f t="shared" ca="1" si="1"/>
        <v>1.5</v>
      </c>
      <c r="I6" s="41">
        <f t="shared" ca="1" si="1"/>
        <v>0.4</v>
      </c>
      <c r="J6" s="41">
        <f t="shared" ca="1" si="1"/>
        <v>0.4</v>
      </c>
      <c r="K6" s="41">
        <f t="shared" ca="1" si="1"/>
        <v>2</v>
      </c>
      <c r="L6" s="177">
        <f t="shared" ca="1" si="1"/>
        <v>0.4</v>
      </c>
      <c r="O6" s="163"/>
      <c r="P6" s="56"/>
      <c r="Q6" s="56"/>
      <c r="R6" s="56"/>
      <c r="S6" s="56"/>
      <c r="T6" s="56"/>
      <c r="U6" s="56"/>
      <c r="V6" s="56"/>
      <c r="W6" s="56"/>
      <c r="X6" s="56"/>
      <c r="Y6" s="56"/>
      <c r="Z6" s="56"/>
      <c r="AA6" s="56"/>
      <c r="AB6" s="56"/>
      <c r="AC6" s="56"/>
      <c r="AD6" s="164"/>
      <c r="AE6" s="163"/>
      <c r="AF6" s="56"/>
      <c r="AG6" s="56"/>
      <c r="AH6" s="56"/>
      <c r="AI6" s="56"/>
      <c r="AJ6" s="56"/>
      <c r="AK6" s="56"/>
      <c r="AL6" s="164"/>
      <c r="AM6" s="163"/>
      <c r="AN6" s="56"/>
      <c r="AO6" s="56"/>
      <c r="AP6" s="56"/>
      <c r="AQ6" s="56"/>
      <c r="AR6" s="56"/>
      <c r="AS6" s="56"/>
      <c r="AT6" s="56"/>
      <c r="AU6" s="163"/>
      <c r="AV6" s="56"/>
      <c r="AW6" s="56"/>
      <c r="AX6" s="56"/>
      <c r="AY6" s="56"/>
      <c r="AZ6" s="56"/>
      <c r="BA6" s="56"/>
      <c r="BB6" s="56"/>
      <c r="BC6" s="56"/>
      <c r="BD6" s="56"/>
      <c r="BE6" s="56"/>
      <c r="BF6" s="56"/>
      <c r="BG6" s="56"/>
      <c r="BH6" s="56"/>
      <c r="BI6" s="56"/>
      <c r="BJ6" s="164"/>
    </row>
    <row r="7" spans="1:62">
      <c r="B7" s="188" t="s">
        <v>536</v>
      </c>
      <c r="C7" s="176">
        <f t="array" aca="1" ref="C7" ca="1">MIN(IF(INDIRECT(C$4)&gt;C20,INDIRECT(C$4)))</f>
        <v>4.9000000000000004</v>
      </c>
      <c r="D7" s="41">
        <f t="array" aca="1" ref="D7" ca="1">MIN(IF(INDIRECT(D$4)&gt;D20,INDIRECT(D$4)))</f>
        <v>4.9000000000000004</v>
      </c>
      <c r="E7" s="41">
        <f t="array" aca="1" ref="E7" ca="1">MIN(IF(INDIRECT(E$4)&gt;E20,INDIRECT(E$4)))</f>
        <v>2.4</v>
      </c>
      <c r="F7" s="41">
        <f t="array" aca="1" ref="F7" ca="1">MIN(IF(INDIRECT(F$4)&gt;F20,INDIRECT(F$4)))</f>
        <v>2.2000000000000002</v>
      </c>
      <c r="G7" s="41">
        <f t="array" aca="1" ref="G7" ca="1">MIN(IF(INDIRECT(G$4)&gt;G20,INDIRECT(G$4)))</f>
        <v>3.1</v>
      </c>
      <c r="H7" s="41">
        <f t="array" aca="1" ref="H7" ca="1">MIN(IF(INDIRECT(H$4)&gt;H20,INDIRECT(H$4)))</f>
        <v>1.5</v>
      </c>
      <c r="I7" s="41">
        <f t="array" aca="1" ref="I7" ca="1">MIN(IF(INDIRECT(I$4)&gt;I20,INDIRECT(I$4)))</f>
        <v>0.4</v>
      </c>
      <c r="J7" s="41">
        <f t="array" aca="1" ref="J7" ca="1">MIN(IF(INDIRECT(J$4)&gt;J20,INDIRECT(J$4)))</f>
        <v>0.4</v>
      </c>
      <c r="K7" s="41">
        <f t="array" aca="1" ref="K7" ca="1">MIN(IF(INDIRECT(K$4)&gt;K20,INDIRECT(K$4)))</f>
        <v>2</v>
      </c>
      <c r="L7" s="177">
        <f t="array" aca="1" ref="L7" ca="1">MIN(IF(INDIRECT(L$4)&gt;L20,INDIRECT(L$4)))</f>
        <v>0.4</v>
      </c>
      <c r="O7" s="163"/>
      <c r="P7" s="56"/>
      <c r="Q7" s="56"/>
      <c r="R7" s="56"/>
      <c r="S7" s="56"/>
      <c r="T7" s="56"/>
      <c r="U7" s="56"/>
      <c r="V7" s="56"/>
      <c r="W7" s="56"/>
      <c r="X7" s="56"/>
      <c r="Y7" s="56"/>
      <c r="Z7" s="56"/>
      <c r="AA7" s="56"/>
      <c r="AB7" s="56"/>
      <c r="AC7" s="56"/>
      <c r="AD7" s="164"/>
      <c r="AE7" s="163"/>
      <c r="AF7" s="56"/>
      <c r="AG7" s="56"/>
      <c r="AH7" s="56"/>
      <c r="AI7" s="56"/>
      <c r="AJ7" s="56"/>
      <c r="AK7" s="56"/>
      <c r="AL7" s="164"/>
      <c r="AM7" s="163"/>
      <c r="AN7" s="56"/>
      <c r="AO7" s="56"/>
      <c r="AP7" s="56"/>
      <c r="AQ7" s="56"/>
      <c r="AR7" s="56"/>
      <c r="AS7" s="56"/>
      <c r="AT7" s="56"/>
      <c r="AU7" s="163"/>
      <c r="AV7" s="56"/>
      <c r="AW7" s="56"/>
      <c r="AX7" s="56"/>
      <c r="AY7" s="56"/>
      <c r="AZ7" s="56"/>
      <c r="BA7" s="56"/>
      <c r="BB7" s="56"/>
      <c r="BC7" s="56"/>
      <c r="BD7" s="56"/>
      <c r="BE7" s="56"/>
      <c r="BF7" s="56"/>
      <c r="BG7" s="56"/>
      <c r="BH7" s="56"/>
      <c r="BI7" s="56"/>
      <c r="BJ7" s="164"/>
    </row>
    <row r="8" spans="1:62">
      <c r="B8" s="188" t="s">
        <v>537</v>
      </c>
      <c r="C8" s="176">
        <f t="shared" ref="C8:L8" ca="1" si="2">MEDIAN(INDIRECT(C$4))</f>
        <v>10.3</v>
      </c>
      <c r="D8" s="41">
        <f t="shared" ca="1" si="2"/>
        <v>10.55</v>
      </c>
      <c r="E8" s="41">
        <f t="shared" ca="1" si="2"/>
        <v>10.7</v>
      </c>
      <c r="F8" s="41">
        <f t="shared" ca="1" si="2"/>
        <v>11.399999999999999</v>
      </c>
      <c r="G8" s="41">
        <f t="shared" ca="1" si="2"/>
        <v>10</v>
      </c>
      <c r="H8" s="41">
        <f t="shared" ca="1" si="2"/>
        <v>10.399999999999999</v>
      </c>
      <c r="I8" s="41">
        <f t="shared" ca="1" si="2"/>
        <v>9.9</v>
      </c>
      <c r="J8" s="41">
        <f t="shared" ca="1" si="2"/>
        <v>9.6</v>
      </c>
      <c r="K8" s="41">
        <f t="shared" ca="1" si="2"/>
        <v>11.15</v>
      </c>
      <c r="L8" s="177">
        <f t="shared" ca="1" si="2"/>
        <v>10</v>
      </c>
      <c r="O8" s="163"/>
      <c r="P8" s="56"/>
      <c r="Q8" s="56"/>
      <c r="R8" s="56"/>
      <c r="S8" s="56"/>
      <c r="T8" s="56"/>
      <c r="U8" s="56"/>
      <c r="V8" s="56"/>
      <c r="W8" s="56"/>
      <c r="X8" s="56"/>
      <c r="Y8" s="56"/>
      <c r="Z8" s="56"/>
      <c r="AA8" s="56"/>
      <c r="AB8" s="56"/>
      <c r="AC8" s="56"/>
      <c r="AD8" s="164"/>
      <c r="AE8" s="163"/>
      <c r="AF8" s="56"/>
      <c r="AG8" s="56"/>
      <c r="AH8" s="56"/>
      <c r="AI8" s="56"/>
      <c r="AJ8" s="56"/>
      <c r="AK8" s="56"/>
      <c r="AL8" s="164"/>
      <c r="AM8" s="163"/>
      <c r="AN8" s="56"/>
      <c r="AO8" s="56"/>
      <c r="AP8" s="56"/>
      <c r="AQ8" s="56"/>
      <c r="AR8" s="56"/>
      <c r="AS8" s="56"/>
      <c r="AT8" s="56"/>
      <c r="AU8" s="163"/>
      <c r="AV8" s="56"/>
      <c r="AW8" s="56"/>
      <c r="AX8" s="56"/>
      <c r="AY8" s="56"/>
      <c r="AZ8" s="56"/>
      <c r="BA8" s="56"/>
      <c r="BB8" s="56"/>
      <c r="BC8" s="56"/>
      <c r="BD8" s="56"/>
      <c r="BE8" s="56"/>
      <c r="BF8" s="56"/>
      <c r="BG8" s="56"/>
      <c r="BH8" s="56"/>
      <c r="BI8" s="56"/>
      <c r="BJ8" s="164"/>
    </row>
    <row r="9" spans="1:62">
      <c r="B9" s="188" t="s">
        <v>538</v>
      </c>
      <c r="C9" s="176">
        <f t="array" aca="1" ref="C9" ca="1">MAX(IF(INDIRECT(C$4)&lt;C21,INDIRECT(C$4)))</f>
        <v>18.3</v>
      </c>
      <c r="D9" s="41">
        <f t="array" aca="1" ref="D9" ca="1">MAX(IF(INDIRECT(D$4)&lt;D21,INDIRECT(D$4)))</f>
        <v>17.3</v>
      </c>
      <c r="E9" s="41">
        <f t="array" aca="1" ref="E9" ca="1">MAX(IF(INDIRECT(E$4)&lt;E21,INDIRECT(E$4)))</f>
        <v>18.5</v>
      </c>
      <c r="F9" s="41">
        <f t="array" aca="1" ref="F9" ca="1">MAX(IF(INDIRECT(F$4)&lt;F21,INDIRECT(F$4)))</f>
        <v>20</v>
      </c>
      <c r="G9" s="41">
        <f t="array" aca="1" ref="G9" ca="1">MAX(IF(INDIRECT(G$4)&lt;G21,INDIRECT(G$4)))</f>
        <v>19.5</v>
      </c>
      <c r="H9" s="41">
        <f t="array" aca="1" ref="H9" ca="1">MAX(IF(INDIRECT(H$4)&lt;H21,INDIRECT(H$4)))</f>
        <v>19.8</v>
      </c>
      <c r="I9" s="41">
        <f t="array" aca="1" ref="I9" ca="1">MAX(IF(INDIRECT(I$4)&lt;I21,INDIRECT(I$4)))</f>
        <v>19.5</v>
      </c>
      <c r="J9" s="41">
        <f t="array" aca="1" ref="J9" ca="1">MAX(IF(INDIRECT(J$4)&lt;J21,INDIRECT(J$4)))</f>
        <v>20</v>
      </c>
      <c r="K9" s="41">
        <f t="array" aca="1" ref="K9" ca="1">MAX(IF(INDIRECT(K$4)&lt;K21,INDIRECT(K$4)))</f>
        <v>20</v>
      </c>
      <c r="L9" s="177">
        <f t="array" aca="1" ref="L9" ca="1">MAX(IF(INDIRECT(L$4)&lt;L21,INDIRECT(L$4)))</f>
        <v>19.5</v>
      </c>
      <c r="O9" s="163"/>
      <c r="P9" s="56"/>
      <c r="Q9" s="56"/>
      <c r="R9" s="56"/>
      <c r="S9" s="56"/>
      <c r="T9" s="56"/>
      <c r="U9" s="56"/>
      <c r="V9" s="56"/>
      <c r="W9" s="56"/>
      <c r="X9" s="56"/>
      <c r="Y9" s="56"/>
      <c r="Z9" s="56"/>
      <c r="AA9" s="56"/>
      <c r="AB9" s="56"/>
      <c r="AC9" s="56"/>
      <c r="AD9" s="164"/>
      <c r="AE9" s="163"/>
      <c r="AF9" s="56"/>
      <c r="AG9" s="56"/>
      <c r="AH9" s="56"/>
      <c r="AI9" s="56"/>
      <c r="AJ9" s="56"/>
      <c r="AK9" s="56"/>
      <c r="AL9" s="164"/>
      <c r="AM9" s="163"/>
      <c r="AN9" s="56"/>
      <c r="AO9" s="56"/>
      <c r="AP9" s="56"/>
      <c r="AQ9" s="56"/>
      <c r="AR9" s="56"/>
      <c r="AS9" s="56"/>
      <c r="AT9" s="56"/>
      <c r="AU9" s="163"/>
      <c r="AV9" s="56"/>
      <c r="AW9" s="56"/>
      <c r="AX9" s="56"/>
      <c r="AY9" s="56"/>
      <c r="AZ9" s="56"/>
      <c r="BA9" s="56"/>
      <c r="BB9" s="56"/>
      <c r="BC9" s="56"/>
      <c r="BD9" s="56"/>
      <c r="BE9" s="56"/>
      <c r="BF9" s="56"/>
      <c r="BG9" s="56"/>
      <c r="BH9" s="56"/>
      <c r="BI9" s="56"/>
      <c r="BJ9" s="164"/>
    </row>
    <row r="10" spans="1:62">
      <c r="B10" s="188" t="s">
        <v>313</v>
      </c>
      <c r="C10" s="176">
        <f t="shared" ref="C10:L10" ca="1" si="3">MAX(INDIRECT(C$4))</f>
        <v>18.3</v>
      </c>
      <c r="D10" s="41">
        <f t="shared" ca="1" si="3"/>
        <v>17.3</v>
      </c>
      <c r="E10" s="41">
        <f t="shared" ca="1" si="3"/>
        <v>18.5</v>
      </c>
      <c r="F10" s="41">
        <f t="shared" ca="1" si="3"/>
        <v>20</v>
      </c>
      <c r="G10" s="41">
        <f t="shared" ca="1" si="3"/>
        <v>19.5</v>
      </c>
      <c r="H10" s="41">
        <f t="shared" ca="1" si="3"/>
        <v>19.8</v>
      </c>
      <c r="I10" s="41">
        <f t="shared" ca="1" si="3"/>
        <v>19.5</v>
      </c>
      <c r="J10" s="41">
        <f t="shared" ca="1" si="3"/>
        <v>20</v>
      </c>
      <c r="K10" s="41">
        <f t="shared" ca="1" si="3"/>
        <v>20</v>
      </c>
      <c r="L10" s="177">
        <f t="shared" ca="1" si="3"/>
        <v>19.5</v>
      </c>
      <c r="O10" s="163"/>
      <c r="P10" s="56"/>
      <c r="Q10" s="56"/>
      <c r="R10" s="56"/>
      <c r="S10" s="56"/>
      <c r="T10" s="56"/>
      <c r="U10" s="56"/>
      <c r="V10" s="56"/>
      <c r="W10" s="56"/>
      <c r="X10" s="56"/>
      <c r="Y10" s="56"/>
      <c r="Z10" s="56"/>
      <c r="AA10" s="56"/>
      <c r="AB10" s="56"/>
      <c r="AC10" s="56"/>
      <c r="AD10" s="164"/>
      <c r="AE10" s="163"/>
      <c r="AF10" s="56"/>
      <c r="AG10" s="56"/>
      <c r="AH10" s="56"/>
      <c r="AI10" s="56"/>
      <c r="AJ10" s="56"/>
      <c r="AK10" s="56"/>
      <c r="AL10" s="164"/>
      <c r="AM10" s="163"/>
      <c r="AN10" s="56"/>
      <c r="AO10" s="56"/>
      <c r="AP10" s="56"/>
      <c r="AQ10" s="56"/>
      <c r="AR10" s="56"/>
      <c r="AS10" s="56"/>
      <c r="AT10" s="56"/>
      <c r="AU10" s="163"/>
      <c r="AV10" s="56"/>
      <c r="AW10" s="56"/>
      <c r="AX10" s="56"/>
      <c r="AY10" s="56"/>
      <c r="AZ10" s="56"/>
      <c r="BA10" s="56"/>
      <c r="BB10" s="56"/>
      <c r="BC10" s="56"/>
      <c r="BD10" s="56"/>
      <c r="BE10" s="56"/>
      <c r="BF10" s="56"/>
      <c r="BG10" s="56"/>
      <c r="BH10" s="56"/>
      <c r="BI10" s="56"/>
      <c r="BJ10" s="164"/>
    </row>
    <row r="11" spans="1:62">
      <c r="B11" s="189" t="s">
        <v>539</v>
      </c>
      <c r="C11" s="185">
        <f t="shared" ref="C11:L11" ca="1" si="4">QUARTILE(INDIRECT(C$4),3)</f>
        <v>13.85</v>
      </c>
      <c r="D11" s="194">
        <f t="shared" ca="1" si="4"/>
        <v>13.125</v>
      </c>
      <c r="E11" s="194">
        <f t="shared" ca="1" si="4"/>
        <v>13.775</v>
      </c>
      <c r="F11" s="194">
        <f t="shared" ca="1" si="4"/>
        <v>14.8</v>
      </c>
      <c r="G11" s="194">
        <f t="shared" ca="1" si="4"/>
        <v>13.675000000000001</v>
      </c>
      <c r="H11" s="194">
        <f t="shared" ca="1" si="4"/>
        <v>15.15</v>
      </c>
      <c r="I11" s="194">
        <f t="shared" ca="1" si="4"/>
        <v>14.6</v>
      </c>
      <c r="J11" s="194">
        <f t="shared" ca="1" si="4"/>
        <v>14.649999999999999</v>
      </c>
      <c r="K11" s="194">
        <f t="shared" ca="1" si="4"/>
        <v>15.425000000000001</v>
      </c>
      <c r="L11" s="195">
        <f t="shared" ca="1" si="4"/>
        <v>14.7</v>
      </c>
      <c r="O11" s="163"/>
      <c r="P11" s="56"/>
      <c r="Q11" s="56"/>
      <c r="R11" s="56"/>
      <c r="S11" s="56"/>
      <c r="T11" s="56"/>
      <c r="U11" s="56"/>
      <c r="V11" s="56"/>
      <c r="W11" s="56"/>
      <c r="X11" s="56"/>
      <c r="Y11" s="56"/>
      <c r="Z11" s="56"/>
      <c r="AA11" s="56"/>
      <c r="AB11" s="56"/>
      <c r="AC11" s="56"/>
      <c r="AD11" s="164"/>
      <c r="AE11" s="163"/>
      <c r="AF11" s="56"/>
      <c r="AG11" s="56"/>
      <c r="AH11" s="56"/>
      <c r="AI11" s="56"/>
      <c r="AJ11" s="56"/>
      <c r="AK11" s="56"/>
      <c r="AL11" s="164"/>
      <c r="AM11" s="163"/>
      <c r="AN11" s="56"/>
      <c r="AO11" s="56"/>
      <c r="AP11" s="56"/>
      <c r="AQ11" s="56"/>
      <c r="AR11" s="56"/>
      <c r="AS11" s="56"/>
      <c r="AT11" s="56"/>
      <c r="AU11" s="163"/>
      <c r="AV11" s="56"/>
      <c r="AW11" s="56"/>
      <c r="AX11" s="56"/>
      <c r="AY11" s="56"/>
      <c r="AZ11" s="56"/>
      <c r="BA11" s="56"/>
      <c r="BB11" s="56"/>
      <c r="BC11" s="56"/>
      <c r="BD11" s="56"/>
      <c r="BE11" s="56"/>
      <c r="BF11" s="56"/>
      <c r="BG11" s="56"/>
      <c r="BH11" s="56"/>
      <c r="BI11" s="56"/>
      <c r="BJ11" s="164"/>
    </row>
    <row r="12" spans="1:62">
      <c r="B12" s="183"/>
      <c r="C12" s="41"/>
      <c r="D12" s="41"/>
      <c r="E12" s="41"/>
      <c r="F12" s="41"/>
      <c r="G12" s="41"/>
      <c r="H12" s="41"/>
      <c r="I12" s="41"/>
      <c r="J12" s="41"/>
      <c r="K12" s="41"/>
      <c r="L12" s="41"/>
      <c r="O12" s="163"/>
      <c r="P12" s="56"/>
      <c r="Q12" s="56"/>
      <c r="R12" s="56"/>
      <c r="S12" s="56"/>
      <c r="T12" s="56"/>
      <c r="U12" s="56"/>
      <c r="V12" s="56"/>
      <c r="W12" s="56"/>
      <c r="X12" s="56"/>
      <c r="Y12" s="56"/>
      <c r="Z12" s="56"/>
      <c r="AA12" s="56"/>
      <c r="AB12" s="56"/>
      <c r="AC12" s="56"/>
      <c r="AD12" s="164"/>
      <c r="AE12" s="163"/>
      <c r="AF12" s="56"/>
      <c r="AG12" s="56"/>
      <c r="AH12" s="56"/>
      <c r="AI12" s="56"/>
      <c r="AJ12" s="56"/>
      <c r="AK12" s="56"/>
      <c r="AL12" s="164"/>
      <c r="AM12" s="163"/>
      <c r="AN12" s="56"/>
      <c r="AO12" s="56"/>
      <c r="AP12" s="56"/>
      <c r="AQ12" s="56"/>
      <c r="AR12" s="56"/>
      <c r="AS12" s="56"/>
      <c r="AT12" s="56"/>
      <c r="AU12" s="163"/>
      <c r="AV12" s="56"/>
      <c r="AW12" s="56"/>
      <c r="AX12" s="56"/>
      <c r="AY12" s="56"/>
      <c r="AZ12" s="56"/>
      <c r="BA12" s="56"/>
      <c r="BB12" s="56"/>
      <c r="BC12" s="56"/>
      <c r="BD12" s="56"/>
      <c r="BE12" s="56"/>
      <c r="BF12" s="56"/>
      <c r="BG12" s="56"/>
      <c r="BH12" s="56"/>
      <c r="BI12" s="56"/>
      <c r="BJ12" s="164"/>
    </row>
    <row r="13" spans="1:62">
      <c r="B13" s="679" t="s">
        <v>1133</v>
      </c>
      <c r="C13" s="680">
        <v>10.728</v>
      </c>
      <c r="D13" s="681">
        <v>10.874000000000001</v>
      </c>
      <c r="E13" s="681">
        <v>10.28</v>
      </c>
      <c r="F13" s="681">
        <v>10.795999999999999</v>
      </c>
      <c r="G13" s="681">
        <v>10.465999999999999</v>
      </c>
      <c r="H13" s="681">
        <v>10.651999999999999</v>
      </c>
      <c r="I13" s="681">
        <v>10.278</v>
      </c>
      <c r="J13" s="681">
        <v>10.356</v>
      </c>
      <c r="K13" s="681">
        <v>11.226000000000001</v>
      </c>
      <c r="L13" s="682">
        <v>10.38</v>
      </c>
      <c r="O13" s="163"/>
      <c r="P13" s="56"/>
      <c r="Q13" s="56"/>
      <c r="R13" s="56"/>
      <c r="S13" s="56"/>
      <c r="T13" s="56"/>
      <c r="U13" s="56"/>
      <c r="V13" s="56"/>
      <c r="W13" s="56"/>
      <c r="X13" s="56"/>
      <c r="Y13" s="56"/>
      <c r="Z13" s="56"/>
      <c r="AA13" s="56"/>
      <c r="AB13" s="56"/>
      <c r="AC13" s="56"/>
      <c r="AD13" s="164"/>
      <c r="AE13" s="163"/>
      <c r="AF13" s="56"/>
      <c r="AG13" s="56"/>
      <c r="AH13" s="56"/>
      <c r="AI13" s="56"/>
      <c r="AJ13" s="56"/>
      <c r="AK13" s="56"/>
      <c r="AL13" s="164"/>
      <c r="AM13" s="163"/>
      <c r="AN13" s="56"/>
      <c r="AO13" s="56"/>
      <c r="AP13" s="56"/>
      <c r="AQ13" s="56"/>
      <c r="AR13" s="56"/>
      <c r="AS13" s="56"/>
      <c r="AT13" s="56"/>
      <c r="AU13" s="163"/>
      <c r="AV13" s="56"/>
      <c r="AW13" s="56"/>
      <c r="AX13" s="56"/>
      <c r="AY13" s="56"/>
      <c r="AZ13" s="56"/>
      <c r="BA13" s="56"/>
      <c r="BB13" s="56"/>
      <c r="BC13" s="56"/>
      <c r="BD13" s="56"/>
      <c r="BE13" s="56"/>
      <c r="BF13" s="56"/>
      <c r="BG13" s="56"/>
      <c r="BH13" s="56"/>
      <c r="BI13" s="56"/>
      <c r="BJ13" s="164"/>
    </row>
    <row r="14" spans="1:62">
      <c r="B14" s="606" t="s">
        <v>1304</v>
      </c>
      <c r="C14" s="184">
        <f t="shared" ref="C14:L14" ca="1" si="5">C10-C6</f>
        <v>13.4</v>
      </c>
      <c r="D14" s="192">
        <f t="shared" ca="1" si="5"/>
        <v>12.4</v>
      </c>
      <c r="E14" s="192">
        <f t="shared" ca="1" si="5"/>
        <v>16.100000000000001</v>
      </c>
      <c r="F14" s="192">
        <f t="shared" ca="1" si="5"/>
        <v>17.8</v>
      </c>
      <c r="G14" s="192">
        <f t="shared" ca="1" si="5"/>
        <v>16.399999999999999</v>
      </c>
      <c r="H14" s="192">
        <f t="shared" ca="1" si="5"/>
        <v>18.3</v>
      </c>
      <c r="I14" s="192">
        <f t="shared" ca="1" si="5"/>
        <v>19.100000000000001</v>
      </c>
      <c r="J14" s="192">
        <f t="shared" ca="1" si="5"/>
        <v>19.600000000000001</v>
      </c>
      <c r="K14" s="192">
        <f t="shared" ca="1" si="5"/>
        <v>18</v>
      </c>
      <c r="L14" s="193">
        <f t="shared" ca="1" si="5"/>
        <v>19.100000000000001</v>
      </c>
      <c r="O14" s="163"/>
      <c r="P14" s="56"/>
      <c r="Q14" s="56"/>
      <c r="R14" s="56"/>
      <c r="S14" s="56"/>
      <c r="T14" s="56"/>
      <c r="U14" s="56"/>
      <c r="V14" s="56"/>
      <c r="W14" s="56"/>
      <c r="X14" s="56"/>
      <c r="Y14" s="56"/>
      <c r="Z14" s="56"/>
      <c r="AA14" s="56"/>
      <c r="AB14" s="56"/>
      <c r="AC14" s="56"/>
      <c r="AD14" s="164"/>
      <c r="AE14" s="163"/>
      <c r="AF14" s="56"/>
      <c r="AG14" s="56"/>
      <c r="AH14" s="56"/>
      <c r="AI14" s="56"/>
      <c r="AJ14" s="56"/>
      <c r="AK14" s="56"/>
      <c r="AL14" s="164"/>
      <c r="AM14" s="163"/>
      <c r="AN14" s="56"/>
      <c r="AO14" s="56"/>
      <c r="AP14" s="56"/>
      <c r="AQ14" s="56"/>
      <c r="AR14" s="56"/>
      <c r="AS14" s="56"/>
      <c r="AT14" s="56"/>
      <c r="AU14" s="163"/>
      <c r="AV14" s="56"/>
      <c r="AW14" s="56"/>
      <c r="AX14" s="56"/>
      <c r="AY14" s="56"/>
      <c r="AZ14" s="56"/>
      <c r="BA14" s="56"/>
      <c r="BB14" s="56"/>
      <c r="BC14" s="56"/>
      <c r="BD14" s="56"/>
      <c r="BE14" s="56"/>
      <c r="BF14" s="56"/>
      <c r="BG14" s="56"/>
      <c r="BH14" s="56"/>
      <c r="BI14" s="56"/>
      <c r="BJ14" s="164"/>
    </row>
    <row r="15" spans="1:62">
      <c r="B15" s="607" t="s">
        <v>1305</v>
      </c>
      <c r="C15" s="615" t="e">
        <f t="shared" ref="C15:L15" ca="1" si="6">_xlfn.STDEV.S(INDIRECT(C$4))</f>
        <v>#NAME?</v>
      </c>
      <c r="D15" s="608" t="e">
        <f t="shared" ca="1" si="6"/>
        <v>#NAME?</v>
      </c>
      <c r="E15" s="608" t="e">
        <f t="shared" ca="1" si="6"/>
        <v>#NAME?</v>
      </c>
      <c r="F15" s="608" t="e">
        <f t="shared" ca="1" si="6"/>
        <v>#NAME?</v>
      </c>
      <c r="G15" s="608" t="e">
        <f t="shared" ca="1" si="6"/>
        <v>#NAME?</v>
      </c>
      <c r="H15" s="608" t="e">
        <f t="shared" ca="1" si="6"/>
        <v>#NAME?</v>
      </c>
      <c r="I15" s="608" t="e">
        <f t="shared" ca="1" si="6"/>
        <v>#NAME?</v>
      </c>
      <c r="J15" s="608" t="e">
        <f t="shared" ca="1" si="6"/>
        <v>#NAME?</v>
      </c>
      <c r="K15" s="608" t="e">
        <f t="shared" ca="1" si="6"/>
        <v>#NAME?</v>
      </c>
      <c r="L15" s="609" t="e">
        <f t="shared" ca="1" si="6"/>
        <v>#NAME?</v>
      </c>
      <c r="O15" s="163"/>
      <c r="P15" s="56"/>
      <c r="Q15" s="56"/>
      <c r="R15" s="56"/>
      <c r="S15" s="56"/>
      <c r="T15" s="56"/>
      <c r="U15" s="56"/>
      <c r="V15" s="56"/>
      <c r="W15" s="56"/>
      <c r="X15" s="56"/>
      <c r="Y15" s="56"/>
      <c r="Z15" s="56"/>
      <c r="AA15" s="56"/>
      <c r="AB15" s="56"/>
      <c r="AC15" s="56"/>
      <c r="AD15" s="164"/>
      <c r="AE15" s="163"/>
      <c r="AF15" s="56"/>
      <c r="AG15" s="56"/>
      <c r="AH15" s="56"/>
      <c r="AI15" s="56"/>
      <c r="AJ15" s="56"/>
      <c r="AK15" s="56"/>
      <c r="AL15" s="164"/>
      <c r="AM15" s="163"/>
      <c r="AN15" s="56"/>
      <c r="AO15" s="56"/>
      <c r="AP15" s="56"/>
      <c r="AQ15" s="56"/>
      <c r="AR15" s="56"/>
      <c r="AS15" s="56"/>
      <c r="AT15" s="56"/>
      <c r="AU15" s="163"/>
      <c r="AV15" s="56"/>
      <c r="AW15" s="56"/>
      <c r="AX15" s="56"/>
      <c r="AY15" s="56"/>
      <c r="AZ15" s="56"/>
      <c r="BA15" s="56"/>
      <c r="BB15" s="56"/>
      <c r="BC15" s="56"/>
      <c r="BD15" s="56"/>
      <c r="BE15" s="56"/>
      <c r="BF15" s="56"/>
      <c r="BG15" s="56"/>
      <c r="BH15" s="56"/>
      <c r="BI15" s="56"/>
      <c r="BJ15" s="164"/>
    </row>
    <row r="16" spans="1:62">
      <c r="B16" s="183"/>
      <c r="C16" s="41"/>
      <c r="D16" s="41"/>
      <c r="E16" s="41"/>
      <c r="F16" s="41"/>
      <c r="G16" s="41"/>
      <c r="H16" s="41"/>
      <c r="I16" s="41"/>
      <c r="J16" s="41"/>
      <c r="K16" s="41"/>
      <c r="L16" s="41"/>
      <c r="O16" s="163"/>
      <c r="P16" s="56"/>
      <c r="Q16" s="56"/>
      <c r="R16" s="56"/>
      <c r="S16" s="56"/>
      <c r="T16" s="56"/>
      <c r="U16" s="56"/>
      <c r="V16" s="56"/>
      <c r="W16" s="56"/>
      <c r="X16" s="56"/>
      <c r="Y16" s="56"/>
      <c r="Z16" s="56"/>
      <c r="AA16" s="56"/>
      <c r="AB16" s="56"/>
      <c r="AC16" s="56"/>
      <c r="AD16" s="164"/>
      <c r="AE16" s="163"/>
      <c r="AF16" s="56"/>
      <c r="AG16" s="56"/>
      <c r="AH16" s="56"/>
      <c r="AI16" s="56"/>
      <c r="AJ16" s="56"/>
      <c r="AK16" s="56"/>
      <c r="AL16" s="164"/>
      <c r="AM16" s="163"/>
      <c r="AN16" s="56"/>
      <c r="AO16" s="56"/>
      <c r="AP16" s="56"/>
      <c r="AQ16" s="56"/>
      <c r="AR16" s="56"/>
      <c r="AS16" s="56"/>
      <c r="AT16" s="56"/>
      <c r="AU16" s="163"/>
      <c r="AV16" s="56"/>
      <c r="AW16" s="56"/>
      <c r="AX16" s="56"/>
      <c r="AY16" s="56"/>
      <c r="AZ16" s="56"/>
      <c r="BA16" s="56"/>
      <c r="BB16" s="56"/>
      <c r="BC16" s="56"/>
      <c r="BD16" s="56"/>
      <c r="BE16" s="56"/>
      <c r="BF16" s="56"/>
      <c r="BG16" s="56"/>
      <c r="BH16" s="56"/>
      <c r="BI16" s="56"/>
      <c r="BJ16" s="164"/>
    </row>
    <row r="17" spans="1:62">
      <c r="B17" s="187" t="s">
        <v>540</v>
      </c>
      <c r="C17" s="184">
        <f t="shared" ref="C17:L17" ca="1" si="7">COUNT(INDIRECT(C$4))</f>
        <v>50</v>
      </c>
      <c r="D17" s="192">
        <f t="shared" ca="1" si="7"/>
        <v>50</v>
      </c>
      <c r="E17" s="192">
        <f t="shared" ca="1" si="7"/>
        <v>50</v>
      </c>
      <c r="F17" s="192">
        <f t="shared" ca="1" si="7"/>
        <v>50</v>
      </c>
      <c r="G17" s="192">
        <f t="shared" ca="1" si="7"/>
        <v>50</v>
      </c>
      <c r="H17" s="192">
        <f t="shared" ca="1" si="7"/>
        <v>50</v>
      </c>
      <c r="I17" s="192">
        <f t="shared" ca="1" si="7"/>
        <v>50</v>
      </c>
      <c r="J17" s="192">
        <f t="shared" ca="1" si="7"/>
        <v>50</v>
      </c>
      <c r="K17" s="192">
        <f t="shared" ca="1" si="7"/>
        <v>50</v>
      </c>
      <c r="L17" s="193">
        <f t="shared" ca="1" si="7"/>
        <v>50</v>
      </c>
      <c r="O17" s="163"/>
      <c r="P17" s="56"/>
      <c r="Q17" s="56"/>
      <c r="R17" s="56"/>
      <c r="S17" s="56"/>
      <c r="T17" s="56"/>
      <c r="U17" s="56"/>
      <c r="V17" s="56"/>
      <c r="W17" s="56"/>
      <c r="X17" s="56"/>
      <c r="Y17" s="56"/>
      <c r="Z17" s="56"/>
      <c r="AA17" s="56"/>
      <c r="AB17" s="56"/>
      <c r="AC17" s="56"/>
      <c r="AD17" s="164"/>
      <c r="AE17" s="163"/>
      <c r="AF17" s="56"/>
      <c r="AG17" s="56"/>
      <c r="AH17" s="56"/>
      <c r="AI17" s="56"/>
      <c r="AJ17" s="56"/>
      <c r="AK17" s="56"/>
      <c r="AL17" s="164"/>
      <c r="AM17" s="163"/>
      <c r="AN17" s="56"/>
      <c r="AO17" s="56"/>
      <c r="AP17" s="56"/>
      <c r="AQ17" s="56"/>
      <c r="AR17" s="56"/>
      <c r="AS17" s="56"/>
      <c r="AT17" s="56"/>
      <c r="AU17" s="163"/>
      <c r="AV17" s="56"/>
      <c r="AW17" s="56"/>
      <c r="AX17" s="56"/>
      <c r="AY17" s="56"/>
      <c r="AZ17" s="56"/>
      <c r="BA17" s="56"/>
      <c r="BB17" s="56"/>
      <c r="BC17" s="56"/>
      <c r="BD17" s="56"/>
      <c r="BE17" s="56"/>
      <c r="BF17" s="56"/>
      <c r="BG17" s="56"/>
      <c r="BH17" s="56"/>
      <c r="BI17" s="56"/>
      <c r="BJ17" s="164"/>
    </row>
    <row r="18" spans="1:62">
      <c r="B18" s="188" t="s">
        <v>541</v>
      </c>
      <c r="C18" s="186">
        <f t="shared" ref="C18:L18" ca="1" si="8">AVERAGE(INDIRECT(C$4))</f>
        <v>10.728000000000002</v>
      </c>
      <c r="D18" s="191">
        <f t="shared" ca="1" si="8"/>
        <v>10.873999999999999</v>
      </c>
      <c r="E18" s="191">
        <f t="shared" ca="1" si="8"/>
        <v>10.279999999999998</v>
      </c>
      <c r="F18" s="191">
        <f t="shared" ca="1" si="8"/>
        <v>10.796000000000006</v>
      </c>
      <c r="G18" s="191">
        <f t="shared" ca="1" si="8"/>
        <v>10.466000000000003</v>
      </c>
      <c r="H18" s="191">
        <f t="shared" ca="1" si="8"/>
        <v>10.652000000000003</v>
      </c>
      <c r="I18" s="191">
        <f t="shared" ca="1" si="8"/>
        <v>10.278000000000002</v>
      </c>
      <c r="J18" s="191">
        <f t="shared" ca="1" si="8"/>
        <v>10.356</v>
      </c>
      <c r="K18" s="191">
        <f t="shared" ca="1" si="8"/>
        <v>11.225999999999999</v>
      </c>
      <c r="L18" s="196">
        <f t="shared" ca="1" si="8"/>
        <v>10.38</v>
      </c>
      <c r="O18" s="163"/>
      <c r="P18" s="56"/>
      <c r="Q18" s="56"/>
      <c r="R18" s="56"/>
      <c r="S18" s="56"/>
      <c r="T18" s="56"/>
      <c r="U18" s="56"/>
      <c r="V18" s="56"/>
      <c r="W18" s="56"/>
      <c r="X18" s="56"/>
      <c r="Y18" s="56"/>
      <c r="Z18" s="56"/>
      <c r="AA18" s="56"/>
      <c r="AB18" s="56"/>
      <c r="AC18" s="56"/>
      <c r="AD18" s="164"/>
      <c r="AE18" s="163"/>
      <c r="AF18" s="56"/>
      <c r="AG18" s="56"/>
      <c r="AH18" s="56"/>
      <c r="AI18" s="56"/>
      <c r="AJ18" s="56"/>
      <c r="AK18" s="56"/>
      <c r="AL18" s="164"/>
      <c r="AM18" s="163"/>
      <c r="AN18" s="56"/>
      <c r="AO18" s="56"/>
      <c r="AP18" s="56"/>
      <c r="AQ18" s="56"/>
      <c r="AR18" s="56"/>
      <c r="AS18" s="56"/>
      <c r="AT18" s="56"/>
      <c r="AU18" s="163"/>
      <c r="AV18" s="56"/>
      <c r="AW18" s="56"/>
      <c r="AX18" s="56"/>
      <c r="AY18" s="56"/>
      <c r="AZ18" s="56"/>
      <c r="BA18" s="56"/>
      <c r="BB18" s="56"/>
      <c r="BC18" s="56"/>
      <c r="BD18" s="56"/>
      <c r="BE18" s="56"/>
      <c r="BF18" s="56"/>
      <c r="BG18" s="56"/>
      <c r="BH18" s="56"/>
      <c r="BI18" s="56"/>
      <c r="BJ18" s="164"/>
    </row>
    <row r="19" spans="1:62">
      <c r="B19" s="188" t="s">
        <v>542</v>
      </c>
      <c r="C19" s="176">
        <f t="shared" ref="C19:L19" ca="1" si="9">C11-C5</f>
        <v>5.2999999999999989</v>
      </c>
      <c r="D19" s="41">
        <f t="shared" ca="1" si="9"/>
        <v>4.0500000000000007</v>
      </c>
      <c r="E19" s="41">
        <f t="shared" ca="1" si="9"/>
        <v>6.8250000000000002</v>
      </c>
      <c r="F19" s="41">
        <f t="shared" ca="1" si="9"/>
        <v>8.75</v>
      </c>
      <c r="G19" s="41">
        <f t="shared" ca="1" si="9"/>
        <v>6.1750000000000007</v>
      </c>
      <c r="H19" s="41">
        <f t="shared" ca="1" si="9"/>
        <v>8.375</v>
      </c>
      <c r="I19" s="41">
        <f t="shared" ca="1" si="9"/>
        <v>9.1499999999999986</v>
      </c>
      <c r="J19" s="41">
        <f t="shared" ca="1" si="9"/>
        <v>8.0749999999999993</v>
      </c>
      <c r="K19" s="41">
        <f t="shared" ca="1" si="9"/>
        <v>8.15</v>
      </c>
      <c r="L19" s="177">
        <f t="shared" ca="1" si="9"/>
        <v>9.0749999999999993</v>
      </c>
      <c r="O19" s="163"/>
      <c r="P19" s="56"/>
      <c r="Q19" s="56"/>
      <c r="R19" s="56"/>
      <c r="S19" s="56"/>
      <c r="T19" s="56"/>
      <c r="U19" s="56"/>
      <c r="V19" s="56"/>
      <c r="W19" s="56"/>
      <c r="X19" s="56"/>
      <c r="Y19" s="56"/>
      <c r="Z19" s="56"/>
      <c r="AA19" s="56"/>
      <c r="AB19" s="56"/>
      <c r="AC19" s="56"/>
      <c r="AD19" s="164"/>
      <c r="AE19" s="165"/>
      <c r="AF19" s="166"/>
      <c r="AG19" s="166"/>
      <c r="AH19" s="166"/>
      <c r="AI19" s="166"/>
      <c r="AJ19" s="166"/>
      <c r="AK19" s="166"/>
      <c r="AL19" s="167"/>
      <c r="AM19" s="165"/>
      <c r="AN19" s="166"/>
      <c r="AO19" s="166"/>
      <c r="AP19" s="166"/>
      <c r="AQ19" s="166"/>
      <c r="AR19" s="166"/>
      <c r="AS19" s="166"/>
      <c r="AT19" s="166"/>
      <c r="AU19" s="163"/>
      <c r="AV19" s="56"/>
      <c r="AW19" s="56"/>
      <c r="AX19" s="56"/>
      <c r="AY19" s="56"/>
      <c r="AZ19" s="56"/>
      <c r="BA19" s="56"/>
      <c r="BB19" s="56"/>
      <c r="BC19" s="56"/>
      <c r="BD19" s="56"/>
      <c r="BE19" s="56"/>
      <c r="BF19" s="56"/>
      <c r="BG19" s="56"/>
      <c r="BH19" s="56"/>
      <c r="BI19" s="56"/>
      <c r="BJ19" s="164"/>
    </row>
    <row r="20" spans="1:62">
      <c r="B20" s="188" t="s">
        <v>543</v>
      </c>
      <c r="C20" s="176">
        <f t="shared" ref="C20:L20" ca="1" si="10">C5-1.5*(C11-C5)</f>
        <v>0.60000000000000231</v>
      </c>
      <c r="D20" s="41">
        <f t="shared" ca="1" si="10"/>
        <v>2.9999999999999982</v>
      </c>
      <c r="E20" s="41">
        <f t="shared" ca="1" si="10"/>
        <v>-3.2875000000000005</v>
      </c>
      <c r="F20" s="41">
        <f t="shared" ca="1" si="10"/>
        <v>-7.0750000000000002</v>
      </c>
      <c r="G20" s="41">
        <f t="shared" ca="1" si="10"/>
        <v>-1.7625000000000011</v>
      </c>
      <c r="H20" s="41">
        <f t="shared" ca="1" si="10"/>
        <v>-5.7874999999999996</v>
      </c>
      <c r="I20" s="41">
        <f t="shared" ca="1" si="10"/>
        <v>-8.2749999999999986</v>
      </c>
      <c r="J20" s="41">
        <f t="shared" ca="1" si="10"/>
        <v>-5.5374999999999988</v>
      </c>
      <c r="K20" s="41">
        <f t="shared" ca="1" si="10"/>
        <v>-4.9500000000000011</v>
      </c>
      <c r="L20" s="177">
        <f t="shared" ca="1" si="10"/>
        <v>-7.9874999999999989</v>
      </c>
      <c r="O20" s="333"/>
      <c r="P20" s="334"/>
      <c r="Q20" s="334"/>
      <c r="R20" s="334"/>
      <c r="S20" s="334"/>
      <c r="T20" s="334"/>
      <c r="U20" s="334"/>
      <c r="V20" s="334"/>
      <c r="W20" s="334"/>
      <c r="X20" s="334"/>
      <c r="Y20" s="334"/>
      <c r="Z20" s="334"/>
      <c r="AA20" s="334"/>
      <c r="AB20" s="334"/>
      <c r="AC20" s="334"/>
      <c r="AD20" s="335"/>
      <c r="AE20" s="333"/>
      <c r="AF20" s="334"/>
      <c r="AG20" s="334"/>
      <c r="AH20" s="334"/>
      <c r="AI20" s="334"/>
      <c r="AJ20" s="334"/>
      <c r="AK20" s="334"/>
      <c r="AL20" s="335"/>
      <c r="AU20" s="333"/>
      <c r="AV20" s="334"/>
      <c r="AW20" s="334"/>
      <c r="AX20" s="334"/>
      <c r="AY20" s="334"/>
      <c r="AZ20" s="334"/>
      <c r="BA20" s="334"/>
      <c r="BB20" s="334"/>
      <c r="BC20" s="334"/>
      <c r="BD20" s="334"/>
      <c r="BE20" s="334"/>
      <c r="BF20" s="334"/>
      <c r="BG20" s="334"/>
      <c r="BH20" s="334"/>
      <c r="BI20" s="334"/>
      <c r="BJ20" s="335"/>
    </row>
    <row r="21" spans="1:62">
      <c r="B21" s="189" t="s">
        <v>544</v>
      </c>
      <c r="C21" s="185">
        <f t="shared" ref="C21:L21" ca="1" si="11">C11+1.5*(C11-C5)</f>
        <v>21.799999999999997</v>
      </c>
      <c r="D21" s="194">
        <f t="shared" ca="1" si="11"/>
        <v>19.200000000000003</v>
      </c>
      <c r="E21" s="194">
        <f t="shared" ca="1" si="11"/>
        <v>24.012500000000003</v>
      </c>
      <c r="F21" s="194">
        <f t="shared" ca="1" si="11"/>
        <v>27.925000000000001</v>
      </c>
      <c r="G21" s="194">
        <f t="shared" ca="1" si="11"/>
        <v>22.9375</v>
      </c>
      <c r="H21" s="194">
        <f t="shared" ca="1" si="11"/>
        <v>27.712499999999999</v>
      </c>
      <c r="I21" s="194">
        <f t="shared" ca="1" si="11"/>
        <v>28.324999999999996</v>
      </c>
      <c r="J21" s="194">
        <f t="shared" ca="1" si="11"/>
        <v>26.762499999999996</v>
      </c>
      <c r="K21" s="194">
        <f t="shared" ca="1" si="11"/>
        <v>27.650000000000002</v>
      </c>
      <c r="L21" s="195">
        <f t="shared" ca="1" si="11"/>
        <v>28.3125</v>
      </c>
      <c r="O21" s="163"/>
      <c r="P21" s="56"/>
      <c r="Q21" s="56"/>
      <c r="R21" s="56"/>
      <c r="S21" s="56"/>
      <c r="T21" s="56"/>
      <c r="U21" s="56"/>
      <c r="V21" s="56"/>
      <c r="W21" s="56"/>
      <c r="X21" s="56"/>
      <c r="Y21" s="56"/>
      <c r="Z21" s="56"/>
      <c r="AA21" s="56"/>
      <c r="AB21" s="56"/>
      <c r="AC21" s="56"/>
      <c r="AD21" s="164"/>
      <c r="AE21" s="163"/>
      <c r="AF21" s="56"/>
      <c r="AG21" s="56"/>
      <c r="AH21" s="56"/>
      <c r="AI21" s="56"/>
      <c r="AJ21" s="56"/>
      <c r="AK21" s="56"/>
      <c r="AL21" s="164"/>
      <c r="AU21" s="163"/>
      <c r="AV21" s="56"/>
      <c r="AW21" s="56"/>
      <c r="AX21" s="56"/>
      <c r="AY21" s="56"/>
      <c r="AZ21" s="56"/>
      <c r="BA21" s="56"/>
      <c r="BB21" s="56"/>
      <c r="BC21" s="56"/>
      <c r="BD21" s="56"/>
      <c r="BE21" s="56"/>
      <c r="BF21" s="56"/>
      <c r="BG21" s="56"/>
      <c r="BH21" s="56"/>
      <c r="BI21" s="56"/>
      <c r="BJ21" s="164"/>
    </row>
    <row r="22" spans="1:62">
      <c r="A22" s="155"/>
      <c r="O22" s="163"/>
      <c r="P22" s="56"/>
      <c r="Q22" s="56"/>
      <c r="R22" s="56"/>
      <c r="S22" s="56"/>
      <c r="T22" s="56"/>
      <c r="U22" s="56"/>
      <c r="V22" s="56"/>
      <c r="W22" s="56"/>
      <c r="X22" s="56"/>
      <c r="Y22" s="56"/>
      <c r="Z22" s="56"/>
      <c r="AA22" s="56"/>
      <c r="AB22" s="56"/>
      <c r="AC22" s="56"/>
      <c r="AD22" s="164"/>
      <c r="AE22" s="163"/>
      <c r="AF22" s="56"/>
      <c r="AG22" s="56"/>
      <c r="AH22" s="56"/>
      <c r="AI22" s="56"/>
      <c r="AJ22" s="56"/>
      <c r="AK22" s="56"/>
      <c r="AL22" s="164"/>
      <c r="AU22" s="163"/>
      <c r="AV22" s="56"/>
      <c r="AW22" s="56"/>
      <c r="AX22" s="56"/>
      <c r="AY22" s="56"/>
      <c r="AZ22" s="56"/>
      <c r="BA22" s="56"/>
      <c r="BB22" s="56"/>
      <c r="BC22" s="56"/>
      <c r="BD22" s="56"/>
      <c r="BE22" s="56"/>
      <c r="BF22" s="56"/>
      <c r="BG22" s="56"/>
      <c r="BH22" s="56"/>
      <c r="BI22" s="56"/>
      <c r="BJ22" s="164"/>
    </row>
    <row r="23" spans="1:62">
      <c r="A23" s="155"/>
      <c r="B23" s="775" t="s">
        <v>545</v>
      </c>
      <c r="C23" s="776"/>
      <c r="D23" s="776"/>
      <c r="E23" s="776"/>
      <c r="F23" s="776"/>
      <c r="G23" s="776"/>
      <c r="H23" s="776"/>
      <c r="I23" s="776"/>
      <c r="J23" s="776"/>
      <c r="K23" s="776"/>
      <c r="L23" s="777"/>
      <c r="O23" s="163"/>
      <c r="P23" s="56"/>
      <c r="Q23" s="56"/>
      <c r="R23" s="56"/>
      <c r="S23" s="56"/>
      <c r="T23" s="56"/>
      <c r="U23" s="56"/>
      <c r="V23" s="56"/>
      <c r="W23" s="56"/>
      <c r="X23" s="56"/>
      <c r="Y23" s="56"/>
      <c r="Z23" s="56"/>
      <c r="AA23" s="56"/>
      <c r="AB23" s="56"/>
      <c r="AC23" s="56"/>
      <c r="AD23" s="164"/>
      <c r="AE23" s="163"/>
      <c r="AF23" s="56"/>
      <c r="AG23" s="56"/>
      <c r="AH23" s="56"/>
      <c r="AI23" s="56"/>
      <c r="AJ23" s="56"/>
      <c r="AK23" s="56"/>
      <c r="AL23" s="164"/>
      <c r="AU23" s="163"/>
      <c r="AV23" s="56"/>
      <c r="AW23" s="56"/>
      <c r="AX23" s="56"/>
      <c r="AY23" s="56"/>
      <c r="AZ23" s="56"/>
      <c r="BA23" s="56"/>
      <c r="BB23" s="56"/>
      <c r="BC23" s="56"/>
      <c r="BD23" s="56"/>
      <c r="BE23" s="56"/>
      <c r="BF23" s="56"/>
      <c r="BG23" s="56"/>
      <c r="BH23" s="56"/>
      <c r="BI23" s="56"/>
      <c r="BJ23" s="164"/>
    </row>
    <row r="24" spans="1:62" ht="15" customHeight="1">
      <c r="A24" s="155"/>
      <c r="B24" s="778"/>
      <c r="C24" s="779"/>
      <c r="D24" s="779"/>
      <c r="E24" s="779"/>
      <c r="F24" s="779"/>
      <c r="G24" s="779"/>
      <c r="H24" s="779"/>
      <c r="I24" s="779"/>
      <c r="J24" s="779"/>
      <c r="K24" s="779"/>
      <c r="L24" s="780"/>
      <c r="O24" s="163"/>
      <c r="P24" s="56"/>
      <c r="Q24" s="56"/>
      <c r="R24" s="56"/>
      <c r="S24" s="56"/>
      <c r="T24" s="56"/>
      <c r="U24" s="56"/>
      <c r="V24" s="56"/>
      <c r="W24" s="56"/>
      <c r="X24" s="56"/>
      <c r="Y24" s="56"/>
      <c r="Z24" s="56"/>
      <c r="AA24" s="56"/>
      <c r="AB24" s="56"/>
      <c r="AC24" s="56"/>
      <c r="AD24" s="164"/>
      <c r="AE24" s="163"/>
      <c r="AF24" s="56"/>
      <c r="AG24" s="56"/>
      <c r="AH24" s="56"/>
      <c r="AI24" s="56"/>
      <c r="AJ24" s="56"/>
      <c r="AK24" s="56"/>
      <c r="AL24" s="164"/>
      <c r="AU24" s="163"/>
      <c r="AV24" s="56"/>
      <c r="AW24" s="56"/>
      <c r="AX24" s="56"/>
      <c r="AY24" s="56"/>
      <c r="AZ24" s="56"/>
      <c r="BA24" s="56"/>
      <c r="BB24" s="56"/>
      <c r="BC24" s="56"/>
      <c r="BD24" s="56"/>
      <c r="BE24" s="56"/>
      <c r="BF24" s="56"/>
      <c r="BG24" s="56"/>
      <c r="BH24" s="56"/>
      <c r="BI24" s="56"/>
      <c r="BJ24" s="164"/>
    </row>
    <row r="25" spans="1:62">
      <c r="A25" s="155"/>
      <c r="B25" s="778"/>
      <c r="C25" s="779"/>
      <c r="D25" s="779"/>
      <c r="E25" s="779"/>
      <c r="F25" s="779"/>
      <c r="G25" s="779"/>
      <c r="H25" s="779"/>
      <c r="I25" s="779"/>
      <c r="J25" s="779"/>
      <c r="K25" s="779"/>
      <c r="L25" s="780"/>
      <c r="O25" s="163"/>
      <c r="P25" s="56"/>
      <c r="Q25" s="56"/>
      <c r="R25" s="56"/>
      <c r="S25" s="56"/>
      <c r="T25" s="56"/>
      <c r="U25" s="56"/>
      <c r="V25" s="56"/>
      <c r="W25" s="56"/>
      <c r="X25" s="56"/>
      <c r="Y25" s="56"/>
      <c r="Z25" s="56"/>
      <c r="AA25" s="56"/>
      <c r="AB25" s="56"/>
      <c r="AC25" s="56"/>
      <c r="AD25" s="164"/>
      <c r="AE25" s="163"/>
      <c r="AF25" s="56"/>
      <c r="AG25" s="56"/>
      <c r="AH25" s="56"/>
      <c r="AI25" s="56"/>
      <c r="AJ25" s="56"/>
      <c r="AK25" s="56"/>
      <c r="AL25" s="164"/>
      <c r="AU25" s="163"/>
      <c r="AV25" s="56"/>
      <c r="AW25" s="56"/>
      <c r="AX25" s="56"/>
      <c r="AY25" s="56"/>
      <c r="AZ25" s="56"/>
      <c r="BA25" s="56"/>
      <c r="BB25" s="56"/>
      <c r="BC25" s="56"/>
      <c r="BD25" s="56"/>
      <c r="BE25" s="56"/>
      <c r="BF25" s="56"/>
      <c r="BG25" s="56"/>
      <c r="BH25" s="56"/>
      <c r="BI25" s="56"/>
      <c r="BJ25" s="164"/>
    </row>
    <row r="26" spans="1:62">
      <c r="A26" s="155"/>
      <c r="B26" s="781"/>
      <c r="C26" s="782"/>
      <c r="D26" s="782"/>
      <c r="E26" s="782"/>
      <c r="F26" s="782"/>
      <c r="G26" s="782"/>
      <c r="H26" s="782"/>
      <c r="I26" s="782"/>
      <c r="J26" s="782"/>
      <c r="K26" s="782"/>
      <c r="L26" s="783"/>
      <c r="O26" s="163"/>
      <c r="P26" s="56"/>
      <c r="Q26" s="56"/>
      <c r="R26" s="56"/>
      <c r="S26" s="56"/>
      <c r="T26" s="56"/>
      <c r="U26" s="56"/>
      <c r="V26" s="56"/>
      <c r="W26" s="56"/>
      <c r="X26" s="56"/>
      <c r="Y26" s="56"/>
      <c r="Z26" s="56"/>
      <c r="AA26" s="56"/>
      <c r="AB26" s="56"/>
      <c r="AC26" s="56"/>
      <c r="AD26" s="164"/>
      <c r="AE26" s="163"/>
      <c r="AF26" s="56"/>
      <c r="AG26" s="56"/>
      <c r="AH26" s="56"/>
      <c r="AI26" s="56"/>
      <c r="AJ26" s="56"/>
      <c r="AK26" s="56"/>
      <c r="AL26" s="164"/>
      <c r="AU26" s="163"/>
      <c r="AV26" s="56"/>
      <c r="AW26" s="56"/>
      <c r="AX26" s="56"/>
      <c r="AY26" s="56"/>
      <c r="AZ26" s="56"/>
      <c r="BA26" s="56"/>
      <c r="BB26" s="56"/>
      <c r="BC26" s="56"/>
      <c r="BD26" s="56"/>
      <c r="BE26" s="56"/>
      <c r="BF26" s="56"/>
      <c r="BG26" s="56"/>
      <c r="BH26" s="56"/>
      <c r="BI26" s="56"/>
      <c r="BJ26" s="164"/>
    </row>
    <row r="27" spans="1:62">
      <c r="A27" s="155"/>
      <c r="O27" s="163"/>
      <c r="P27" s="56"/>
      <c r="Q27" s="56"/>
      <c r="R27" s="56"/>
      <c r="S27" s="56"/>
      <c r="T27" s="56"/>
      <c r="U27" s="56"/>
      <c r="V27" s="56"/>
      <c r="W27" s="56"/>
      <c r="X27" s="56"/>
      <c r="Y27" s="56"/>
      <c r="Z27" s="56"/>
      <c r="AA27" s="56"/>
      <c r="AB27" s="56"/>
      <c r="AC27" s="56"/>
      <c r="AD27" s="164"/>
      <c r="AE27" s="163"/>
      <c r="AF27" s="56"/>
      <c r="AG27" s="56"/>
      <c r="AH27" s="56"/>
      <c r="AI27" s="56"/>
      <c r="AJ27" s="56"/>
      <c r="AK27" s="56"/>
      <c r="AL27" s="164"/>
      <c r="AU27" s="163"/>
      <c r="AV27" s="56"/>
      <c r="AW27" s="56"/>
      <c r="AX27" s="56"/>
      <c r="AY27" s="56"/>
      <c r="AZ27" s="56"/>
      <c r="BA27" s="56"/>
      <c r="BB27" s="56"/>
      <c r="BC27" s="56"/>
      <c r="BD27" s="56"/>
      <c r="BE27" s="56"/>
      <c r="BF27" s="56"/>
      <c r="BG27" s="56"/>
      <c r="BH27" s="56"/>
      <c r="BI27" s="56"/>
      <c r="BJ27" s="164"/>
    </row>
    <row r="28" spans="1:62">
      <c r="A28" s="155"/>
      <c r="O28" s="163"/>
      <c r="P28" s="56"/>
      <c r="Q28" s="56"/>
      <c r="R28" s="56"/>
      <c r="S28" s="56"/>
      <c r="T28" s="56"/>
      <c r="U28" s="56"/>
      <c r="V28" s="56"/>
      <c r="W28" s="56"/>
      <c r="X28" s="56"/>
      <c r="Y28" s="56"/>
      <c r="Z28" s="56"/>
      <c r="AA28" s="56"/>
      <c r="AB28" s="56"/>
      <c r="AC28" s="56"/>
      <c r="AD28" s="164"/>
      <c r="AE28" s="163"/>
      <c r="AF28" s="56"/>
      <c r="AG28" s="56"/>
      <c r="AH28" s="56"/>
      <c r="AI28" s="56"/>
      <c r="AJ28" s="56"/>
      <c r="AK28" s="56"/>
      <c r="AL28" s="164"/>
      <c r="AU28" s="163"/>
      <c r="AV28" s="56"/>
      <c r="AW28" s="56"/>
      <c r="AX28" s="56"/>
      <c r="AY28" s="56"/>
      <c r="AZ28" s="56"/>
      <c r="BA28" s="56"/>
      <c r="BB28" s="56"/>
      <c r="BC28" s="56"/>
      <c r="BD28" s="56"/>
      <c r="BE28" s="56"/>
      <c r="BF28" s="56"/>
      <c r="BG28" s="56"/>
      <c r="BH28" s="56"/>
      <c r="BI28" s="56"/>
      <c r="BJ28" s="164"/>
    </row>
    <row r="29" spans="1:62">
      <c r="A29" s="155"/>
      <c r="O29" s="163"/>
      <c r="P29" s="56"/>
      <c r="Q29" s="56"/>
      <c r="R29" s="56"/>
      <c r="S29" s="56"/>
      <c r="T29" s="56"/>
      <c r="U29" s="56"/>
      <c r="V29" s="56"/>
      <c r="W29" s="56"/>
      <c r="X29" s="56"/>
      <c r="Y29" s="56"/>
      <c r="Z29" s="56"/>
      <c r="AA29" s="56"/>
      <c r="AB29" s="56"/>
      <c r="AC29" s="56"/>
      <c r="AD29" s="164"/>
      <c r="AE29" s="163"/>
      <c r="AF29" s="56"/>
      <c r="AG29" s="56"/>
      <c r="AH29" s="56"/>
      <c r="AI29" s="56"/>
      <c r="AJ29" s="56"/>
      <c r="AK29" s="56"/>
      <c r="AL29" s="164"/>
      <c r="AU29" s="163"/>
      <c r="AV29" s="56"/>
      <c r="AW29" s="56"/>
      <c r="AX29" s="56"/>
      <c r="AY29" s="56"/>
      <c r="AZ29" s="56"/>
      <c r="BA29" s="56"/>
      <c r="BB29" s="56"/>
      <c r="BC29" s="56"/>
      <c r="BD29" s="56"/>
      <c r="BE29" s="56"/>
      <c r="BF29" s="56"/>
      <c r="BG29" s="56"/>
      <c r="BH29" s="56"/>
      <c r="BI29" s="56"/>
      <c r="BJ29" s="164"/>
    </row>
    <row r="30" spans="1:62">
      <c r="A30" s="155"/>
      <c r="O30" s="163"/>
      <c r="P30" s="56"/>
      <c r="Q30" s="56"/>
      <c r="R30" s="56"/>
      <c r="S30" s="56"/>
      <c r="T30" s="56"/>
      <c r="U30" s="56"/>
      <c r="V30" s="56"/>
      <c r="W30" s="56"/>
      <c r="X30" s="56"/>
      <c r="Y30" s="56"/>
      <c r="Z30" s="56"/>
      <c r="AA30" s="56"/>
      <c r="AB30" s="56"/>
      <c r="AC30" s="56"/>
      <c r="AD30" s="164"/>
      <c r="AE30" s="163"/>
      <c r="AF30" s="56"/>
      <c r="AG30" s="56"/>
      <c r="AH30" s="56"/>
      <c r="AI30" s="56"/>
      <c r="AJ30" s="56"/>
      <c r="AK30" s="56"/>
      <c r="AL30" s="164"/>
      <c r="AU30" s="163"/>
      <c r="AV30" s="56"/>
      <c r="AW30" s="56"/>
      <c r="AX30" s="56"/>
      <c r="AY30" s="56"/>
      <c r="AZ30" s="56"/>
      <c r="BA30" s="56"/>
      <c r="BB30" s="56"/>
      <c r="BC30" s="56"/>
      <c r="BD30" s="56"/>
      <c r="BE30" s="56"/>
      <c r="BF30" s="56"/>
      <c r="BG30" s="56"/>
      <c r="BH30" s="56"/>
      <c r="BI30" s="56"/>
      <c r="BJ30" s="164"/>
    </row>
    <row r="31" spans="1:62">
      <c r="A31" s="155"/>
      <c r="O31" s="163"/>
      <c r="P31" s="56"/>
      <c r="Q31" s="56"/>
      <c r="R31" s="56"/>
      <c r="S31" s="56"/>
      <c r="T31" s="56"/>
      <c r="U31" s="56"/>
      <c r="V31" s="56"/>
      <c r="W31" s="56"/>
      <c r="X31" s="56"/>
      <c r="Y31" s="56"/>
      <c r="Z31" s="56"/>
      <c r="AA31" s="56"/>
      <c r="AB31" s="56"/>
      <c r="AC31" s="56"/>
      <c r="AD31" s="164"/>
      <c r="AE31" s="163"/>
      <c r="AF31" s="56"/>
      <c r="AG31" s="56"/>
      <c r="AH31" s="56"/>
      <c r="AI31" s="56"/>
      <c r="AJ31" s="56"/>
      <c r="AK31" s="56"/>
      <c r="AL31" s="164"/>
      <c r="AU31" s="163"/>
      <c r="AV31" s="56"/>
      <c r="AW31" s="56"/>
      <c r="AX31" s="56"/>
      <c r="AY31" s="56"/>
      <c r="AZ31" s="56"/>
      <c r="BA31" s="56"/>
      <c r="BB31" s="56"/>
      <c r="BC31" s="56"/>
      <c r="BD31" s="56"/>
      <c r="BE31" s="56"/>
      <c r="BF31" s="56"/>
      <c r="BG31" s="56"/>
      <c r="BH31" s="56"/>
      <c r="BI31" s="56"/>
      <c r="BJ31" s="164"/>
    </row>
    <row r="32" spans="1:62">
      <c r="A32" s="155"/>
      <c r="O32" s="163"/>
      <c r="P32" s="56"/>
      <c r="Q32" s="56"/>
      <c r="R32" s="56"/>
      <c r="S32" s="56"/>
      <c r="T32" s="56"/>
      <c r="U32" s="56"/>
      <c r="V32" s="56"/>
      <c r="W32" s="56"/>
      <c r="X32" s="56"/>
      <c r="Y32" s="56"/>
      <c r="Z32" s="56"/>
      <c r="AA32" s="56"/>
      <c r="AB32" s="56"/>
      <c r="AC32" s="56"/>
      <c r="AD32" s="164"/>
      <c r="AE32" s="163"/>
      <c r="AF32" s="56"/>
      <c r="AG32" s="56"/>
      <c r="AH32" s="56"/>
      <c r="AI32" s="56"/>
      <c r="AJ32" s="56"/>
      <c r="AK32" s="56"/>
      <c r="AL32" s="164"/>
      <c r="AU32" s="163"/>
      <c r="AV32" s="56"/>
      <c r="AW32" s="56"/>
      <c r="AX32" s="56"/>
      <c r="AY32" s="56"/>
      <c r="AZ32" s="56"/>
      <c r="BA32" s="56"/>
      <c r="BB32" s="56"/>
      <c r="BC32" s="56"/>
      <c r="BD32" s="56"/>
      <c r="BE32" s="56"/>
      <c r="BF32" s="56"/>
      <c r="BG32" s="56"/>
      <c r="BH32" s="56"/>
      <c r="BI32" s="56"/>
      <c r="BJ32" s="164"/>
    </row>
    <row r="33" spans="1:62">
      <c r="A33" s="155"/>
      <c r="O33" s="163"/>
      <c r="P33" s="56"/>
      <c r="Q33" s="56"/>
      <c r="R33" s="56"/>
      <c r="S33" s="56"/>
      <c r="T33" s="56"/>
      <c r="U33" s="56"/>
      <c r="V33" s="56"/>
      <c r="W33" s="56"/>
      <c r="X33" s="56"/>
      <c r="Y33" s="56"/>
      <c r="Z33" s="56"/>
      <c r="AA33" s="56"/>
      <c r="AB33" s="56"/>
      <c r="AC33" s="56"/>
      <c r="AD33" s="164"/>
      <c r="AE33" s="163"/>
      <c r="AF33" s="56"/>
      <c r="AG33" s="56"/>
      <c r="AH33" s="56"/>
      <c r="AI33" s="56"/>
      <c r="AJ33" s="56"/>
      <c r="AK33" s="56"/>
      <c r="AL33" s="164"/>
      <c r="AU33" s="163"/>
      <c r="AV33" s="56"/>
      <c r="AW33" s="56"/>
      <c r="AX33" s="56"/>
      <c r="AY33" s="56"/>
      <c r="AZ33" s="56"/>
      <c r="BA33" s="56"/>
      <c r="BB33" s="56"/>
      <c r="BC33" s="56"/>
      <c r="BD33" s="56"/>
      <c r="BE33" s="56"/>
      <c r="BF33" s="56"/>
      <c r="BG33" s="56"/>
      <c r="BH33" s="56"/>
      <c r="BI33" s="56"/>
      <c r="BJ33" s="164"/>
    </row>
    <row r="34" spans="1:62">
      <c r="A34" s="155"/>
      <c r="O34" s="165"/>
      <c r="P34" s="166"/>
      <c r="Q34" s="166"/>
      <c r="R34" s="166"/>
      <c r="S34" s="166"/>
      <c r="T34" s="166"/>
      <c r="U34" s="166"/>
      <c r="V34" s="166"/>
      <c r="W34" s="166"/>
      <c r="X34" s="166"/>
      <c r="Y34" s="166"/>
      <c r="Z34" s="166"/>
      <c r="AA34" s="166"/>
      <c r="AB34" s="166"/>
      <c r="AC34" s="166"/>
      <c r="AD34" s="167"/>
      <c r="AE34" s="165"/>
      <c r="AF34" s="166"/>
      <c r="AG34" s="166"/>
      <c r="AH34" s="166"/>
      <c r="AI34" s="166"/>
      <c r="AJ34" s="166"/>
      <c r="AK34" s="166"/>
      <c r="AL34" s="167"/>
      <c r="AU34" s="165"/>
      <c r="AV34" s="166"/>
      <c r="AW34" s="166"/>
      <c r="AX34" s="166"/>
      <c r="AY34" s="166"/>
      <c r="AZ34" s="166"/>
      <c r="BA34" s="166"/>
      <c r="BB34" s="166"/>
      <c r="BC34" s="166"/>
      <c r="BD34" s="166"/>
      <c r="BE34" s="166"/>
      <c r="BF34" s="166"/>
      <c r="BG34" s="166"/>
      <c r="BH34" s="166"/>
      <c r="BI34" s="166"/>
      <c r="BJ34" s="167"/>
    </row>
    <row r="35" spans="1:62">
      <c r="A35" s="155"/>
      <c r="O35" s="333"/>
      <c r="P35" s="334"/>
      <c r="Q35" s="334"/>
      <c r="R35" s="334"/>
      <c r="S35" s="334"/>
      <c r="T35" s="334"/>
      <c r="U35" s="334"/>
      <c r="V35" s="334"/>
      <c r="W35" s="334"/>
      <c r="X35" s="334"/>
      <c r="Y35" s="334"/>
      <c r="Z35" s="334"/>
      <c r="AA35" s="334"/>
      <c r="AB35" s="334"/>
      <c r="AC35" s="334"/>
      <c r="AD35" s="335"/>
      <c r="AE35" s="333"/>
      <c r="AF35" s="334"/>
      <c r="AG35" s="334"/>
      <c r="AH35" s="334"/>
      <c r="AI35" s="334"/>
      <c r="AJ35" s="334"/>
      <c r="AK35" s="334"/>
      <c r="AL35" s="335"/>
      <c r="AM35" s="333"/>
      <c r="AN35" s="334"/>
      <c r="AO35" s="334"/>
      <c r="AP35" s="334"/>
      <c r="AQ35" s="334"/>
      <c r="AR35" s="334"/>
      <c r="AS35" s="334"/>
      <c r="AT35" s="335"/>
      <c r="AU35" s="333"/>
      <c r="AV35" s="334"/>
      <c r="AW35" s="334"/>
      <c r="AX35" s="334"/>
      <c r="AY35" s="334"/>
      <c r="AZ35" s="334"/>
      <c r="BA35" s="334"/>
      <c r="BB35" s="334"/>
      <c r="BC35" s="334"/>
      <c r="BD35" s="334"/>
      <c r="BE35" s="334"/>
      <c r="BF35" s="334"/>
      <c r="BG35" s="334"/>
      <c r="BH35" s="334"/>
      <c r="BI35" s="334"/>
      <c r="BJ35" s="335"/>
    </row>
    <row r="36" spans="1:62">
      <c r="A36" s="155"/>
      <c r="O36" s="163"/>
      <c r="P36" s="56"/>
      <c r="Q36" s="56"/>
      <c r="R36" s="56"/>
      <c r="S36" s="56"/>
      <c r="T36" s="56"/>
      <c r="U36" s="56"/>
      <c r="V36" s="56"/>
      <c r="W36" s="56"/>
      <c r="X36" s="56"/>
      <c r="Y36" s="56"/>
      <c r="Z36" s="56"/>
      <c r="AA36" s="56"/>
      <c r="AB36" s="56"/>
      <c r="AC36" s="56"/>
      <c r="AD36" s="164"/>
      <c r="AE36" s="163"/>
      <c r="AF36" s="56"/>
      <c r="AG36" s="56"/>
      <c r="AH36" s="56"/>
      <c r="AI36" s="56"/>
      <c r="AJ36" s="56"/>
      <c r="AK36" s="56"/>
      <c r="AL36" s="164"/>
      <c r="AM36" s="163"/>
      <c r="AN36" s="56"/>
      <c r="AO36" s="56"/>
      <c r="AP36" s="56"/>
      <c r="AQ36" s="56"/>
      <c r="AR36" s="56"/>
      <c r="AS36" s="56"/>
      <c r="AT36" s="164"/>
      <c r="AU36" s="163"/>
      <c r="AV36" s="56"/>
      <c r="AW36" s="56"/>
      <c r="AX36" s="56"/>
      <c r="AY36" s="56"/>
      <c r="AZ36" s="56"/>
      <c r="BA36" s="56"/>
      <c r="BB36" s="56"/>
      <c r="BC36" s="56"/>
      <c r="BD36" s="56"/>
      <c r="BE36" s="56"/>
      <c r="BF36" s="56"/>
      <c r="BG36" s="56"/>
      <c r="BH36" s="56"/>
      <c r="BI36" s="56"/>
      <c r="BJ36" s="164"/>
    </row>
    <row r="37" spans="1:62">
      <c r="A37" s="155"/>
      <c r="O37" s="163"/>
      <c r="P37" s="56"/>
      <c r="Q37" s="56"/>
      <c r="R37" s="56"/>
      <c r="S37" s="56"/>
      <c r="T37" s="56"/>
      <c r="U37" s="56"/>
      <c r="V37" s="56"/>
      <c r="W37" s="56"/>
      <c r="X37" s="56"/>
      <c r="Y37" s="56"/>
      <c r="Z37" s="56"/>
      <c r="AA37" s="56"/>
      <c r="AB37" s="56"/>
      <c r="AC37" s="56"/>
      <c r="AD37" s="164"/>
      <c r="AE37" s="163"/>
      <c r="AF37" s="56"/>
      <c r="AG37" s="56"/>
      <c r="AH37" s="56"/>
      <c r="AI37" s="56"/>
      <c r="AJ37" s="56"/>
      <c r="AK37" s="56"/>
      <c r="AL37" s="164"/>
      <c r="AM37" s="163"/>
      <c r="AN37" s="56"/>
      <c r="AO37" s="56"/>
      <c r="AP37" s="56"/>
      <c r="AQ37" s="56"/>
      <c r="AR37" s="56"/>
      <c r="AS37" s="56"/>
      <c r="AT37" s="164"/>
      <c r="AU37" s="163"/>
      <c r="AV37" s="56"/>
      <c r="AW37" s="56"/>
      <c r="AX37" s="56"/>
      <c r="AY37" s="56"/>
      <c r="AZ37" s="56"/>
      <c r="BA37" s="56"/>
      <c r="BB37" s="56"/>
      <c r="BC37" s="56"/>
      <c r="BD37" s="56"/>
      <c r="BE37" s="56"/>
      <c r="BF37" s="56"/>
      <c r="BG37" s="56"/>
      <c r="BH37" s="56"/>
      <c r="BI37" s="56"/>
      <c r="BJ37" s="164"/>
    </row>
    <row r="38" spans="1:62">
      <c r="A38" s="155"/>
      <c r="O38" s="163"/>
      <c r="P38" s="56"/>
      <c r="Q38" s="56"/>
      <c r="R38" s="56"/>
      <c r="S38" s="56"/>
      <c r="T38" s="56"/>
      <c r="U38" s="56"/>
      <c r="V38" s="56"/>
      <c r="W38" s="56"/>
      <c r="X38" s="56"/>
      <c r="Y38" s="56"/>
      <c r="Z38" s="56"/>
      <c r="AA38" s="56"/>
      <c r="AB38" s="56"/>
      <c r="AC38" s="56"/>
      <c r="AD38" s="164"/>
      <c r="AE38" s="163"/>
      <c r="AF38" s="56"/>
      <c r="AG38" s="56"/>
      <c r="AH38" s="56"/>
      <c r="AI38" s="56"/>
      <c r="AJ38" s="56"/>
      <c r="AK38" s="56"/>
      <c r="AL38" s="164"/>
      <c r="AM38" s="163"/>
      <c r="AN38" s="56"/>
      <c r="AO38" s="56"/>
      <c r="AP38" s="56"/>
      <c r="AQ38" s="56"/>
      <c r="AR38" s="56"/>
      <c r="AS38" s="56"/>
      <c r="AT38" s="164"/>
      <c r="AU38" s="163"/>
      <c r="AV38" s="56"/>
      <c r="AW38" s="56"/>
      <c r="AX38" s="56"/>
      <c r="AY38" s="56"/>
      <c r="AZ38" s="56"/>
      <c r="BA38" s="56"/>
      <c r="BB38" s="56"/>
      <c r="BC38" s="56"/>
      <c r="BD38" s="56"/>
      <c r="BE38" s="56"/>
      <c r="BF38" s="56"/>
      <c r="BG38" s="56"/>
      <c r="BH38" s="56"/>
      <c r="BI38" s="56"/>
      <c r="BJ38" s="164"/>
    </row>
    <row r="39" spans="1:62">
      <c r="A39" s="155"/>
      <c r="O39" s="163"/>
      <c r="P39" s="56"/>
      <c r="Q39" s="56"/>
      <c r="R39" s="56"/>
      <c r="S39" s="56"/>
      <c r="T39" s="56"/>
      <c r="U39" s="56"/>
      <c r="V39" s="56"/>
      <c r="W39" s="56"/>
      <c r="X39" s="56"/>
      <c r="Y39" s="56"/>
      <c r="Z39" s="56"/>
      <c r="AA39" s="56"/>
      <c r="AB39" s="56"/>
      <c r="AC39" s="56"/>
      <c r="AD39" s="164"/>
      <c r="AE39" s="163"/>
      <c r="AF39" s="56"/>
      <c r="AG39" s="56"/>
      <c r="AH39" s="56"/>
      <c r="AI39" s="56"/>
      <c r="AJ39" s="56"/>
      <c r="AK39" s="56"/>
      <c r="AL39" s="164"/>
      <c r="AM39" s="163"/>
      <c r="AN39" s="56"/>
      <c r="AO39" s="56"/>
      <c r="AP39" s="56"/>
      <c r="AQ39" s="56"/>
      <c r="AR39" s="56"/>
      <c r="AS39" s="56"/>
      <c r="AT39" s="164"/>
      <c r="AU39" s="163"/>
      <c r="AV39" s="56"/>
      <c r="AW39" s="56"/>
      <c r="AX39" s="56"/>
      <c r="AY39" s="56"/>
      <c r="AZ39" s="56"/>
      <c r="BA39" s="56"/>
      <c r="BB39" s="56"/>
      <c r="BC39" s="56"/>
      <c r="BD39" s="56"/>
      <c r="BE39" s="56"/>
      <c r="BF39" s="56"/>
      <c r="BG39" s="56"/>
      <c r="BH39" s="56"/>
      <c r="BI39" s="56"/>
      <c r="BJ39" s="164"/>
    </row>
    <row r="40" spans="1:62">
      <c r="A40" s="155"/>
      <c r="O40" s="163"/>
      <c r="P40" s="56"/>
      <c r="Q40" s="56"/>
      <c r="R40" s="56"/>
      <c r="S40" s="56"/>
      <c r="T40" s="56"/>
      <c r="U40" s="56"/>
      <c r="V40" s="56"/>
      <c r="W40" s="56"/>
      <c r="X40" s="56"/>
      <c r="Y40" s="56"/>
      <c r="Z40" s="56"/>
      <c r="AA40" s="56"/>
      <c r="AB40" s="56"/>
      <c r="AC40" s="56"/>
      <c r="AD40" s="164"/>
      <c r="AE40" s="163"/>
      <c r="AF40" s="56"/>
      <c r="AG40" s="56"/>
      <c r="AH40" s="56"/>
      <c r="AI40" s="56"/>
      <c r="AJ40" s="56"/>
      <c r="AK40" s="56"/>
      <c r="AL40" s="164"/>
      <c r="AM40" s="163"/>
      <c r="AN40" s="56"/>
      <c r="AO40" s="56"/>
      <c r="AP40" s="56"/>
      <c r="AQ40" s="56"/>
      <c r="AR40" s="56"/>
      <c r="AS40" s="56"/>
      <c r="AT40" s="164"/>
      <c r="AU40" s="163"/>
      <c r="AV40" s="56"/>
      <c r="AW40" s="56"/>
      <c r="AX40" s="56"/>
      <c r="AY40" s="56"/>
      <c r="AZ40" s="56"/>
      <c r="BA40" s="56"/>
      <c r="BB40" s="56"/>
      <c r="BC40" s="56"/>
      <c r="BD40" s="56"/>
      <c r="BE40" s="56"/>
      <c r="BF40" s="56"/>
      <c r="BG40" s="56"/>
      <c r="BH40" s="56"/>
      <c r="BI40" s="56"/>
      <c r="BJ40" s="164"/>
    </row>
    <row r="41" spans="1:62">
      <c r="A41" s="155"/>
      <c r="O41" s="163"/>
      <c r="P41" s="56"/>
      <c r="Q41" s="56"/>
      <c r="R41" s="56"/>
      <c r="S41" s="56"/>
      <c r="T41" s="56"/>
      <c r="U41" s="56"/>
      <c r="V41" s="56"/>
      <c r="W41" s="56"/>
      <c r="X41" s="56"/>
      <c r="Y41" s="56"/>
      <c r="Z41" s="56"/>
      <c r="AA41" s="56"/>
      <c r="AB41" s="56"/>
      <c r="AC41" s="56"/>
      <c r="AD41" s="164"/>
      <c r="AE41" s="163"/>
      <c r="AF41" s="56"/>
      <c r="AG41" s="56"/>
      <c r="AH41" s="56"/>
      <c r="AI41" s="56"/>
      <c r="AJ41" s="56"/>
      <c r="AK41" s="56"/>
      <c r="AL41" s="164"/>
      <c r="AM41" s="163"/>
      <c r="AN41" s="56"/>
      <c r="AO41" s="56"/>
      <c r="AP41" s="56"/>
      <c r="AQ41" s="56"/>
      <c r="AR41" s="56"/>
      <c r="AS41" s="56"/>
      <c r="AT41" s="164"/>
      <c r="AU41" s="163"/>
      <c r="AV41" s="56"/>
      <c r="AW41" s="56"/>
      <c r="AX41" s="56"/>
      <c r="AY41" s="56"/>
      <c r="AZ41" s="56"/>
      <c r="BA41" s="56"/>
      <c r="BB41" s="56"/>
      <c r="BC41" s="56"/>
      <c r="BD41" s="56"/>
      <c r="BE41" s="56"/>
      <c r="BF41" s="56"/>
      <c r="BG41" s="56"/>
      <c r="BH41" s="56"/>
      <c r="BI41" s="56"/>
      <c r="BJ41" s="164"/>
    </row>
    <row r="42" spans="1:62">
      <c r="A42" s="155"/>
      <c r="O42" s="163"/>
      <c r="P42" s="56"/>
      <c r="Q42" s="56"/>
      <c r="R42" s="56"/>
      <c r="S42" s="56"/>
      <c r="T42" s="56"/>
      <c r="U42" s="56"/>
      <c r="V42" s="56"/>
      <c r="W42" s="56"/>
      <c r="X42" s="56"/>
      <c r="Y42" s="56"/>
      <c r="Z42" s="56"/>
      <c r="AA42" s="56"/>
      <c r="AB42" s="56"/>
      <c r="AC42" s="56"/>
      <c r="AD42" s="164"/>
      <c r="AE42" s="163"/>
      <c r="AF42" s="56"/>
      <c r="AG42" s="56"/>
      <c r="AH42" s="56"/>
      <c r="AI42" s="56"/>
      <c r="AJ42" s="56"/>
      <c r="AK42" s="56"/>
      <c r="AL42" s="164"/>
      <c r="AM42" s="163"/>
      <c r="AN42" s="56"/>
      <c r="AO42" s="56"/>
      <c r="AP42" s="56"/>
      <c r="AQ42" s="56"/>
      <c r="AR42" s="56"/>
      <c r="AS42" s="56"/>
      <c r="AT42" s="164"/>
      <c r="AU42" s="163"/>
      <c r="AV42" s="56"/>
      <c r="AW42" s="56"/>
      <c r="AX42" s="56"/>
      <c r="AY42" s="56"/>
      <c r="AZ42" s="56"/>
      <c r="BA42" s="56"/>
      <c r="BB42" s="56"/>
      <c r="BC42" s="56"/>
      <c r="BD42" s="56"/>
      <c r="BE42" s="56"/>
      <c r="BF42" s="56"/>
      <c r="BG42" s="56"/>
      <c r="BH42" s="56"/>
      <c r="BI42" s="56"/>
      <c r="BJ42" s="164"/>
    </row>
    <row r="43" spans="1:62">
      <c r="O43" s="163"/>
      <c r="P43" s="56"/>
      <c r="Q43" s="56"/>
      <c r="R43" s="56"/>
      <c r="S43" s="56"/>
      <c r="T43" s="56"/>
      <c r="U43" s="56"/>
      <c r="V43" s="56"/>
      <c r="W43" s="56"/>
      <c r="X43" s="56"/>
      <c r="Y43" s="56"/>
      <c r="Z43" s="56"/>
      <c r="AA43" s="56"/>
      <c r="AB43" s="56"/>
      <c r="AC43" s="56"/>
      <c r="AD43" s="164"/>
      <c r="AE43" s="163"/>
      <c r="AF43" s="56"/>
      <c r="AG43" s="56"/>
      <c r="AH43" s="56"/>
      <c r="AI43" s="56"/>
      <c r="AJ43" s="56"/>
      <c r="AK43" s="56"/>
      <c r="AL43" s="164"/>
      <c r="AM43" s="163"/>
      <c r="AN43" s="56"/>
      <c r="AO43" s="56"/>
      <c r="AP43" s="56"/>
      <c r="AQ43" s="56"/>
      <c r="AR43" s="56"/>
      <c r="AS43" s="56"/>
      <c r="AT43" s="164"/>
      <c r="AU43" s="163"/>
      <c r="AV43" s="56"/>
      <c r="AW43" s="56"/>
      <c r="AX43" s="56"/>
      <c r="AY43" s="56"/>
      <c r="AZ43" s="56"/>
      <c r="BA43" s="56"/>
      <c r="BB43" s="56"/>
      <c r="BC43" s="56"/>
      <c r="BD43" s="56"/>
      <c r="BE43" s="56"/>
      <c r="BF43" s="56"/>
      <c r="BG43" s="56"/>
      <c r="BH43" s="56"/>
      <c r="BI43" s="56"/>
      <c r="BJ43" s="164"/>
    </row>
    <row r="44" spans="1:62">
      <c r="B44" s="624" t="s">
        <v>109</v>
      </c>
      <c r="C44" s="787" t="s">
        <v>317</v>
      </c>
      <c r="D44" s="787"/>
      <c r="E44" s="787" t="s">
        <v>88</v>
      </c>
      <c r="F44" s="787"/>
      <c r="G44" s="787"/>
      <c r="O44" s="163"/>
      <c r="P44" s="56"/>
      <c r="Q44" s="56"/>
      <c r="R44" s="56"/>
      <c r="S44" s="56"/>
      <c r="T44" s="56"/>
      <c r="U44" s="56"/>
      <c r="V44" s="56"/>
      <c r="W44" s="56"/>
      <c r="X44" s="56"/>
      <c r="Y44" s="56"/>
      <c r="Z44" s="56"/>
      <c r="AA44" s="56"/>
      <c r="AB44" s="56"/>
      <c r="AC44" s="56"/>
      <c r="AD44" s="164"/>
      <c r="AE44" s="163"/>
      <c r="AF44" s="56"/>
      <c r="AG44" s="56"/>
      <c r="AH44" s="56"/>
      <c r="AI44" s="56"/>
      <c r="AJ44" s="56"/>
      <c r="AK44" s="56"/>
      <c r="AL44" s="164"/>
      <c r="AM44" s="163"/>
      <c r="AN44" s="56"/>
      <c r="AO44" s="56"/>
      <c r="AP44" s="56"/>
      <c r="AQ44" s="56"/>
      <c r="AR44" s="56"/>
      <c r="AS44" s="56"/>
      <c r="AT44" s="164"/>
      <c r="AU44" s="163"/>
      <c r="AV44" s="56"/>
      <c r="AW44" s="56"/>
      <c r="AX44" s="56"/>
      <c r="AY44" s="56"/>
      <c r="AZ44" s="56"/>
      <c r="BA44" s="56"/>
      <c r="BB44" s="56"/>
      <c r="BC44" s="56"/>
      <c r="BD44" s="56"/>
      <c r="BE44" s="56"/>
      <c r="BF44" s="56"/>
      <c r="BG44" s="56"/>
      <c r="BH44" s="56"/>
      <c r="BI44" s="56"/>
      <c r="BJ44" s="164"/>
    </row>
    <row r="45" spans="1:62">
      <c r="B45" s="784" t="s">
        <v>57</v>
      </c>
      <c r="C45" s="785" t="s">
        <v>318</v>
      </c>
      <c r="D45" s="785"/>
      <c r="E45" s="678" t="s">
        <v>332</v>
      </c>
      <c r="F45" s="678" t="s">
        <v>333</v>
      </c>
      <c r="G45" s="678" t="s">
        <v>334</v>
      </c>
      <c r="O45" s="163"/>
      <c r="P45" s="56"/>
      <c r="Q45" s="56"/>
      <c r="R45" s="56"/>
      <c r="S45" s="56"/>
      <c r="T45" s="56"/>
      <c r="U45" s="56"/>
      <c r="V45" s="56"/>
      <c r="W45" s="56"/>
      <c r="X45" s="56"/>
      <c r="Y45" s="56"/>
      <c r="Z45" s="56"/>
      <c r="AA45" s="56"/>
      <c r="AB45" s="56"/>
      <c r="AC45" s="56"/>
      <c r="AD45" s="164"/>
      <c r="AE45" s="163"/>
      <c r="AF45" s="56"/>
      <c r="AG45" s="56"/>
      <c r="AH45" s="56"/>
      <c r="AI45" s="56"/>
      <c r="AJ45" s="56"/>
      <c r="AK45" s="56"/>
      <c r="AL45" s="164"/>
      <c r="AM45" s="163"/>
      <c r="AN45" s="56"/>
      <c r="AO45" s="56"/>
      <c r="AP45" s="56"/>
      <c r="AQ45" s="56"/>
      <c r="AR45" s="56"/>
      <c r="AS45" s="56"/>
      <c r="AT45" s="164"/>
      <c r="AU45" s="163"/>
      <c r="AV45" s="56"/>
      <c r="AW45" s="56"/>
      <c r="AX45" s="56"/>
      <c r="AY45" s="56"/>
      <c r="AZ45" s="56"/>
      <c r="BA45" s="56"/>
      <c r="BB45" s="56"/>
      <c r="BC45" s="56"/>
      <c r="BD45" s="56"/>
      <c r="BE45" s="56"/>
      <c r="BF45" s="56"/>
      <c r="BG45" s="56"/>
      <c r="BH45" s="56"/>
      <c r="BI45" s="56"/>
      <c r="BJ45" s="164"/>
    </row>
    <row r="46" spans="1:62">
      <c r="B46" s="784"/>
      <c r="C46" s="673" t="s">
        <v>83</v>
      </c>
      <c r="D46" s="674">
        <v>10.728</v>
      </c>
      <c r="E46" s="675" t="s">
        <v>1138</v>
      </c>
      <c r="F46" s="676">
        <v>6</v>
      </c>
      <c r="G46" s="677">
        <v>0.12</v>
      </c>
      <c r="O46" s="163"/>
      <c r="P46" s="56"/>
      <c r="Q46" s="56"/>
      <c r="R46" s="56"/>
      <c r="S46" s="56"/>
      <c r="T46" s="56"/>
      <c r="U46" s="56"/>
      <c r="V46" s="56"/>
      <c r="W46" s="56"/>
      <c r="X46" s="56"/>
      <c r="Y46" s="56"/>
      <c r="Z46" s="56"/>
      <c r="AA46" s="56"/>
      <c r="AB46" s="56"/>
      <c r="AC46" s="56"/>
      <c r="AD46" s="164"/>
      <c r="AE46" s="163"/>
      <c r="AF46" s="56"/>
      <c r="AG46" s="56"/>
      <c r="AH46" s="56"/>
      <c r="AI46" s="56"/>
      <c r="AJ46" s="56"/>
      <c r="AK46" s="56"/>
      <c r="AL46" s="164"/>
      <c r="AM46" s="163"/>
      <c r="AN46" s="56"/>
      <c r="AO46" s="56"/>
      <c r="AP46" s="56"/>
      <c r="AQ46" s="56"/>
      <c r="AR46" s="56"/>
      <c r="AS46" s="56"/>
      <c r="AT46" s="164"/>
      <c r="AU46" s="163"/>
      <c r="AV46" s="56"/>
      <c r="AW46" s="56"/>
      <c r="AX46" s="56"/>
      <c r="AY46" s="56"/>
      <c r="AZ46" s="56"/>
      <c r="BA46" s="56"/>
      <c r="BB46" s="56"/>
      <c r="BC46" s="56"/>
      <c r="BD46" s="56"/>
      <c r="BE46" s="56"/>
      <c r="BF46" s="56"/>
      <c r="BG46" s="56"/>
      <c r="BH46" s="56"/>
      <c r="BI46" s="56"/>
      <c r="BJ46" s="164"/>
    </row>
    <row r="47" spans="1:62">
      <c r="B47" s="784"/>
      <c r="C47" s="673" t="s">
        <v>319</v>
      </c>
      <c r="D47" s="674">
        <v>10.3</v>
      </c>
      <c r="E47" s="675" t="s">
        <v>1139</v>
      </c>
      <c r="F47" s="676">
        <v>4</v>
      </c>
      <c r="G47" s="677">
        <v>0.08</v>
      </c>
      <c r="O47" s="163"/>
      <c r="P47" s="56"/>
      <c r="Q47" s="56"/>
      <c r="R47" s="56"/>
      <c r="S47" s="56"/>
      <c r="T47" s="56"/>
      <c r="U47" s="56"/>
      <c r="V47" s="56"/>
      <c r="W47" s="56"/>
      <c r="X47" s="56"/>
      <c r="Y47" s="56"/>
      <c r="Z47" s="56"/>
      <c r="AA47" s="56"/>
      <c r="AB47" s="56"/>
      <c r="AC47" s="56"/>
      <c r="AD47" s="164"/>
      <c r="AE47" s="163"/>
      <c r="AF47" s="56"/>
      <c r="AG47" s="56"/>
      <c r="AH47" s="56"/>
      <c r="AI47" s="56"/>
      <c r="AJ47" s="56"/>
      <c r="AK47" s="56"/>
      <c r="AL47" s="164"/>
      <c r="AM47" s="163"/>
      <c r="AN47" s="56"/>
      <c r="AO47" s="56"/>
      <c r="AP47" s="56"/>
      <c r="AQ47" s="56"/>
      <c r="AR47" s="56"/>
      <c r="AS47" s="56"/>
      <c r="AT47" s="164"/>
      <c r="AU47" s="163"/>
      <c r="AV47" s="56"/>
      <c r="AW47" s="56"/>
      <c r="AX47" s="56"/>
      <c r="AY47" s="56"/>
      <c r="AZ47" s="56"/>
      <c r="BA47" s="56"/>
      <c r="BB47" s="56"/>
      <c r="BC47" s="56"/>
      <c r="BD47" s="56"/>
      <c r="BE47" s="56"/>
      <c r="BF47" s="56"/>
      <c r="BG47" s="56"/>
      <c r="BH47" s="56"/>
      <c r="BI47" s="56"/>
      <c r="BJ47" s="164"/>
    </row>
    <row r="48" spans="1:62">
      <c r="B48" s="784"/>
      <c r="C48" s="672" t="s">
        <v>320</v>
      </c>
      <c r="D48" s="496" t="s">
        <v>321</v>
      </c>
      <c r="E48" s="675" t="s">
        <v>1140</v>
      </c>
      <c r="F48" s="676">
        <v>6</v>
      </c>
      <c r="G48" s="677">
        <v>0.12</v>
      </c>
      <c r="O48" s="163"/>
      <c r="P48" s="56"/>
      <c r="Q48" s="56"/>
      <c r="R48" s="56"/>
      <c r="S48" s="56"/>
      <c r="T48" s="56"/>
      <c r="U48" s="56"/>
      <c r="V48" s="56"/>
      <c r="W48" s="56"/>
      <c r="X48" s="56"/>
      <c r="Y48" s="56"/>
      <c r="Z48" s="56"/>
      <c r="AA48" s="56"/>
      <c r="AB48" s="56"/>
      <c r="AC48" s="56"/>
      <c r="AD48" s="164"/>
      <c r="AE48" s="163"/>
      <c r="AF48" s="56"/>
      <c r="AG48" s="56"/>
      <c r="AH48" s="56"/>
      <c r="AI48" s="56"/>
      <c r="AJ48" s="56"/>
      <c r="AK48" s="56"/>
      <c r="AL48" s="164"/>
      <c r="AM48" s="163"/>
      <c r="AN48" s="56"/>
      <c r="AO48" s="56"/>
      <c r="AP48" s="56"/>
      <c r="AQ48" s="56"/>
      <c r="AR48" s="56"/>
      <c r="AS48" s="56"/>
      <c r="AT48" s="164"/>
      <c r="AU48" s="163"/>
      <c r="AV48" s="56"/>
      <c r="AW48" s="56"/>
      <c r="AX48" s="56"/>
      <c r="AY48" s="56"/>
      <c r="AZ48" s="56"/>
      <c r="BA48" s="56"/>
      <c r="BB48" s="56"/>
      <c r="BC48" s="56"/>
      <c r="BD48" s="56"/>
      <c r="BE48" s="56"/>
      <c r="BF48" s="56"/>
      <c r="BG48" s="56"/>
      <c r="BH48" s="56"/>
      <c r="BI48" s="56"/>
      <c r="BJ48" s="164"/>
    </row>
    <row r="49" spans="2:62">
      <c r="B49" s="784"/>
      <c r="C49" s="672" t="s">
        <v>322</v>
      </c>
      <c r="D49" s="496" t="s">
        <v>323</v>
      </c>
      <c r="E49" s="675" t="s">
        <v>1141</v>
      </c>
      <c r="F49" s="676">
        <v>8</v>
      </c>
      <c r="G49" s="677">
        <v>0.16</v>
      </c>
      <c r="O49" s="165"/>
      <c r="P49" s="166"/>
      <c r="Q49" s="166"/>
      <c r="R49" s="166"/>
      <c r="S49" s="166"/>
      <c r="T49" s="166"/>
      <c r="U49" s="166"/>
      <c r="V49" s="166"/>
      <c r="W49" s="166"/>
      <c r="X49" s="166"/>
      <c r="Y49" s="166"/>
      <c r="Z49" s="166"/>
      <c r="AA49" s="166"/>
      <c r="AB49" s="166"/>
      <c r="AC49" s="166"/>
      <c r="AD49" s="167"/>
      <c r="AE49" s="165"/>
      <c r="AF49" s="166"/>
      <c r="AG49" s="166"/>
      <c r="AH49" s="166"/>
      <c r="AI49" s="166"/>
      <c r="AJ49" s="166"/>
      <c r="AK49" s="166"/>
      <c r="AL49" s="167"/>
      <c r="AM49" s="165"/>
      <c r="AN49" s="166"/>
      <c r="AO49" s="166"/>
      <c r="AP49" s="166"/>
      <c r="AQ49" s="166"/>
      <c r="AR49" s="166"/>
      <c r="AS49" s="166"/>
      <c r="AT49" s="167"/>
      <c r="AU49" s="165"/>
      <c r="AV49" s="166"/>
      <c r="AW49" s="166"/>
      <c r="AX49" s="166"/>
      <c r="AY49" s="166"/>
      <c r="AZ49" s="166"/>
      <c r="BA49" s="166"/>
      <c r="BB49" s="166"/>
      <c r="BC49" s="166"/>
      <c r="BD49" s="166"/>
      <c r="BE49" s="166"/>
      <c r="BF49" s="166"/>
      <c r="BG49" s="166"/>
      <c r="BH49" s="166"/>
      <c r="BI49" s="166"/>
      <c r="BJ49" s="167"/>
    </row>
    <row r="50" spans="2:62">
      <c r="B50" s="784"/>
      <c r="C50" s="672" t="s">
        <v>324</v>
      </c>
      <c r="D50" s="496" t="s">
        <v>325</v>
      </c>
      <c r="E50" s="675" t="s">
        <v>1142</v>
      </c>
      <c r="F50" s="676">
        <v>4</v>
      </c>
      <c r="G50" s="677">
        <v>0.08</v>
      </c>
      <c r="O50" s="333"/>
      <c r="P50" s="334"/>
      <c r="Q50" s="334"/>
      <c r="R50" s="334"/>
      <c r="S50" s="334"/>
      <c r="T50" s="334"/>
      <c r="U50" s="334"/>
      <c r="V50" s="334"/>
      <c r="W50" s="334"/>
      <c r="X50" s="334"/>
      <c r="Y50" s="334"/>
      <c r="Z50" s="334"/>
      <c r="AA50" s="334"/>
      <c r="AB50" s="334"/>
      <c r="AC50" s="334"/>
      <c r="AD50" s="335"/>
      <c r="AE50" s="333"/>
      <c r="AF50" s="334"/>
      <c r="AG50" s="334"/>
      <c r="AH50" s="334"/>
      <c r="AI50" s="334"/>
      <c r="AJ50" s="334"/>
      <c r="AK50" s="334"/>
      <c r="AL50" s="335"/>
      <c r="AU50" s="333"/>
      <c r="AV50" s="334"/>
      <c r="AW50" s="334"/>
      <c r="AX50" s="334"/>
      <c r="AY50" s="334"/>
      <c r="AZ50" s="334"/>
      <c r="BA50" s="334"/>
      <c r="BB50" s="334"/>
      <c r="BC50" s="334"/>
      <c r="BD50" s="334"/>
      <c r="BE50" s="334"/>
      <c r="BF50" s="334"/>
      <c r="BG50" s="334"/>
      <c r="BH50" s="334"/>
      <c r="BI50" s="334"/>
      <c r="BJ50" s="335"/>
    </row>
    <row r="51" spans="2:62">
      <c r="B51" s="784"/>
      <c r="C51" s="672" t="s">
        <v>326</v>
      </c>
      <c r="D51" s="496" t="s">
        <v>327</v>
      </c>
      <c r="E51" s="675" t="s">
        <v>1143</v>
      </c>
      <c r="F51" s="676">
        <v>6</v>
      </c>
      <c r="G51" s="677">
        <v>0.12</v>
      </c>
      <c r="O51" s="163"/>
      <c r="P51" s="56"/>
      <c r="Q51" s="56"/>
      <c r="R51" s="56"/>
      <c r="S51" s="56"/>
      <c r="T51" s="56"/>
      <c r="U51" s="56"/>
      <c r="V51" s="56"/>
      <c r="W51" s="56"/>
      <c r="X51" s="56"/>
      <c r="Y51" s="56"/>
      <c r="Z51" s="56"/>
      <c r="AA51" s="56"/>
      <c r="AB51" s="56"/>
      <c r="AC51" s="56"/>
      <c r="AD51" s="164"/>
      <c r="AE51" s="163"/>
      <c r="AF51" s="56"/>
      <c r="AG51" s="56"/>
      <c r="AH51" s="56"/>
      <c r="AI51" s="56"/>
      <c r="AJ51" s="56"/>
      <c r="AK51" s="56"/>
      <c r="AL51" s="164"/>
      <c r="AU51" s="163"/>
      <c r="AV51" s="56"/>
      <c r="AW51" s="56"/>
      <c r="AX51" s="56"/>
      <c r="AY51" s="56"/>
      <c r="AZ51" s="56"/>
      <c r="BA51" s="56"/>
      <c r="BB51" s="56"/>
      <c r="BC51" s="56"/>
      <c r="BD51" s="56"/>
      <c r="BE51" s="56"/>
      <c r="BF51" s="56"/>
      <c r="BG51" s="56"/>
      <c r="BH51" s="56"/>
      <c r="BI51" s="56"/>
      <c r="BJ51" s="164"/>
    </row>
    <row r="52" spans="2:62">
      <c r="B52" s="784"/>
      <c r="C52" s="673" t="s">
        <v>328</v>
      </c>
      <c r="D52" s="674" t="s">
        <v>329</v>
      </c>
      <c r="E52" s="675" t="s">
        <v>1144</v>
      </c>
      <c r="F52" s="676">
        <v>6</v>
      </c>
      <c r="G52" s="677">
        <v>0.12</v>
      </c>
      <c r="O52" s="163"/>
      <c r="P52" s="56"/>
      <c r="Q52" s="56"/>
      <c r="R52" s="56"/>
      <c r="S52" s="56"/>
      <c r="T52" s="56"/>
      <c r="U52" s="56"/>
      <c r="V52" s="56"/>
      <c r="W52" s="56"/>
      <c r="X52" s="56"/>
      <c r="Y52" s="56"/>
      <c r="Z52" s="56"/>
      <c r="AA52" s="56"/>
      <c r="AB52" s="56"/>
      <c r="AC52" s="56"/>
      <c r="AD52" s="164"/>
      <c r="AE52" s="163"/>
      <c r="AF52" s="56"/>
      <c r="AG52" s="56"/>
      <c r="AH52" s="56"/>
      <c r="AI52" s="56"/>
      <c r="AJ52" s="56"/>
      <c r="AK52" s="56"/>
      <c r="AL52" s="164"/>
      <c r="AU52" s="163"/>
      <c r="AV52" s="56"/>
      <c r="AW52" s="56"/>
      <c r="AX52" s="56"/>
      <c r="AY52" s="56"/>
      <c r="AZ52" s="56"/>
      <c r="BA52" s="56"/>
      <c r="BB52" s="56"/>
      <c r="BC52" s="56"/>
      <c r="BD52" s="56"/>
      <c r="BE52" s="56"/>
      <c r="BF52" s="56"/>
      <c r="BG52" s="56"/>
      <c r="BH52" s="56"/>
      <c r="BI52" s="56"/>
      <c r="BJ52" s="164"/>
    </row>
    <row r="53" spans="2:62">
      <c r="B53" s="784"/>
      <c r="C53" s="673" t="s">
        <v>330</v>
      </c>
      <c r="D53" s="674" t="s">
        <v>331</v>
      </c>
      <c r="E53" s="675" t="s">
        <v>1145</v>
      </c>
      <c r="F53" s="676">
        <v>7</v>
      </c>
      <c r="G53" s="677">
        <v>0.14000000000000001</v>
      </c>
      <c r="O53" s="163"/>
      <c r="P53" s="56"/>
      <c r="Q53" s="56"/>
      <c r="R53" s="56"/>
      <c r="S53" s="56"/>
      <c r="T53" s="56"/>
      <c r="U53" s="56"/>
      <c r="V53" s="56"/>
      <c r="W53" s="56"/>
      <c r="X53" s="56"/>
      <c r="Y53" s="56"/>
      <c r="Z53" s="56"/>
      <c r="AA53" s="56"/>
      <c r="AB53" s="56"/>
      <c r="AC53" s="56"/>
      <c r="AD53" s="164"/>
      <c r="AE53" s="163"/>
      <c r="AF53" s="56"/>
      <c r="AG53" s="56"/>
      <c r="AH53" s="56"/>
      <c r="AI53" s="56"/>
      <c r="AJ53" s="56"/>
      <c r="AK53" s="56"/>
      <c r="AL53" s="164"/>
      <c r="AU53" s="163"/>
      <c r="AV53" s="56"/>
      <c r="AW53" s="56"/>
      <c r="AX53" s="56"/>
      <c r="AY53" s="56"/>
      <c r="AZ53" s="56"/>
      <c r="BA53" s="56"/>
      <c r="BB53" s="56"/>
      <c r="BC53" s="56"/>
      <c r="BD53" s="56"/>
      <c r="BE53" s="56"/>
      <c r="BF53" s="56"/>
      <c r="BG53" s="56"/>
      <c r="BH53" s="56"/>
      <c r="BI53" s="56"/>
      <c r="BJ53" s="164"/>
    </row>
    <row r="54" spans="2:62">
      <c r="B54" s="784"/>
      <c r="C54" s="786"/>
      <c r="D54" s="786"/>
      <c r="E54" s="675" t="s">
        <v>1146</v>
      </c>
      <c r="F54" s="676">
        <v>2</v>
      </c>
      <c r="G54" s="677">
        <v>0.04</v>
      </c>
      <c r="O54" s="163"/>
      <c r="P54" s="56"/>
      <c r="Q54" s="56"/>
      <c r="R54" s="56"/>
      <c r="S54" s="56"/>
      <c r="T54" s="56"/>
      <c r="U54" s="56"/>
      <c r="V54" s="56"/>
      <c r="W54" s="56"/>
      <c r="X54" s="56"/>
      <c r="Y54" s="56"/>
      <c r="Z54" s="56"/>
      <c r="AA54" s="56"/>
      <c r="AB54" s="56"/>
      <c r="AC54" s="56"/>
      <c r="AD54" s="164"/>
      <c r="AE54" s="163"/>
      <c r="AF54" s="56"/>
      <c r="AG54" s="56"/>
      <c r="AH54" s="56"/>
      <c r="AI54" s="56"/>
      <c r="AJ54" s="56"/>
      <c r="AK54" s="56"/>
      <c r="AL54" s="164"/>
      <c r="AU54" s="163"/>
      <c r="AV54" s="56"/>
      <c r="AW54" s="56"/>
      <c r="AX54" s="56"/>
      <c r="AY54" s="56"/>
      <c r="AZ54" s="56"/>
      <c r="BA54" s="56"/>
      <c r="BB54" s="56"/>
      <c r="BC54" s="56"/>
      <c r="BD54" s="56"/>
      <c r="BE54" s="56"/>
      <c r="BF54" s="56"/>
      <c r="BG54" s="56"/>
      <c r="BH54" s="56"/>
      <c r="BI54" s="56"/>
      <c r="BJ54" s="164"/>
    </row>
    <row r="55" spans="2:62">
      <c r="B55" s="784"/>
      <c r="C55" s="786"/>
      <c r="D55" s="786"/>
      <c r="E55" s="675" t="s">
        <v>1147</v>
      </c>
      <c r="F55" s="676">
        <v>1</v>
      </c>
      <c r="G55" s="677">
        <v>0.02</v>
      </c>
      <c r="O55" s="163"/>
      <c r="P55" s="56"/>
      <c r="Q55" s="56"/>
      <c r="R55" s="56"/>
      <c r="S55" s="56"/>
      <c r="T55" s="56"/>
      <c r="U55" s="56"/>
      <c r="V55" s="56"/>
      <c r="W55" s="56"/>
      <c r="X55" s="56"/>
      <c r="Y55" s="56"/>
      <c r="Z55" s="56"/>
      <c r="AA55" s="56"/>
      <c r="AB55" s="56"/>
      <c r="AC55" s="56"/>
      <c r="AD55" s="164"/>
      <c r="AE55" s="163"/>
      <c r="AF55" s="56"/>
      <c r="AG55" s="56"/>
      <c r="AH55" s="56"/>
      <c r="AI55" s="56"/>
      <c r="AJ55" s="56"/>
      <c r="AK55" s="56"/>
      <c r="AL55" s="164"/>
      <c r="AU55" s="163"/>
      <c r="AV55" s="56"/>
      <c r="AW55" s="56"/>
      <c r="AX55" s="56"/>
      <c r="AY55" s="56"/>
      <c r="AZ55" s="56"/>
      <c r="BA55" s="56"/>
      <c r="BB55" s="56"/>
      <c r="BC55" s="56"/>
      <c r="BD55" s="56"/>
      <c r="BE55" s="56"/>
      <c r="BF55" s="56"/>
      <c r="BG55" s="56"/>
      <c r="BH55" s="56"/>
      <c r="BI55" s="56"/>
      <c r="BJ55" s="164"/>
    </row>
    <row r="56" spans="2:62">
      <c r="B56" s="784" t="s">
        <v>58</v>
      </c>
      <c r="C56" s="785" t="s">
        <v>318</v>
      </c>
      <c r="D56" s="785"/>
      <c r="E56" s="678" t="s">
        <v>332</v>
      </c>
      <c r="F56" s="678" t="s">
        <v>333</v>
      </c>
      <c r="G56" s="678" t="s">
        <v>334</v>
      </c>
      <c r="O56" s="163"/>
      <c r="P56" s="56"/>
      <c r="Q56" s="56"/>
      <c r="R56" s="56"/>
      <c r="S56" s="56"/>
      <c r="T56" s="56"/>
      <c r="U56" s="56"/>
      <c r="V56" s="56"/>
      <c r="W56" s="56"/>
      <c r="X56" s="56"/>
      <c r="Y56" s="56"/>
      <c r="Z56" s="56"/>
      <c r="AA56" s="56"/>
      <c r="AB56" s="56"/>
      <c r="AC56" s="56"/>
      <c r="AD56" s="164"/>
      <c r="AE56" s="163"/>
      <c r="AF56" s="56"/>
      <c r="AG56" s="56"/>
      <c r="AH56" s="56"/>
      <c r="AI56" s="56"/>
      <c r="AJ56" s="56"/>
      <c r="AK56" s="56"/>
      <c r="AL56" s="164"/>
      <c r="AU56" s="163"/>
      <c r="AV56" s="56"/>
      <c r="AW56" s="56"/>
      <c r="AX56" s="56"/>
      <c r="AY56" s="56"/>
      <c r="AZ56" s="56"/>
      <c r="BA56" s="56"/>
      <c r="BB56" s="56"/>
      <c r="BC56" s="56"/>
      <c r="BD56" s="56"/>
      <c r="BE56" s="56"/>
      <c r="BF56" s="56"/>
      <c r="BG56" s="56"/>
      <c r="BH56" s="56"/>
      <c r="BI56" s="56"/>
      <c r="BJ56" s="164"/>
    </row>
    <row r="57" spans="2:62">
      <c r="B57" s="784"/>
      <c r="C57" s="673" t="s">
        <v>83</v>
      </c>
      <c r="D57" s="674">
        <v>10.874000000000001</v>
      </c>
      <c r="E57" s="675" t="s">
        <v>1148</v>
      </c>
      <c r="F57" s="676">
        <v>4</v>
      </c>
      <c r="G57" s="677">
        <v>0.08</v>
      </c>
      <c r="O57" s="163"/>
      <c r="P57" s="56"/>
      <c r="Q57" s="56"/>
      <c r="R57" s="56"/>
      <c r="S57" s="56"/>
      <c r="T57" s="56"/>
      <c r="U57" s="56"/>
      <c r="V57" s="56"/>
      <c r="W57" s="56"/>
      <c r="X57" s="56"/>
      <c r="Y57" s="56"/>
      <c r="Z57" s="56"/>
      <c r="AA57" s="56"/>
      <c r="AB57" s="56"/>
      <c r="AC57" s="56"/>
      <c r="AD57" s="164"/>
      <c r="AE57" s="163"/>
      <c r="AF57" s="56"/>
      <c r="AG57" s="56"/>
      <c r="AH57" s="56"/>
      <c r="AI57" s="56"/>
      <c r="AJ57" s="56"/>
      <c r="AK57" s="56"/>
      <c r="AL57" s="164"/>
      <c r="AU57" s="163"/>
      <c r="AV57" s="56"/>
      <c r="AW57" s="56"/>
      <c r="AX57" s="56"/>
      <c r="AY57" s="56"/>
      <c r="AZ57" s="56"/>
      <c r="BA57" s="56"/>
      <c r="BB57" s="56"/>
      <c r="BC57" s="56"/>
      <c r="BD57" s="56"/>
      <c r="BE57" s="56"/>
      <c r="BF57" s="56"/>
      <c r="BG57" s="56"/>
      <c r="BH57" s="56"/>
      <c r="BI57" s="56"/>
      <c r="BJ57" s="164"/>
    </row>
    <row r="58" spans="2:62">
      <c r="B58" s="784"/>
      <c r="C58" s="673" t="s">
        <v>319</v>
      </c>
      <c r="D58" s="674">
        <v>10.55</v>
      </c>
      <c r="E58" s="675" t="s">
        <v>1149</v>
      </c>
      <c r="F58" s="676">
        <v>4</v>
      </c>
      <c r="G58" s="677">
        <v>0.08</v>
      </c>
      <c r="O58" s="163"/>
      <c r="P58" s="56"/>
      <c r="Q58" s="56"/>
      <c r="R58" s="56"/>
      <c r="S58" s="56"/>
      <c r="T58" s="56"/>
      <c r="U58" s="56"/>
      <c r="V58" s="56"/>
      <c r="W58" s="56"/>
      <c r="X58" s="56"/>
      <c r="Y58" s="56"/>
      <c r="Z58" s="56"/>
      <c r="AA58" s="56"/>
      <c r="AB58" s="56"/>
      <c r="AC58" s="56"/>
      <c r="AD58" s="164"/>
      <c r="AE58" s="163"/>
      <c r="AF58" s="56"/>
      <c r="AG58" s="56"/>
      <c r="AH58" s="56"/>
      <c r="AI58" s="56"/>
      <c r="AJ58" s="56"/>
      <c r="AK58" s="56"/>
      <c r="AL58" s="164"/>
      <c r="AU58" s="163"/>
      <c r="AV58" s="56"/>
      <c r="AW58" s="56"/>
      <c r="AX58" s="56"/>
      <c r="AY58" s="56"/>
      <c r="AZ58" s="56"/>
      <c r="BA58" s="56"/>
      <c r="BB58" s="56"/>
      <c r="BC58" s="56"/>
      <c r="BD58" s="56"/>
      <c r="BE58" s="56"/>
      <c r="BF58" s="56"/>
      <c r="BG58" s="56"/>
      <c r="BH58" s="56"/>
      <c r="BI58" s="56"/>
      <c r="BJ58" s="164"/>
    </row>
    <row r="59" spans="2:62">
      <c r="B59" s="784"/>
      <c r="C59" s="672" t="s">
        <v>320</v>
      </c>
      <c r="D59" s="496" t="s">
        <v>345</v>
      </c>
      <c r="E59" s="675" t="s">
        <v>1150</v>
      </c>
      <c r="F59" s="676">
        <v>4</v>
      </c>
      <c r="G59" s="677">
        <v>0.08</v>
      </c>
      <c r="O59" s="163"/>
      <c r="P59" s="56"/>
      <c r="Q59" s="56"/>
      <c r="R59" s="56"/>
      <c r="S59" s="56"/>
      <c r="T59" s="56"/>
      <c r="U59" s="56"/>
      <c r="V59" s="56"/>
      <c r="W59" s="56"/>
      <c r="X59" s="56"/>
      <c r="Y59" s="56"/>
      <c r="Z59" s="56"/>
      <c r="AA59" s="56"/>
      <c r="AB59" s="56"/>
      <c r="AC59" s="56"/>
      <c r="AD59" s="164"/>
      <c r="AE59" s="163"/>
      <c r="AF59" s="56"/>
      <c r="AG59" s="56"/>
      <c r="AH59" s="56"/>
      <c r="AI59" s="56"/>
      <c r="AJ59" s="56"/>
      <c r="AK59" s="56"/>
      <c r="AL59" s="164"/>
      <c r="AU59" s="163"/>
      <c r="AV59" s="56"/>
      <c r="AW59" s="56"/>
      <c r="AX59" s="56"/>
      <c r="AY59" s="56"/>
      <c r="AZ59" s="56"/>
      <c r="BA59" s="56"/>
      <c r="BB59" s="56"/>
      <c r="BC59" s="56"/>
      <c r="BD59" s="56"/>
      <c r="BE59" s="56"/>
      <c r="BF59" s="56"/>
      <c r="BG59" s="56"/>
      <c r="BH59" s="56"/>
      <c r="BI59" s="56"/>
      <c r="BJ59" s="164"/>
    </row>
    <row r="60" spans="2:62">
      <c r="B60" s="784"/>
      <c r="C60" s="672" t="s">
        <v>322</v>
      </c>
      <c r="D60" s="496" t="s">
        <v>1151</v>
      </c>
      <c r="E60" s="675" t="s">
        <v>1152</v>
      </c>
      <c r="F60" s="676">
        <v>7</v>
      </c>
      <c r="G60" s="677">
        <v>0.14000000000000001</v>
      </c>
      <c r="O60" s="163"/>
      <c r="P60" s="56"/>
      <c r="Q60" s="56"/>
      <c r="R60" s="56"/>
      <c r="S60" s="56"/>
      <c r="T60" s="56"/>
      <c r="U60" s="56"/>
      <c r="V60" s="56"/>
      <c r="W60" s="56"/>
      <c r="X60" s="56"/>
      <c r="Y60" s="56"/>
      <c r="Z60" s="56"/>
      <c r="AA60" s="56"/>
      <c r="AB60" s="56"/>
      <c r="AC60" s="56"/>
      <c r="AD60" s="164"/>
      <c r="AE60" s="163"/>
      <c r="AF60" s="56"/>
      <c r="AG60" s="56"/>
      <c r="AH60" s="56"/>
      <c r="AI60" s="56"/>
      <c r="AJ60" s="56"/>
      <c r="AK60" s="56"/>
      <c r="AL60" s="164"/>
      <c r="AU60" s="163"/>
      <c r="AV60" s="56"/>
      <c r="AW60" s="56"/>
      <c r="AX60" s="56"/>
      <c r="AY60" s="56"/>
      <c r="AZ60" s="56"/>
      <c r="BA60" s="56"/>
      <c r="BB60" s="56"/>
      <c r="BC60" s="56"/>
      <c r="BD60" s="56"/>
      <c r="BE60" s="56"/>
      <c r="BF60" s="56"/>
      <c r="BG60" s="56"/>
      <c r="BH60" s="56"/>
      <c r="BI60" s="56"/>
      <c r="BJ60" s="164"/>
    </row>
    <row r="61" spans="2:62">
      <c r="B61" s="784"/>
      <c r="C61" s="672" t="s">
        <v>324</v>
      </c>
      <c r="D61" s="496" t="s">
        <v>347</v>
      </c>
      <c r="E61" s="675" t="s">
        <v>1153</v>
      </c>
      <c r="F61" s="676">
        <v>9</v>
      </c>
      <c r="G61" s="677">
        <v>0.18</v>
      </c>
      <c r="O61" s="163"/>
      <c r="P61" s="56"/>
      <c r="Q61" s="56"/>
      <c r="R61" s="56"/>
      <c r="S61" s="56"/>
      <c r="T61" s="56"/>
      <c r="U61" s="56"/>
      <c r="V61" s="56"/>
      <c r="W61" s="56"/>
      <c r="X61" s="56"/>
      <c r="Y61" s="56"/>
      <c r="Z61" s="56"/>
      <c r="AA61" s="56"/>
      <c r="AB61" s="56"/>
      <c r="AC61" s="56"/>
      <c r="AD61" s="164"/>
      <c r="AE61" s="163"/>
      <c r="AF61" s="56"/>
      <c r="AG61" s="56"/>
      <c r="AH61" s="56"/>
      <c r="AI61" s="56"/>
      <c r="AJ61" s="56"/>
      <c r="AK61" s="56"/>
      <c r="AL61" s="164"/>
      <c r="AU61" s="163"/>
      <c r="AV61" s="56"/>
      <c r="AW61" s="56"/>
      <c r="AX61" s="56"/>
      <c r="AY61" s="56"/>
      <c r="AZ61" s="56"/>
      <c r="BA61" s="56"/>
      <c r="BB61" s="56"/>
      <c r="BC61" s="56"/>
      <c r="BD61" s="56"/>
      <c r="BE61" s="56"/>
      <c r="BF61" s="56"/>
      <c r="BG61" s="56"/>
      <c r="BH61" s="56"/>
      <c r="BI61" s="56"/>
      <c r="BJ61" s="164"/>
    </row>
    <row r="62" spans="2:62">
      <c r="B62" s="784"/>
      <c r="C62" s="672" t="s">
        <v>326</v>
      </c>
      <c r="D62" s="496" t="s">
        <v>1154</v>
      </c>
      <c r="E62" s="675" t="s">
        <v>1155</v>
      </c>
      <c r="F62" s="676">
        <v>5</v>
      </c>
      <c r="G62" s="677">
        <v>0.1</v>
      </c>
      <c r="O62" s="163"/>
      <c r="P62" s="56"/>
      <c r="Q62" s="56"/>
      <c r="R62" s="56"/>
      <c r="S62" s="56"/>
      <c r="T62" s="56"/>
      <c r="U62" s="56"/>
      <c r="V62" s="56"/>
      <c r="W62" s="56"/>
      <c r="X62" s="56"/>
      <c r="Y62" s="56"/>
      <c r="Z62" s="56"/>
      <c r="AA62" s="56"/>
      <c r="AB62" s="56"/>
      <c r="AC62" s="56"/>
      <c r="AD62" s="164"/>
      <c r="AE62" s="163"/>
      <c r="AF62" s="56"/>
      <c r="AG62" s="56"/>
      <c r="AH62" s="56"/>
      <c r="AI62" s="56"/>
      <c r="AJ62" s="56"/>
      <c r="AK62" s="56"/>
      <c r="AL62" s="164"/>
      <c r="AU62" s="163"/>
      <c r="AV62" s="56"/>
      <c r="AW62" s="56"/>
      <c r="AX62" s="56"/>
      <c r="AY62" s="56"/>
      <c r="AZ62" s="56"/>
      <c r="BA62" s="56"/>
      <c r="BB62" s="56"/>
      <c r="BC62" s="56"/>
      <c r="BD62" s="56"/>
      <c r="BE62" s="56"/>
      <c r="BF62" s="56"/>
      <c r="BG62" s="56"/>
      <c r="BH62" s="56"/>
      <c r="BI62" s="56"/>
      <c r="BJ62" s="164"/>
    </row>
    <row r="63" spans="2:62">
      <c r="B63" s="784"/>
      <c r="C63" s="673" t="s">
        <v>328</v>
      </c>
      <c r="D63" s="674" t="s">
        <v>349</v>
      </c>
      <c r="E63" s="675" t="s">
        <v>1156</v>
      </c>
      <c r="F63" s="676">
        <v>5</v>
      </c>
      <c r="G63" s="677">
        <v>0.1</v>
      </c>
      <c r="O63" s="163"/>
      <c r="P63" s="56"/>
      <c r="Q63" s="56"/>
      <c r="R63" s="56"/>
      <c r="S63" s="56"/>
      <c r="T63" s="56"/>
      <c r="U63" s="56"/>
      <c r="V63" s="56"/>
      <c r="W63" s="56"/>
      <c r="X63" s="56"/>
      <c r="Y63" s="56"/>
      <c r="Z63" s="56"/>
      <c r="AA63" s="56"/>
      <c r="AB63" s="56"/>
      <c r="AC63" s="56"/>
      <c r="AD63" s="164"/>
      <c r="AE63" s="163"/>
      <c r="AF63" s="56"/>
      <c r="AG63" s="56"/>
      <c r="AH63" s="56"/>
      <c r="AI63" s="56"/>
      <c r="AJ63" s="56"/>
      <c r="AK63" s="56"/>
      <c r="AL63" s="164"/>
      <c r="AU63" s="163"/>
      <c r="AV63" s="56"/>
      <c r="AW63" s="56"/>
      <c r="AX63" s="56"/>
      <c r="AY63" s="56"/>
      <c r="AZ63" s="56"/>
      <c r="BA63" s="56"/>
      <c r="BB63" s="56"/>
      <c r="BC63" s="56"/>
      <c r="BD63" s="56"/>
      <c r="BE63" s="56"/>
      <c r="BF63" s="56"/>
      <c r="BG63" s="56"/>
      <c r="BH63" s="56"/>
      <c r="BI63" s="56"/>
      <c r="BJ63" s="164"/>
    </row>
    <row r="64" spans="2:62">
      <c r="B64" s="784"/>
      <c r="C64" s="673" t="s">
        <v>330</v>
      </c>
      <c r="D64" s="674" t="s">
        <v>350</v>
      </c>
      <c r="E64" s="675" t="s">
        <v>1157</v>
      </c>
      <c r="F64" s="676">
        <v>7</v>
      </c>
      <c r="G64" s="677">
        <v>0.14000000000000001</v>
      </c>
      <c r="O64" s="163"/>
      <c r="P64" s="56"/>
      <c r="Q64" s="56"/>
      <c r="R64" s="56"/>
      <c r="S64" s="56"/>
      <c r="T64" s="56"/>
      <c r="U64" s="56"/>
      <c r="V64" s="56"/>
      <c r="W64" s="56"/>
      <c r="X64" s="56"/>
      <c r="Y64" s="56"/>
      <c r="Z64" s="56"/>
      <c r="AA64" s="56"/>
      <c r="AB64" s="56"/>
      <c r="AC64" s="56"/>
      <c r="AD64" s="164"/>
      <c r="AE64" s="165"/>
      <c r="AF64" s="166"/>
      <c r="AG64" s="166"/>
      <c r="AH64" s="166"/>
      <c r="AI64" s="166"/>
      <c r="AJ64" s="166"/>
      <c r="AK64" s="166"/>
      <c r="AL64" s="167"/>
      <c r="AU64" s="163"/>
      <c r="AV64" s="56"/>
      <c r="AW64" s="56"/>
      <c r="AX64" s="56"/>
      <c r="AY64" s="56"/>
      <c r="AZ64" s="56"/>
      <c r="BA64" s="56"/>
      <c r="BB64" s="56"/>
      <c r="BC64" s="56"/>
      <c r="BD64" s="56"/>
      <c r="BE64" s="56"/>
      <c r="BF64" s="56"/>
      <c r="BG64" s="56"/>
      <c r="BH64" s="56"/>
      <c r="BI64" s="56"/>
      <c r="BJ64" s="164"/>
    </row>
    <row r="65" spans="2:62">
      <c r="B65" s="784"/>
      <c r="C65" s="786"/>
      <c r="D65" s="786"/>
      <c r="E65" s="675" t="s">
        <v>1158</v>
      </c>
      <c r="F65" s="676">
        <v>2</v>
      </c>
      <c r="G65" s="677">
        <v>0.04</v>
      </c>
      <c r="O65" s="333"/>
      <c r="P65" s="334"/>
      <c r="Q65" s="334"/>
      <c r="R65" s="334"/>
      <c r="S65" s="334"/>
      <c r="T65" s="334"/>
      <c r="U65" s="334"/>
      <c r="V65" s="334"/>
      <c r="W65" s="334"/>
      <c r="X65" s="334"/>
      <c r="Y65" s="334"/>
      <c r="Z65" s="334"/>
      <c r="AA65" s="334"/>
      <c r="AB65" s="334"/>
      <c r="AC65" s="334"/>
      <c r="AD65" s="335"/>
      <c r="AE65" s="333"/>
      <c r="AF65" s="334"/>
      <c r="AG65" s="334"/>
      <c r="AH65" s="334"/>
      <c r="AI65" s="334"/>
      <c r="AJ65" s="334"/>
      <c r="AK65" s="334"/>
      <c r="AL65" s="335"/>
      <c r="AM65" s="333"/>
      <c r="AN65" s="334"/>
      <c r="AO65" s="334"/>
      <c r="AP65" s="334"/>
      <c r="AQ65" s="334"/>
      <c r="AR65" s="334"/>
      <c r="AS65" s="334"/>
      <c r="AT65" s="335"/>
      <c r="AU65" s="333"/>
      <c r="AV65" s="334"/>
      <c r="AW65" s="334"/>
      <c r="AX65" s="334"/>
      <c r="AY65" s="334"/>
      <c r="AZ65" s="334"/>
      <c r="BA65" s="334"/>
      <c r="BB65" s="334"/>
      <c r="BC65" s="334"/>
      <c r="BD65" s="334"/>
      <c r="BE65" s="334"/>
      <c r="BF65" s="334"/>
      <c r="BG65" s="334"/>
      <c r="BH65" s="334"/>
      <c r="BI65" s="334"/>
      <c r="BJ65" s="335"/>
    </row>
    <row r="66" spans="2:62">
      <c r="B66" s="784"/>
      <c r="C66" s="786"/>
      <c r="D66" s="786"/>
      <c r="E66" s="675" t="s">
        <v>1159</v>
      </c>
      <c r="F66" s="676">
        <v>3</v>
      </c>
      <c r="G66" s="677">
        <v>0.06</v>
      </c>
      <c r="O66" s="163"/>
      <c r="P66" s="56"/>
      <c r="Q66" s="56"/>
      <c r="R66" s="56"/>
      <c r="S66" s="56"/>
      <c r="T66" s="56"/>
      <c r="U66" s="56"/>
      <c r="V66" s="56"/>
      <c r="W66" s="56"/>
      <c r="X66" s="56"/>
      <c r="Y66" s="56"/>
      <c r="Z66" s="56"/>
      <c r="AA66" s="56"/>
      <c r="AB66" s="56"/>
      <c r="AC66" s="56"/>
      <c r="AD66" s="164"/>
      <c r="AE66" s="163"/>
      <c r="AF66" s="56"/>
      <c r="AG66" s="56"/>
      <c r="AH66" s="56"/>
      <c r="AI66" s="56"/>
      <c r="AJ66" s="56"/>
      <c r="AK66" s="56"/>
      <c r="AL66" s="164"/>
      <c r="AM66" s="163"/>
      <c r="AN66" s="56"/>
      <c r="AO66" s="56"/>
      <c r="AP66" s="56"/>
      <c r="AQ66" s="56"/>
      <c r="AR66" s="56"/>
      <c r="AS66" s="56"/>
      <c r="AT66" s="164"/>
      <c r="AU66" s="163"/>
      <c r="AV66" s="56"/>
      <c r="AW66" s="56"/>
      <c r="AX66" s="56"/>
      <c r="AY66" s="56"/>
      <c r="AZ66" s="56"/>
      <c r="BA66" s="56"/>
      <c r="BB66" s="56"/>
      <c r="BC66" s="56"/>
      <c r="BD66" s="56"/>
      <c r="BE66" s="56"/>
      <c r="BF66" s="56"/>
      <c r="BG66" s="56"/>
      <c r="BH66" s="56"/>
      <c r="BI66" s="56"/>
      <c r="BJ66" s="164"/>
    </row>
    <row r="67" spans="2:62">
      <c r="B67" s="784" t="s">
        <v>0</v>
      </c>
      <c r="C67" s="785" t="s">
        <v>318</v>
      </c>
      <c r="D67" s="785"/>
      <c r="E67" s="678" t="s">
        <v>332</v>
      </c>
      <c r="F67" s="678" t="s">
        <v>333</v>
      </c>
      <c r="G67" s="678" t="s">
        <v>334</v>
      </c>
      <c r="O67" s="163"/>
      <c r="P67" s="56"/>
      <c r="Q67" s="56"/>
      <c r="R67" s="56"/>
      <c r="S67" s="56"/>
      <c r="T67" s="56"/>
      <c r="U67" s="56"/>
      <c r="V67" s="56"/>
      <c r="W67" s="56"/>
      <c r="X67" s="56"/>
      <c r="Y67" s="56"/>
      <c r="Z67" s="56"/>
      <c r="AA67" s="56"/>
      <c r="AB67" s="56"/>
      <c r="AC67" s="56"/>
      <c r="AD67" s="164"/>
      <c r="AE67" s="163"/>
      <c r="AF67" s="56"/>
      <c r="AG67" s="56"/>
      <c r="AH67" s="56"/>
      <c r="AI67" s="56"/>
      <c r="AJ67" s="56"/>
      <c r="AK67" s="56"/>
      <c r="AL67" s="164"/>
      <c r="AM67" s="163"/>
      <c r="AN67" s="56"/>
      <c r="AO67" s="56"/>
      <c r="AP67" s="56"/>
      <c r="AQ67" s="56"/>
      <c r="AR67" s="56"/>
      <c r="AS67" s="56"/>
      <c r="AT67" s="164"/>
      <c r="AU67" s="163"/>
      <c r="AV67" s="56"/>
      <c r="AW67" s="56"/>
      <c r="AX67" s="56"/>
      <c r="AY67" s="56"/>
      <c r="AZ67" s="56"/>
      <c r="BA67" s="56"/>
      <c r="BB67" s="56"/>
      <c r="BC67" s="56"/>
      <c r="BD67" s="56"/>
      <c r="BE67" s="56"/>
      <c r="BF67" s="56"/>
      <c r="BG67" s="56"/>
      <c r="BH67" s="56"/>
      <c r="BI67" s="56"/>
      <c r="BJ67" s="164"/>
    </row>
    <row r="68" spans="2:62">
      <c r="B68" s="784"/>
      <c r="C68" s="673" t="s">
        <v>83</v>
      </c>
      <c r="D68" s="674">
        <v>10.28</v>
      </c>
      <c r="E68" s="675" t="s">
        <v>1160</v>
      </c>
      <c r="F68" s="676">
        <v>5</v>
      </c>
      <c r="G68" s="677">
        <v>0.1</v>
      </c>
      <c r="O68" s="163"/>
      <c r="P68" s="56"/>
      <c r="Q68" s="56"/>
      <c r="R68" s="56"/>
      <c r="S68" s="56"/>
      <c r="T68" s="56"/>
      <c r="U68" s="56"/>
      <c r="V68" s="56"/>
      <c r="W68" s="56"/>
      <c r="X68" s="56"/>
      <c r="Y68" s="56"/>
      <c r="Z68" s="56"/>
      <c r="AA68" s="56"/>
      <c r="AB68" s="56"/>
      <c r="AC68" s="56"/>
      <c r="AD68" s="164"/>
      <c r="AE68" s="163"/>
      <c r="AF68" s="56"/>
      <c r="AG68" s="56"/>
      <c r="AH68" s="56"/>
      <c r="AI68" s="56"/>
      <c r="AJ68" s="56"/>
      <c r="AK68" s="56"/>
      <c r="AL68" s="164"/>
      <c r="AM68" s="163"/>
      <c r="AN68" s="56"/>
      <c r="AO68" s="56"/>
      <c r="AP68" s="56"/>
      <c r="AQ68" s="56"/>
      <c r="AR68" s="56"/>
      <c r="AS68" s="56"/>
      <c r="AT68" s="164"/>
      <c r="AU68" s="163"/>
      <c r="AV68" s="56"/>
      <c r="AW68" s="56"/>
      <c r="AX68" s="56"/>
      <c r="AY68" s="56"/>
      <c r="AZ68" s="56"/>
      <c r="BA68" s="56"/>
      <c r="BB68" s="56"/>
      <c r="BC68" s="56"/>
      <c r="BD68" s="56"/>
      <c r="BE68" s="56"/>
      <c r="BF68" s="56"/>
      <c r="BG68" s="56"/>
      <c r="BH68" s="56"/>
      <c r="BI68" s="56"/>
      <c r="BJ68" s="164"/>
    </row>
    <row r="69" spans="2:62">
      <c r="B69" s="784"/>
      <c r="C69" s="673" t="s">
        <v>319</v>
      </c>
      <c r="D69" s="674">
        <v>10.7</v>
      </c>
      <c r="E69" s="675" t="s">
        <v>1161</v>
      </c>
      <c r="F69" s="676">
        <v>5</v>
      </c>
      <c r="G69" s="677">
        <v>0.1</v>
      </c>
      <c r="O69" s="163"/>
      <c r="P69" s="56"/>
      <c r="Q69" s="56"/>
      <c r="R69" s="56"/>
      <c r="S69" s="56"/>
      <c r="T69" s="56"/>
      <c r="U69" s="56"/>
      <c r="V69" s="56"/>
      <c r="W69" s="56"/>
      <c r="X69" s="56"/>
      <c r="Y69" s="56"/>
      <c r="Z69" s="56"/>
      <c r="AA69" s="56"/>
      <c r="AB69" s="56"/>
      <c r="AC69" s="56"/>
      <c r="AD69" s="164"/>
      <c r="AE69" s="163"/>
      <c r="AF69" s="56"/>
      <c r="AG69" s="56"/>
      <c r="AH69" s="56"/>
      <c r="AI69" s="56"/>
      <c r="AJ69" s="56"/>
      <c r="AK69" s="56"/>
      <c r="AL69" s="164"/>
      <c r="AM69" s="163"/>
      <c r="AN69" s="56"/>
      <c r="AO69" s="56"/>
      <c r="AP69" s="56"/>
      <c r="AQ69" s="56"/>
      <c r="AR69" s="56"/>
      <c r="AS69" s="56"/>
      <c r="AT69" s="164"/>
      <c r="AU69" s="163"/>
      <c r="AV69" s="56"/>
      <c r="AW69" s="56"/>
      <c r="AX69" s="56"/>
      <c r="AY69" s="56"/>
      <c r="AZ69" s="56"/>
      <c r="BA69" s="56"/>
      <c r="BB69" s="56"/>
      <c r="BC69" s="56"/>
      <c r="BD69" s="56"/>
      <c r="BE69" s="56"/>
      <c r="BF69" s="56"/>
      <c r="BG69" s="56"/>
      <c r="BH69" s="56"/>
      <c r="BI69" s="56"/>
      <c r="BJ69" s="164"/>
    </row>
    <row r="70" spans="2:62">
      <c r="B70" s="784"/>
      <c r="C70" s="672" t="s">
        <v>320</v>
      </c>
      <c r="D70" s="496" t="s">
        <v>361</v>
      </c>
      <c r="E70" s="675" t="s">
        <v>1162</v>
      </c>
      <c r="F70" s="676">
        <v>5</v>
      </c>
      <c r="G70" s="677">
        <v>0.1</v>
      </c>
      <c r="O70" s="163"/>
      <c r="P70" s="56"/>
      <c r="Q70" s="56"/>
      <c r="R70" s="56"/>
      <c r="S70" s="56"/>
      <c r="T70" s="56"/>
      <c r="U70" s="56"/>
      <c r="V70" s="56"/>
      <c r="W70" s="56"/>
      <c r="X70" s="56"/>
      <c r="Y70" s="56"/>
      <c r="Z70" s="56"/>
      <c r="AA70" s="56"/>
      <c r="AB70" s="56"/>
      <c r="AC70" s="56"/>
      <c r="AD70" s="164"/>
      <c r="AE70" s="163"/>
      <c r="AF70" s="56"/>
      <c r="AG70" s="56"/>
      <c r="AH70" s="56"/>
      <c r="AI70" s="56"/>
      <c r="AJ70" s="56"/>
      <c r="AK70" s="56"/>
      <c r="AL70" s="164"/>
      <c r="AM70" s="163"/>
      <c r="AN70" s="56"/>
      <c r="AO70" s="56"/>
      <c r="AP70" s="56"/>
      <c r="AQ70" s="56"/>
      <c r="AR70" s="56"/>
      <c r="AS70" s="56"/>
      <c r="AT70" s="164"/>
      <c r="AU70" s="163"/>
      <c r="AV70" s="56"/>
      <c r="AW70" s="56"/>
      <c r="AX70" s="56"/>
      <c r="AY70" s="56"/>
      <c r="AZ70" s="56"/>
      <c r="BA70" s="56"/>
      <c r="BB70" s="56"/>
      <c r="BC70" s="56"/>
      <c r="BD70" s="56"/>
      <c r="BE70" s="56"/>
      <c r="BF70" s="56"/>
      <c r="BG70" s="56"/>
      <c r="BH70" s="56"/>
      <c r="BI70" s="56"/>
      <c r="BJ70" s="164"/>
    </row>
    <row r="71" spans="2:62">
      <c r="B71" s="784"/>
      <c r="C71" s="672" t="s">
        <v>322</v>
      </c>
      <c r="D71" s="496" t="s">
        <v>362</v>
      </c>
      <c r="E71" s="675" t="s">
        <v>1163</v>
      </c>
      <c r="F71" s="676">
        <v>5</v>
      </c>
      <c r="G71" s="677">
        <v>0.1</v>
      </c>
      <c r="O71" s="163"/>
      <c r="P71" s="56"/>
      <c r="Q71" s="56"/>
      <c r="R71" s="56"/>
      <c r="S71" s="56"/>
      <c r="T71" s="56"/>
      <c r="U71" s="56"/>
      <c r="V71" s="56"/>
      <c r="W71" s="56"/>
      <c r="X71" s="56"/>
      <c r="Y71" s="56"/>
      <c r="Z71" s="56"/>
      <c r="AA71" s="56"/>
      <c r="AB71" s="56"/>
      <c r="AC71" s="56"/>
      <c r="AD71" s="164"/>
      <c r="AE71" s="163"/>
      <c r="AF71" s="56"/>
      <c r="AG71" s="56"/>
      <c r="AH71" s="56"/>
      <c r="AI71" s="56"/>
      <c r="AJ71" s="56"/>
      <c r="AK71" s="56"/>
      <c r="AL71" s="164"/>
      <c r="AM71" s="163"/>
      <c r="AN71" s="56"/>
      <c r="AO71" s="56"/>
      <c r="AP71" s="56"/>
      <c r="AQ71" s="56"/>
      <c r="AR71" s="56"/>
      <c r="AS71" s="56"/>
      <c r="AT71" s="164"/>
      <c r="AU71" s="163"/>
      <c r="AV71" s="56"/>
      <c r="AW71" s="56"/>
      <c r="AX71" s="56"/>
      <c r="AY71" s="56"/>
      <c r="AZ71" s="56"/>
      <c r="BA71" s="56"/>
      <c r="BB71" s="56"/>
      <c r="BC71" s="56"/>
      <c r="BD71" s="56"/>
      <c r="BE71" s="56"/>
      <c r="BF71" s="56"/>
      <c r="BG71" s="56"/>
      <c r="BH71" s="56"/>
      <c r="BI71" s="56"/>
      <c r="BJ71" s="164"/>
    </row>
    <row r="72" spans="2:62">
      <c r="B72" s="784"/>
      <c r="C72" s="672" t="s">
        <v>324</v>
      </c>
      <c r="D72" s="496" t="s">
        <v>363</v>
      </c>
      <c r="E72" s="675" t="s">
        <v>1164</v>
      </c>
      <c r="F72" s="676">
        <v>4</v>
      </c>
      <c r="G72" s="677">
        <v>0.08</v>
      </c>
      <c r="O72" s="163"/>
      <c r="P72" s="56"/>
      <c r="Q72" s="56"/>
      <c r="R72" s="56"/>
      <c r="S72" s="56"/>
      <c r="T72" s="56"/>
      <c r="U72" s="56"/>
      <c r="V72" s="56"/>
      <c r="W72" s="56"/>
      <c r="X72" s="56"/>
      <c r="Y72" s="56"/>
      <c r="Z72" s="56"/>
      <c r="AA72" s="56"/>
      <c r="AB72" s="56"/>
      <c r="AC72" s="56"/>
      <c r="AD72" s="164"/>
      <c r="AE72" s="163"/>
      <c r="AF72" s="56"/>
      <c r="AG72" s="56"/>
      <c r="AH72" s="56"/>
      <c r="AI72" s="56"/>
      <c r="AJ72" s="56"/>
      <c r="AK72" s="56"/>
      <c r="AL72" s="164"/>
      <c r="AM72" s="163"/>
      <c r="AN72" s="56"/>
      <c r="AO72" s="56"/>
      <c r="AP72" s="56"/>
      <c r="AQ72" s="56"/>
      <c r="AR72" s="56"/>
      <c r="AS72" s="56"/>
      <c r="AT72" s="164"/>
      <c r="AU72" s="163"/>
      <c r="AV72" s="56"/>
      <c r="AW72" s="56"/>
      <c r="AX72" s="56"/>
      <c r="AY72" s="56"/>
      <c r="AZ72" s="56"/>
      <c r="BA72" s="56"/>
      <c r="BB72" s="56"/>
      <c r="BC72" s="56"/>
      <c r="BD72" s="56"/>
      <c r="BE72" s="56"/>
      <c r="BF72" s="56"/>
      <c r="BG72" s="56"/>
      <c r="BH72" s="56"/>
      <c r="BI72" s="56"/>
      <c r="BJ72" s="164"/>
    </row>
    <row r="73" spans="2:62">
      <c r="B73" s="784"/>
      <c r="C73" s="672" t="s">
        <v>326</v>
      </c>
      <c r="D73" s="496" t="s">
        <v>364</v>
      </c>
      <c r="E73" s="675" t="s">
        <v>1165</v>
      </c>
      <c r="F73" s="676">
        <v>7</v>
      </c>
      <c r="G73" s="677">
        <v>0.14000000000000001</v>
      </c>
      <c r="O73" s="163"/>
      <c r="P73" s="56"/>
      <c r="Q73" s="56"/>
      <c r="R73" s="56"/>
      <c r="S73" s="56"/>
      <c r="T73" s="56"/>
      <c r="U73" s="56"/>
      <c r="V73" s="56"/>
      <c r="W73" s="56"/>
      <c r="X73" s="56"/>
      <c r="Y73" s="56"/>
      <c r="Z73" s="56"/>
      <c r="AA73" s="56"/>
      <c r="AB73" s="56"/>
      <c r="AC73" s="56"/>
      <c r="AD73" s="164"/>
      <c r="AE73" s="163"/>
      <c r="AF73" s="56"/>
      <c r="AG73" s="56"/>
      <c r="AH73" s="56"/>
      <c r="AI73" s="56"/>
      <c r="AJ73" s="56"/>
      <c r="AK73" s="56"/>
      <c r="AL73" s="164"/>
      <c r="AM73" s="163"/>
      <c r="AN73" s="56"/>
      <c r="AO73" s="56"/>
      <c r="AP73" s="56"/>
      <c r="AQ73" s="56"/>
      <c r="AR73" s="56"/>
      <c r="AS73" s="56"/>
      <c r="AT73" s="164"/>
      <c r="AU73" s="163"/>
      <c r="AV73" s="56"/>
      <c r="AW73" s="56"/>
      <c r="AX73" s="56"/>
      <c r="AY73" s="56"/>
      <c r="AZ73" s="56"/>
      <c r="BA73" s="56"/>
      <c r="BB73" s="56"/>
      <c r="BC73" s="56"/>
      <c r="BD73" s="56"/>
      <c r="BE73" s="56"/>
      <c r="BF73" s="56"/>
      <c r="BG73" s="56"/>
      <c r="BH73" s="56"/>
      <c r="BI73" s="56"/>
      <c r="BJ73" s="164"/>
    </row>
    <row r="74" spans="2:62">
      <c r="B74" s="784"/>
      <c r="C74" s="673" t="s">
        <v>328</v>
      </c>
      <c r="D74" s="674" t="s">
        <v>365</v>
      </c>
      <c r="E74" s="675" t="s">
        <v>1166</v>
      </c>
      <c r="F74" s="676">
        <v>5</v>
      </c>
      <c r="G74" s="677">
        <v>0.1</v>
      </c>
      <c r="O74" s="163"/>
      <c r="P74" s="56"/>
      <c r="Q74" s="56"/>
      <c r="R74" s="56"/>
      <c r="S74" s="56"/>
      <c r="T74" s="56"/>
      <c r="U74" s="56"/>
      <c r="V74" s="56"/>
      <c r="W74" s="56"/>
      <c r="X74" s="56"/>
      <c r="Y74" s="56"/>
      <c r="Z74" s="56"/>
      <c r="AA74" s="56"/>
      <c r="AB74" s="56"/>
      <c r="AC74" s="56"/>
      <c r="AD74" s="164"/>
      <c r="AE74" s="163"/>
      <c r="AF74" s="56"/>
      <c r="AG74" s="56"/>
      <c r="AH74" s="56"/>
      <c r="AI74" s="56"/>
      <c r="AJ74" s="56"/>
      <c r="AK74" s="56"/>
      <c r="AL74" s="164"/>
      <c r="AM74" s="163"/>
      <c r="AN74" s="56"/>
      <c r="AO74" s="56"/>
      <c r="AP74" s="56"/>
      <c r="AQ74" s="56"/>
      <c r="AR74" s="56"/>
      <c r="AS74" s="56"/>
      <c r="AT74" s="164"/>
      <c r="AU74" s="163"/>
      <c r="AV74" s="56"/>
      <c r="AW74" s="56"/>
      <c r="AX74" s="56"/>
      <c r="AY74" s="56"/>
      <c r="AZ74" s="56"/>
      <c r="BA74" s="56"/>
      <c r="BB74" s="56"/>
      <c r="BC74" s="56"/>
      <c r="BD74" s="56"/>
      <c r="BE74" s="56"/>
      <c r="BF74" s="56"/>
      <c r="BG74" s="56"/>
      <c r="BH74" s="56"/>
      <c r="BI74" s="56"/>
      <c r="BJ74" s="164"/>
    </row>
    <row r="75" spans="2:62">
      <c r="B75" s="784"/>
      <c r="C75" s="673" t="s">
        <v>330</v>
      </c>
      <c r="D75" s="674" t="s">
        <v>366</v>
      </c>
      <c r="E75" s="675" t="s">
        <v>1167</v>
      </c>
      <c r="F75" s="676">
        <v>6</v>
      </c>
      <c r="G75" s="677">
        <v>0.12</v>
      </c>
      <c r="O75" s="163"/>
      <c r="P75" s="56"/>
      <c r="Q75" s="56"/>
      <c r="R75" s="56"/>
      <c r="S75" s="56"/>
      <c r="T75" s="56"/>
      <c r="U75" s="56"/>
      <c r="V75" s="56"/>
      <c r="W75" s="56"/>
      <c r="X75" s="56"/>
      <c r="Y75" s="56"/>
      <c r="Z75" s="56"/>
      <c r="AA75" s="56"/>
      <c r="AB75" s="56"/>
      <c r="AC75" s="56"/>
      <c r="AD75" s="164"/>
      <c r="AE75" s="163"/>
      <c r="AF75" s="56"/>
      <c r="AG75" s="56"/>
      <c r="AH75" s="56"/>
      <c r="AI75" s="56"/>
      <c r="AJ75" s="56"/>
      <c r="AK75" s="56"/>
      <c r="AL75" s="164"/>
      <c r="AM75" s="163"/>
      <c r="AN75" s="56"/>
      <c r="AO75" s="56"/>
      <c r="AP75" s="56"/>
      <c r="AQ75" s="56"/>
      <c r="AR75" s="56"/>
      <c r="AS75" s="56"/>
      <c r="AT75" s="164"/>
      <c r="AU75" s="163"/>
      <c r="AV75" s="56"/>
      <c r="AW75" s="56"/>
      <c r="AX75" s="56"/>
      <c r="AY75" s="56"/>
      <c r="AZ75" s="56"/>
      <c r="BA75" s="56"/>
      <c r="BB75" s="56"/>
      <c r="BC75" s="56"/>
      <c r="BD75" s="56"/>
      <c r="BE75" s="56"/>
      <c r="BF75" s="56"/>
      <c r="BG75" s="56"/>
      <c r="BH75" s="56"/>
      <c r="BI75" s="56"/>
      <c r="BJ75" s="164"/>
    </row>
    <row r="76" spans="2:62">
      <c r="B76" s="784"/>
      <c r="C76" s="786"/>
      <c r="D76" s="786"/>
      <c r="E76" s="675" t="s">
        <v>1168</v>
      </c>
      <c r="F76" s="676">
        <v>4</v>
      </c>
      <c r="G76" s="677">
        <v>0.08</v>
      </c>
      <c r="O76" s="163"/>
      <c r="P76" s="56"/>
      <c r="Q76" s="56"/>
      <c r="R76" s="56"/>
      <c r="S76" s="56"/>
      <c r="T76" s="56"/>
      <c r="U76" s="56"/>
      <c r="V76" s="56"/>
      <c r="W76" s="56"/>
      <c r="X76" s="56"/>
      <c r="Y76" s="56"/>
      <c r="Z76" s="56"/>
      <c r="AA76" s="56"/>
      <c r="AB76" s="56"/>
      <c r="AC76" s="56"/>
      <c r="AD76" s="164"/>
      <c r="AE76" s="163"/>
      <c r="AF76" s="56"/>
      <c r="AG76" s="56"/>
      <c r="AH76" s="56"/>
      <c r="AI76" s="56"/>
      <c r="AJ76" s="56"/>
      <c r="AK76" s="56"/>
      <c r="AL76" s="164"/>
      <c r="AM76" s="163"/>
      <c r="AN76" s="56"/>
      <c r="AO76" s="56"/>
      <c r="AP76" s="56"/>
      <c r="AQ76" s="56"/>
      <c r="AR76" s="56"/>
      <c r="AS76" s="56"/>
      <c r="AT76" s="164"/>
      <c r="AU76" s="163"/>
      <c r="AV76" s="56"/>
      <c r="AW76" s="56"/>
      <c r="AX76" s="56"/>
      <c r="AY76" s="56"/>
      <c r="AZ76" s="56"/>
      <c r="BA76" s="56"/>
      <c r="BB76" s="56"/>
      <c r="BC76" s="56"/>
      <c r="BD76" s="56"/>
      <c r="BE76" s="56"/>
      <c r="BF76" s="56"/>
      <c r="BG76" s="56"/>
      <c r="BH76" s="56"/>
      <c r="BI76" s="56"/>
      <c r="BJ76" s="164"/>
    </row>
    <row r="77" spans="2:62">
      <c r="B77" s="784"/>
      <c r="C77" s="786"/>
      <c r="D77" s="786"/>
      <c r="E77" s="675" t="s">
        <v>1169</v>
      </c>
      <c r="F77" s="676">
        <v>4</v>
      </c>
      <c r="G77" s="677">
        <v>0.08</v>
      </c>
      <c r="O77" s="163"/>
      <c r="P77" s="56"/>
      <c r="Q77" s="56"/>
      <c r="R77" s="56"/>
      <c r="S77" s="56"/>
      <c r="T77" s="56"/>
      <c r="U77" s="56"/>
      <c r="V77" s="56"/>
      <c r="W77" s="56"/>
      <c r="X77" s="56"/>
      <c r="Y77" s="56"/>
      <c r="Z77" s="56"/>
      <c r="AA77" s="56"/>
      <c r="AB77" s="56"/>
      <c r="AC77" s="56"/>
      <c r="AD77" s="164"/>
      <c r="AE77" s="163"/>
      <c r="AF77" s="56"/>
      <c r="AG77" s="56"/>
      <c r="AH77" s="56"/>
      <c r="AI77" s="56"/>
      <c r="AJ77" s="56"/>
      <c r="AK77" s="56"/>
      <c r="AL77" s="164"/>
      <c r="AM77" s="163"/>
      <c r="AN77" s="56"/>
      <c r="AO77" s="56"/>
      <c r="AP77" s="56"/>
      <c r="AQ77" s="56"/>
      <c r="AR77" s="56"/>
      <c r="AS77" s="56"/>
      <c r="AT77" s="164"/>
      <c r="AU77" s="163"/>
      <c r="AV77" s="56"/>
      <c r="AW77" s="56"/>
      <c r="AX77" s="56"/>
      <c r="AY77" s="56"/>
      <c r="AZ77" s="56"/>
      <c r="BA77" s="56"/>
      <c r="BB77" s="56"/>
      <c r="BC77" s="56"/>
      <c r="BD77" s="56"/>
      <c r="BE77" s="56"/>
      <c r="BF77" s="56"/>
      <c r="BG77" s="56"/>
      <c r="BH77" s="56"/>
      <c r="BI77" s="56"/>
      <c r="BJ77" s="164"/>
    </row>
    <row r="78" spans="2:62">
      <c r="B78" s="784" t="s">
        <v>1</v>
      </c>
      <c r="C78" s="785" t="s">
        <v>318</v>
      </c>
      <c r="D78" s="785"/>
      <c r="E78" s="678" t="s">
        <v>332</v>
      </c>
      <c r="F78" s="678" t="s">
        <v>333</v>
      </c>
      <c r="G78" s="678" t="s">
        <v>334</v>
      </c>
      <c r="O78" s="163"/>
      <c r="P78" s="56"/>
      <c r="Q78" s="56"/>
      <c r="R78" s="56"/>
      <c r="S78" s="56"/>
      <c r="T78" s="56"/>
      <c r="U78" s="56"/>
      <c r="V78" s="56"/>
      <c r="W78" s="56"/>
      <c r="X78" s="56"/>
      <c r="Y78" s="56"/>
      <c r="Z78" s="56"/>
      <c r="AA78" s="56"/>
      <c r="AB78" s="56"/>
      <c r="AC78" s="56"/>
      <c r="AD78" s="164"/>
      <c r="AE78" s="163"/>
      <c r="AF78" s="56"/>
      <c r="AG78" s="56"/>
      <c r="AH78" s="56"/>
      <c r="AI78" s="56"/>
      <c r="AJ78" s="56"/>
      <c r="AK78" s="56"/>
      <c r="AL78" s="164"/>
      <c r="AM78" s="163"/>
      <c r="AN78" s="56"/>
      <c r="AO78" s="56"/>
      <c r="AP78" s="56"/>
      <c r="AQ78" s="56"/>
      <c r="AR78" s="56"/>
      <c r="AS78" s="56"/>
      <c r="AT78" s="164"/>
      <c r="AU78" s="163"/>
      <c r="AV78" s="56"/>
      <c r="AW78" s="56"/>
      <c r="AX78" s="56"/>
      <c r="AY78" s="56"/>
      <c r="AZ78" s="56"/>
      <c r="BA78" s="56"/>
      <c r="BB78" s="56"/>
      <c r="BC78" s="56"/>
      <c r="BD78" s="56"/>
      <c r="BE78" s="56"/>
      <c r="BF78" s="56"/>
      <c r="BG78" s="56"/>
      <c r="BH78" s="56"/>
      <c r="BI78" s="56"/>
      <c r="BJ78" s="164"/>
    </row>
    <row r="79" spans="2:62">
      <c r="B79" s="784"/>
      <c r="C79" s="673" t="s">
        <v>83</v>
      </c>
      <c r="D79" s="674">
        <v>10.795999999999999</v>
      </c>
      <c r="E79" s="675" t="s">
        <v>1170</v>
      </c>
      <c r="F79" s="676">
        <v>5</v>
      </c>
      <c r="G79" s="677">
        <v>0.1</v>
      </c>
      <c r="O79" s="165"/>
      <c r="P79" s="166"/>
      <c r="Q79" s="166"/>
      <c r="R79" s="166"/>
      <c r="S79" s="166"/>
      <c r="T79" s="166"/>
      <c r="U79" s="166"/>
      <c r="V79" s="166"/>
      <c r="W79" s="166"/>
      <c r="X79" s="166"/>
      <c r="Y79" s="166"/>
      <c r="Z79" s="166"/>
      <c r="AA79" s="166"/>
      <c r="AB79" s="166"/>
      <c r="AC79" s="166"/>
      <c r="AD79" s="167"/>
      <c r="AE79" s="165"/>
      <c r="AF79" s="166"/>
      <c r="AG79" s="166"/>
      <c r="AH79" s="166"/>
      <c r="AI79" s="166"/>
      <c r="AJ79" s="166"/>
      <c r="AK79" s="166"/>
      <c r="AL79" s="167"/>
      <c r="AM79" s="165"/>
      <c r="AN79" s="166"/>
      <c r="AO79" s="166"/>
      <c r="AP79" s="166"/>
      <c r="AQ79" s="166"/>
      <c r="AR79" s="166"/>
      <c r="AS79" s="166"/>
      <c r="AT79" s="167"/>
      <c r="AU79" s="165"/>
      <c r="AV79" s="166"/>
      <c r="AW79" s="166"/>
      <c r="AX79" s="166"/>
      <c r="AY79" s="166"/>
      <c r="AZ79" s="166"/>
      <c r="BA79" s="166"/>
      <c r="BB79" s="166"/>
      <c r="BC79" s="166"/>
      <c r="BD79" s="166"/>
      <c r="BE79" s="166"/>
      <c r="BF79" s="166"/>
      <c r="BG79" s="166"/>
      <c r="BH79" s="166"/>
      <c r="BI79" s="166"/>
      <c r="BJ79" s="167"/>
    </row>
    <row r="80" spans="2:62">
      <c r="B80" s="784"/>
      <c r="C80" s="673" t="s">
        <v>319</v>
      </c>
      <c r="D80" s="674">
        <v>11.4</v>
      </c>
      <c r="E80" s="675" t="s">
        <v>1171</v>
      </c>
      <c r="F80" s="676">
        <v>6</v>
      </c>
      <c r="G80" s="677">
        <v>0.12</v>
      </c>
    </row>
    <row r="81" spans="2:7">
      <c r="B81" s="784"/>
      <c r="C81" s="672" t="s">
        <v>320</v>
      </c>
      <c r="D81" s="496" t="s">
        <v>377</v>
      </c>
      <c r="E81" s="675" t="s">
        <v>1172</v>
      </c>
      <c r="F81" s="676">
        <v>5</v>
      </c>
      <c r="G81" s="677">
        <v>0.1</v>
      </c>
    </row>
    <row r="82" spans="2:7">
      <c r="B82" s="784"/>
      <c r="C82" s="672" t="s">
        <v>322</v>
      </c>
      <c r="D82" s="496" t="s">
        <v>378</v>
      </c>
      <c r="E82" s="675" t="s">
        <v>1173</v>
      </c>
      <c r="F82" s="676">
        <v>5</v>
      </c>
      <c r="G82" s="677">
        <v>0.1</v>
      </c>
    </row>
    <row r="83" spans="2:7">
      <c r="B83" s="784"/>
      <c r="C83" s="672" t="s">
        <v>324</v>
      </c>
      <c r="D83" s="496" t="s">
        <v>1174</v>
      </c>
      <c r="E83" s="675" t="s">
        <v>1175</v>
      </c>
      <c r="F83" s="676">
        <v>3</v>
      </c>
      <c r="G83" s="677">
        <v>0.06</v>
      </c>
    </row>
    <row r="84" spans="2:7">
      <c r="B84" s="784"/>
      <c r="C84" s="672" t="s">
        <v>326</v>
      </c>
      <c r="D84" s="496" t="s">
        <v>1176</v>
      </c>
      <c r="E84" s="675" t="s">
        <v>1177</v>
      </c>
      <c r="F84" s="676">
        <v>9</v>
      </c>
      <c r="G84" s="677">
        <v>0.18</v>
      </c>
    </row>
    <row r="85" spans="2:7">
      <c r="B85" s="784"/>
      <c r="C85" s="673" t="s">
        <v>328</v>
      </c>
      <c r="D85" s="674" t="s">
        <v>381</v>
      </c>
      <c r="E85" s="675" t="s">
        <v>1178</v>
      </c>
      <c r="F85" s="676">
        <v>3</v>
      </c>
      <c r="G85" s="677">
        <v>0.06</v>
      </c>
    </row>
    <row r="86" spans="2:7">
      <c r="B86" s="784"/>
      <c r="C86" s="673" t="s">
        <v>330</v>
      </c>
      <c r="D86" s="674" t="s">
        <v>382</v>
      </c>
      <c r="E86" s="675" t="s">
        <v>1179</v>
      </c>
      <c r="F86" s="676">
        <v>8</v>
      </c>
      <c r="G86" s="677">
        <v>0.16</v>
      </c>
    </row>
    <row r="87" spans="2:7">
      <c r="B87" s="784"/>
      <c r="C87" s="786"/>
      <c r="D87" s="786"/>
      <c r="E87" s="675" t="s">
        <v>1180</v>
      </c>
      <c r="F87" s="676">
        <v>2</v>
      </c>
      <c r="G87" s="677">
        <v>0.04</v>
      </c>
    </row>
    <row r="88" spans="2:7">
      <c r="B88" s="784"/>
      <c r="C88" s="786"/>
      <c r="D88" s="786"/>
      <c r="E88" s="675" t="s">
        <v>1181</v>
      </c>
      <c r="F88" s="676">
        <v>4</v>
      </c>
      <c r="G88" s="677">
        <v>0.08</v>
      </c>
    </row>
    <row r="89" spans="2:7">
      <c r="B89" s="784" t="s">
        <v>2</v>
      </c>
      <c r="C89" s="785" t="s">
        <v>318</v>
      </c>
      <c r="D89" s="785"/>
      <c r="E89" s="678" t="s">
        <v>332</v>
      </c>
      <c r="F89" s="678" t="s">
        <v>333</v>
      </c>
      <c r="G89" s="678" t="s">
        <v>334</v>
      </c>
    </row>
    <row r="90" spans="2:7">
      <c r="B90" s="784"/>
      <c r="C90" s="673" t="s">
        <v>83</v>
      </c>
      <c r="D90" s="674">
        <v>10.465999999999999</v>
      </c>
      <c r="E90" s="675" t="s">
        <v>1182</v>
      </c>
      <c r="F90" s="676">
        <v>1</v>
      </c>
      <c r="G90" s="677">
        <v>0.02</v>
      </c>
    </row>
    <row r="91" spans="2:7">
      <c r="B91" s="784"/>
      <c r="C91" s="673" t="s">
        <v>319</v>
      </c>
      <c r="D91" s="674">
        <v>10</v>
      </c>
      <c r="E91" s="675" t="s">
        <v>1183</v>
      </c>
      <c r="F91" s="676">
        <v>9</v>
      </c>
      <c r="G91" s="677">
        <v>0.18</v>
      </c>
    </row>
    <row r="92" spans="2:7">
      <c r="B92" s="784"/>
      <c r="C92" s="672" t="s">
        <v>320</v>
      </c>
      <c r="D92" s="496" t="s">
        <v>393</v>
      </c>
      <c r="E92" s="675" t="s">
        <v>1184</v>
      </c>
      <c r="F92" s="676">
        <v>5</v>
      </c>
      <c r="G92" s="677">
        <v>0.1</v>
      </c>
    </row>
    <row r="93" spans="2:7">
      <c r="B93" s="784"/>
      <c r="C93" s="672" t="s">
        <v>322</v>
      </c>
      <c r="D93" s="496" t="s">
        <v>394</v>
      </c>
      <c r="E93" s="675" t="s">
        <v>1185</v>
      </c>
      <c r="F93" s="676">
        <v>8</v>
      </c>
      <c r="G93" s="677">
        <v>0.16</v>
      </c>
    </row>
    <row r="94" spans="2:7">
      <c r="B94" s="784"/>
      <c r="C94" s="672" t="s">
        <v>324</v>
      </c>
      <c r="D94" s="496" t="s">
        <v>395</v>
      </c>
      <c r="E94" s="675" t="s">
        <v>1186</v>
      </c>
      <c r="F94" s="676">
        <v>11</v>
      </c>
      <c r="G94" s="677">
        <v>0.22</v>
      </c>
    </row>
    <row r="95" spans="2:7">
      <c r="B95" s="784"/>
      <c r="C95" s="672" t="s">
        <v>326</v>
      </c>
      <c r="D95" s="496" t="s">
        <v>1187</v>
      </c>
      <c r="E95" s="675" t="s">
        <v>1188</v>
      </c>
      <c r="F95" s="676">
        <v>3</v>
      </c>
      <c r="G95" s="677">
        <v>0.06</v>
      </c>
    </row>
    <row r="96" spans="2:7">
      <c r="B96" s="784"/>
      <c r="C96" s="673" t="s">
        <v>328</v>
      </c>
      <c r="D96" s="674" t="s">
        <v>397</v>
      </c>
      <c r="E96" s="675" t="s">
        <v>1189</v>
      </c>
      <c r="F96" s="676">
        <v>3</v>
      </c>
      <c r="G96" s="677">
        <v>0.06</v>
      </c>
    </row>
    <row r="97" spans="2:7">
      <c r="B97" s="784"/>
      <c r="C97" s="673" t="s">
        <v>330</v>
      </c>
      <c r="D97" s="674" t="s">
        <v>398</v>
      </c>
      <c r="E97" s="675" t="s">
        <v>1190</v>
      </c>
      <c r="F97" s="676">
        <v>6</v>
      </c>
      <c r="G97" s="677">
        <v>0.12</v>
      </c>
    </row>
    <row r="98" spans="2:7">
      <c r="B98" s="784"/>
      <c r="C98" s="786"/>
      <c r="D98" s="786"/>
      <c r="E98" s="675" t="s">
        <v>1191</v>
      </c>
      <c r="F98" s="676">
        <v>0</v>
      </c>
      <c r="G98" s="677">
        <v>0</v>
      </c>
    </row>
    <row r="99" spans="2:7">
      <c r="B99" s="784"/>
      <c r="C99" s="786"/>
      <c r="D99" s="786"/>
      <c r="E99" s="675" t="s">
        <v>1192</v>
      </c>
      <c r="F99" s="676">
        <v>4</v>
      </c>
      <c r="G99" s="677">
        <v>0.08</v>
      </c>
    </row>
    <row r="100" spans="2:7">
      <c r="B100" s="784" t="s">
        <v>3</v>
      </c>
      <c r="C100" s="785" t="s">
        <v>318</v>
      </c>
      <c r="D100" s="785"/>
      <c r="E100" s="678" t="s">
        <v>332</v>
      </c>
      <c r="F100" s="678" t="s">
        <v>333</v>
      </c>
      <c r="G100" s="678" t="s">
        <v>334</v>
      </c>
    </row>
    <row r="101" spans="2:7">
      <c r="B101" s="784"/>
      <c r="C101" s="673" t="s">
        <v>83</v>
      </c>
      <c r="D101" s="674">
        <v>10.651999999999999</v>
      </c>
      <c r="E101" s="675" t="s">
        <v>1193</v>
      </c>
      <c r="F101" s="676">
        <v>3</v>
      </c>
      <c r="G101" s="677">
        <v>0.06</v>
      </c>
    </row>
    <row r="102" spans="2:7">
      <c r="B102" s="784"/>
      <c r="C102" s="673" t="s">
        <v>319</v>
      </c>
      <c r="D102" s="674">
        <v>10.4</v>
      </c>
      <c r="E102" s="675" t="s">
        <v>1194</v>
      </c>
      <c r="F102" s="676">
        <v>6</v>
      </c>
      <c r="G102" s="677">
        <v>0.12</v>
      </c>
    </row>
    <row r="103" spans="2:7">
      <c r="B103" s="784"/>
      <c r="C103" s="672" t="s">
        <v>320</v>
      </c>
      <c r="D103" s="496" t="s">
        <v>409</v>
      </c>
      <c r="E103" s="675" t="s">
        <v>1195</v>
      </c>
      <c r="F103" s="676">
        <v>4</v>
      </c>
      <c r="G103" s="677">
        <v>0.08</v>
      </c>
    </row>
    <row r="104" spans="2:7">
      <c r="B104" s="784"/>
      <c r="C104" s="672" t="s">
        <v>322</v>
      </c>
      <c r="D104" s="496" t="s">
        <v>410</v>
      </c>
      <c r="E104" s="675" t="s">
        <v>1196</v>
      </c>
      <c r="F104" s="676">
        <v>7</v>
      </c>
      <c r="G104" s="677">
        <v>0.14000000000000001</v>
      </c>
    </row>
    <row r="105" spans="2:7">
      <c r="B105" s="784"/>
      <c r="C105" s="672" t="s">
        <v>324</v>
      </c>
      <c r="D105" s="496" t="s">
        <v>411</v>
      </c>
      <c r="E105" s="675" t="s">
        <v>1197</v>
      </c>
      <c r="F105" s="676">
        <v>6</v>
      </c>
      <c r="G105" s="677">
        <v>0.12</v>
      </c>
    </row>
    <row r="106" spans="2:7">
      <c r="B106" s="784"/>
      <c r="C106" s="672" t="s">
        <v>326</v>
      </c>
      <c r="D106" s="496" t="s">
        <v>412</v>
      </c>
      <c r="E106" s="675" t="s">
        <v>1198</v>
      </c>
      <c r="F106" s="676">
        <v>7</v>
      </c>
      <c r="G106" s="677">
        <v>0.14000000000000001</v>
      </c>
    </row>
    <row r="107" spans="2:7">
      <c r="B107" s="784"/>
      <c r="C107" s="673" t="s">
        <v>328</v>
      </c>
      <c r="D107" s="674" t="s">
        <v>413</v>
      </c>
      <c r="E107" s="675" t="s">
        <v>1199</v>
      </c>
      <c r="F107" s="676">
        <v>4</v>
      </c>
      <c r="G107" s="677">
        <v>0.08</v>
      </c>
    </row>
    <row r="108" spans="2:7">
      <c r="B108" s="784"/>
      <c r="C108" s="673" t="s">
        <v>330</v>
      </c>
      <c r="D108" s="674" t="s">
        <v>414</v>
      </c>
      <c r="E108" s="675" t="s">
        <v>1200</v>
      </c>
      <c r="F108" s="676">
        <v>2</v>
      </c>
      <c r="G108" s="677">
        <v>0.04</v>
      </c>
    </row>
    <row r="109" spans="2:7">
      <c r="B109" s="784"/>
      <c r="C109" s="786"/>
      <c r="D109" s="786"/>
      <c r="E109" s="675" t="s">
        <v>1201</v>
      </c>
      <c r="F109" s="676">
        <v>7</v>
      </c>
      <c r="G109" s="677">
        <v>0.14000000000000001</v>
      </c>
    </row>
    <row r="110" spans="2:7">
      <c r="B110" s="784"/>
      <c r="C110" s="786"/>
      <c r="D110" s="786"/>
      <c r="E110" s="675" t="s">
        <v>1202</v>
      </c>
      <c r="F110" s="676">
        <v>4</v>
      </c>
      <c r="G110" s="677">
        <v>0.08</v>
      </c>
    </row>
    <row r="111" spans="2:7">
      <c r="B111" s="784" t="s">
        <v>4</v>
      </c>
      <c r="C111" s="785" t="s">
        <v>318</v>
      </c>
      <c r="D111" s="785"/>
      <c r="E111" s="678" t="s">
        <v>332</v>
      </c>
      <c r="F111" s="678" t="s">
        <v>333</v>
      </c>
      <c r="G111" s="678" t="s">
        <v>334</v>
      </c>
    </row>
    <row r="112" spans="2:7">
      <c r="B112" s="784"/>
      <c r="C112" s="673" t="s">
        <v>83</v>
      </c>
      <c r="D112" s="674">
        <v>10.278</v>
      </c>
      <c r="E112" s="675" t="s">
        <v>1203</v>
      </c>
      <c r="F112" s="676">
        <v>4</v>
      </c>
      <c r="G112" s="677">
        <v>0.08</v>
      </c>
    </row>
    <row r="113" spans="2:7">
      <c r="B113" s="784"/>
      <c r="C113" s="673" t="s">
        <v>319</v>
      </c>
      <c r="D113" s="674">
        <v>9.9</v>
      </c>
      <c r="E113" s="675" t="s">
        <v>1204</v>
      </c>
      <c r="F113" s="676">
        <v>4</v>
      </c>
      <c r="G113" s="677">
        <v>0.08</v>
      </c>
    </row>
    <row r="114" spans="2:7">
      <c r="B114" s="784"/>
      <c r="C114" s="672" t="s">
        <v>320</v>
      </c>
      <c r="D114" s="496" t="s">
        <v>425</v>
      </c>
      <c r="E114" s="675" t="s">
        <v>1205</v>
      </c>
      <c r="F114" s="676">
        <v>9</v>
      </c>
      <c r="G114" s="677">
        <v>0.18</v>
      </c>
    </row>
    <row r="115" spans="2:7">
      <c r="B115" s="784"/>
      <c r="C115" s="672" t="s">
        <v>322</v>
      </c>
      <c r="D115" s="496" t="s">
        <v>426</v>
      </c>
      <c r="E115" s="675" t="s">
        <v>1206</v>
      </c>
      <c r="F115" s="676">
        <v>2</v>
      </c>
      <c r="G115" s="677">
        <v>0.04</v>
      </c>
    </row>
    <row r="116" spans="2:7">
      <c r="B116" s="784"/>
      <c r="C116" s="672" t="s">
        <v>324</v>
      </c>
      <c r="D116" s="496" t="s">
        <v>427</v>
      </c>
      <c r="E116" s="675" t="s">
        <v>1207</v>
      </c>
      <c r="F116" s="676">
        <v>6</v>
      </c>
      <c r="G116" s="677">
        <v>0.12</v>
      </c>
    </row>
    <row r="117" spans="2:7">
      <c r="B117" s="784"/>
      <c r="C117" s="672" t="s">
        <v>326</v>
      </c>
      <c r="D117" s="496" t="s">
        <v>428</v>
      </c>
      <c r="E117" s="675" t="s">
        <v>1208</v>
      </c>
      <c r="F117" s="676">
        <v>5</v>
      </c>
      <c r="G117" s="677">
        <v>0.1</v>
      </c>
    </row>
    <row r="118" spans="2:7">
      <c r="B118" s="784"/>
      <c r="C118" s="673" t="s">
        <v>328</v>
      </c>
      <c r="D118" s="674" t="s">
        <v>429</v>
      </c>
      <c r="E118" s="675" t="s">
        <v>1209</v>
      </c>
      <c r="F118" s="676">
        <v>4</v>
      </c>
      <c r="G118" s="677">
        <v>0.08</v>
      </c>
    </row>
    <row r="119" spans="2:7">
      <c r="B119" s="784"/>
      <c r="C119" s="673" t="s">
        <v>330</v>
      </c>
      <c r="D119" s="674" t="s">
        <v>430</v>
      </c>
      <c r="E119" s="675" t="s">
        <v>1210</v>
      </c>
      <c r="F119" s="676">
        <v>6</v>
      </c>
      <c r="G119" s="677">
        <v>0.12</v>
      </c>
    </row>
    <row r="120" spans="2:7">
      <c r="B120" s="784"/>
      <c r="C120" s="786"/>
      <c r="D120" s="786"/>
      <c r="E120" s="675" t="s">
        <v>1211</v>
      </c>
      <c r="F120" s="676">
        <v>1</v>
      </c>
      <c r="G120" s="677">
        <v>0.02</v>
      </c>
    </row>
    <row r="121" spans="2:7">
      <c r="B121" s="784"/>
      <c r="C121" s="786"/>
      <c r="D121" s="786"/>
      <c r="E121" s="675" t="s">
        <v>1212</v>
      </c>
      <c r="F121" s="676">
        <v>9</v>
      </c>
      <c r="G121" s="677">
        <v>0.18</v>
      </c>
    </row>
    <row r="122" spans="2:7">
      <c r="B122" s="784" t="s">
        <v>59</v>
      </c>
      <c r="C122" s="785" t="s">
        <v>318</v>
      </c>
      <c r="D122" s="785"/>
      <c r="E122" s="678" t="s">
        <v>332</v>
      </c>
      <c r="F122" s="678" t="s">
        <v>333</v>
      </c>
      <c r="G122" s="678" t="s">
        <v>334</v>
      </c>
    </row>
    <row r="123" spans="2:7">
      <c r="B123" s="784"/>
      <c r="C123" s="673" t="s">
        <v>83</v>
      </c>
      <c r="D123" s="674">
        <v>10.356</v>
      </c>
      <c r="E123" s="675" t="s">
        <v>1213</v>
      </c>
      <c r="F123" s="676">
        <v>3</v>
      </c>
      <c r="G123" s="677">
        <v>0.06</v>
      </c>
    </row>
    <row r="124" spans="2:7">
      <c r="B124" s="784"/>
      <c r="C124" s="673" t="s">
        <v>319</v>
      </c>
      <c r="D124" s="674">
        <v>9.6</v>
      </c>
      <c r="E124" s="675" t="s">
        <v>1214</v>
      </c>
      <c r="F124" s="676">
        <v>2</v>
      </c>
      <c r="G124" s="677">
        <v>0.04</v>
      </c>
    </row>
    <row r="125" spans="2:7">
      <c r="B125" s="784"/>
      <c r="C125" s="672" t="s">
        <v>320</v>
      </c>
      <c r="D125" s="496" t="s">
        <v>441</v>
      </c>
      <c r="E125" s="675" t="s">
        <v>1215</v>
      </c>
      <c r="F125" s="676">
        <v>7</v>
      </c>
      <c r="G125" s="677">
        <v>0.14000000000000001</v>
      </c>
    </row>
    <row r="126" spans="2:7">
      <c r="B126" s="784"/>
      <c r="C126" s="672" t="s">
        <v>322</v>
      </c>
      <c r="D126" s="496" t="s">
        <v>442</v>
      </c>
      <c r="E126" s="675" t="s">
        <v>1216</v>
      </c>
      <c r="F126" s="676">
        <v>5</v>
      </c>
      <c r="G126" s="677">
        <v>0.1</v>
      </c>
    </row>
    <row r="127" spans="2:7">
      <c r="B127" s="784"/>
      <c r="C127" s="672" t="s">
        <v>324</v>
      </c>
      <c r="D127" s="496" t="s">
        <v>1217</v>
      </c>
      <c r="E127" s="675" t="s">
        <v>1218</v>
      </c>
      <c r="F127" s="676">
        <v>9</v>
      </c>
      <c r="G127" s="677">
        <v>0.18</v>
      </c>
    </row>
    <row r="128" spans="2:7">
      <c r="B128" s="784"/>
      <c r="C128" s="672" t="s">
        <v>326</v>
      </c>
      <c r="D128" s="496" t="s">
        <v>444</v>
      </c>
      <c r="E128" s="675" t="s">
        <v>1219</v>
      </c>
      <c r="F128" s="676">
        <v>8</v>
      </c>
      <c r="G128" s="677">
        <v>0.16</v>
      </c>
    </row>
    <row r="129" spans="2:7">
      <c r="B129" s="784"/>
      <c r="C129" s="673" t="s">
        <v>328</v>
      </c>
      <c r="D129" s="674" t="s">
        <v>445</v>
      </c>
      <c r="E129" s="675" t="s">
        <v>1220</v>
      </c>
      <c r="F129" s="676">
        <v>2</v>
      </c>
      <c r="G129" s="677">
        <v>0.04</v>
      </c>
    </row>
    <row r="130" spans="2:7">
      <c r="B130" s="784"/>
      <c r="C130" s="673" t="s">
        <v>330</v>
      </c>
      <c r="D130" s="674" t="s">
        <v>446</v>
      </c>
      <c r="E130" s="675" t="s">
        <v>1221</v>
      </c>
      <c r="F130" s="676">
        <v>6</v>
      </c>
      <c r="G130" s="677">
        <v>0.12</v>
      </c>
    </row>
    <row r="131" spans="2:7">
      <c r="B131" s="784"/>
      <c r="C131" s="786"/>
      <c r="D131" s="786"/>
      <c r="E131" s="675" t="s">
        <v>1222</v>
      </c>
      <c r="F131" s="676">
        <v>2</v>
      </c>
      <c r="G131" s="677">
        <v>0.04</v>
      </c>
    </row>
    <row r="132" spans="2:7">
      <c r="B132" s="784"/>
      <c r="C132" s="786"/>
      <c r="D132" s="786"/>
      <c r="E132" s="675" t="s">
        <v>1223</v>
      </c>
      <c r="F132" s="676">
        <v>6</v>
      </c>
      <c r="G132" s="677">
        <v>0.12</v>
      </c>
    </row>
    <row r="133" spans="2:7">
      <c r="B133" s="784" t="s">
        <v>5</v>
      </c>
      <c r="C133" s="785" t="s">
        <v>318</v>
      </c>
      <c r="D133" s="785"/>
      <c r="E133" s="678" t="s">
        <v>332</v>
      </c>
      <c r="F133" s="678" t="s">
        <v>333</v>
      </c>
      <c r="G133" s="678" t="s">
        <v>334</v>
      </c>
    </row>
    <row r="134" spans="2:7">
      <c r="B134" s="784"/>
      <c r="C134" s="673" t="s">
        <v>83</v>
      </c>
      <c r="D134" s="674">
        <v>11.226000000000001</v>
      </c>
      <c r="E134" s="675" t="s">
        <v>1224</v>
      </c>
      <c r="F134" s="676">
        <v>6</v>
      </c>
      <c r="G134" s="677">
        <v>0.12</v>
      </c>
    </row>
    <row r="135" spans="2:7">
      <c r="B135" s="784"/>
      <c r="C135" s="673" t="s">
        <v>319</v>
      </c>
      <c r="D135" s="674">
        <v>11.15</v>
      </c>
      <c r="E135" s="675" t="s">
        <v>1225</v>
      </c>
      <c r="F135" s="676">
        <v>2</v>
      </c>
      <c r="G135" s="677">
        <v>0.04</v>
      </c>
    </row>
    <row r="136" spans="2:7">
      <c r="B136" s="784"/>
      <c r="C136" s="672" t="s">
        <v>320</v>
      </c>
      <c r="D136" s="496" t="s">
        <v>457</v>
      </c>
      <c r="E136" s="675" t="s">
        <v>1226</v>
      </c>
      <c r="F136" s="676">
        <v>5</v>
      </c>
      <c r="G136" s="677">
        <v>0.1</v>
      </c>
    </row>
    <row r="137" spans="2:7">
      <c r="B137" s="784"/>
      <c r="C137" s="672" t="s">
        <v>322</v>
      </c>
      <c r="D137" s="496" t="s">
        <v>458</v>
      </c>
      <c r="E137" s="675" t="s">
        <v>1227</v>
      </c>
      <c r="F137" s="676">
        <v>5</v>
      </c>
      <c r="G137" s="677">
        <v>0.1</v>
      </c>
    </row>
    <row r="138" spans="2:7">
      <c r="B138" s="784"/>
      <c r="C138" s="672" t="s">
        <v>324</v>
      </c>
      <c r="D138" s="496" t="s">
        <v>1228</v>
      </c>
      <c r="E138" s="675" t="s">
        <v>1229</v>
      </c>
      <c r="F138" s="676">
        <v>6</v>
      </c>
      <c r="G138" s="677">
        <v>0.12</v>
      </c>
    </row>
    <row r="139" spans="2:7">
      <c r="B139" s="784"/>
      <c r="C139" s="672" t="s">
        <v>326</v>
      </c>
      <c r="D139" s="496" t="s">
        <v>460</v>
      </c>
      <c r="E139" s="675" t="s">
        <v>1230</v>
      </c>
      <c r="F139" s="676">
        <v>5</v>
      </c>
      <c r="G139" s="677">
        <v>0.1</v>
      </c>
    </row>
    <row r="140" spans="2:7">
      <c r="B140" s="784"/>
      <c r="C140" s="673" t="s">
        <v>328</v>
      </c>
      <c r="D140" s="674" t="s">
        <v>461</v>
      </c>
      <c r="E140" s="675" t="s">
        <v>1231</v>
      </c>
      <c r="F140" s="676">
        <v>5</v>
      </c>
      <c r="G140" s="677">
        <v>0.1</v>
      </c>
    </row>
    <row r="141" spans="2:7">
      <c r="B141" s="784"/>
      <c r="C141" s="673" t="s">
        <v>330</v>
      </c>
      <c r="D141" s="674" t="s">
        <v>462</v>
      </c>
      <c r="E141" s="675" t="s">
        <v>1232</v>
      </c>
      <c r="F141" s="676">
        <v>6</v>
      </c>
      <c r="G141" s="677">
        <v>0.12</v>
      </c>
    </row>
    <row r="142" spans="2:7">
      <c r="B142" s="784"/>
      <c r="C142" s="786"/>
      <c r="D142" s="786"/>
      <c r="E142" s="675" t="s">
        <v>1233</v>
      </c>
      <c r="F142" s="676">
        <v>6</v>
      </c>
      <c r="G142" s="677">
        <v>0.12</v>
      </c>
    </row>
    <row r="143" spans="2:7">
      <c r="B143" s="784"/>
      <c r="C143" s="786"/>
      <c r="D143" s="786"/>
      <c r="E143" s="675" t="s">
        <v>1234</v>
      </c>
      <c r="F143" s="676">
        <v>4</v>
      </c>
      <c r="G143" s="677">
        <v>0.08</v>
      </c>
    </row>
    <row r="144" spans="2:7">
      <c r="B144" s="784" t="s">
        <v>60</v>
      </c>
      <c r="C144" s="785" t="s">
        <v>318</v>
      </c>
      <c r="D144" s="785"/>
      <c r="E144" s="678" t="s">
        <v>332</v>
      </c>
      <c r="F144" s="678" t="s">
        <v>333</v>
      </c>
      <c r="G144" s="678" t="s">
        <v>334</v>
      </c>
    </row>
    <row r="145" spans="2:7">
      <c r="B145" s="784"/>
      <c r="C145" s="673" t="s">
        <v>83</v>
      </c>
      <c r="D145" s="674">
        <v>10.38</v>
      </c>
      <c r="E145" s="675" t="s">
        <v>1203</v>
      </c>
      <c r="F145" s="676">
        <v>2</v>
      </c>
      <c r="G145" s="677">
        <v>0.04</v>
      </c>
    </row>
    <row r="146" spans="2:7">
      <c r="B146" s="784"/>
      <c r="C146" s="673" t="s">
        <v>319</v>
      </c>
      <c r="D146" s="674">
        <v>10</v>
      </c>
      <c r="E146" s="675" t="s">
        <v>1204</v>
      </c>
      <c r="F146" s="676">
        <v>6</v>
      </c>
      <c r="G146" s="677">
        <v>0.12</v>
      </c>
    </row>
    <row r="147" spans="2:7">
      <c r="B147" s="784"/>
      <c r="C147" s="672" t="s">
        <v>320</v>
      </c>
      <c r="D147" s="496" t="s">
        <v>473</v>
      </c>
      <c r="E147" s="675" t="s">
        <v>1205</v>
      </c>
      <c r="F147" s="676">
        <v>7</v>
      </c>
      <c r="G147" s="677">
        <v>0.14000000000000001</v>
      </c>
    </row>
    <row r="148" spans="2:7">
      <c r="B148" s="784"/>
      <c r="C148" s="672" t="s">
        <v>322</v>
      </c>
      <c r="D148" s="496" t="s">
        <v>474</v>
      </c>
      <c r="E148" s="675" t="s">
        <v>1206</v>
      </c>
      <c r="F148" s="676">
        <v>2</v>
      </c>
      <c r="G148" s="677">
        <v>0.04</v>
      </c>
    </row>
    <row r="149" spans="2:7">
      <c r="B149" s="784"/>
      <c r="C149" s="672" t="s">
        <v>324</v>
      </c>
      <c r="D149" s="496" t="s">
        <v>427</v>
      </c>
      <c r="E149" s="675" t="s">
        <v>1207</v>
      </c>
      <c r="F149" s="676">
        <v>8</v>
      </c>
      <c r="G149" s="677">
        <v>0.16</v>
      </c>
    </row>
    <row r="150" spans="2:7">
      <c r="B150" s="784"/>
      <c r="C150" s="672" t="s">
        <v>326</v>
      </c>
      <c r="D150" s="496" t="s">
        <v>475</v>
      </c>
      <c r="E150" s="675" t="s">
        <v>1208</v>
      </c>
      <c r="F150" s="676">
        <v>2</v>
      </c>
      <c r="G150" s="677">
        <v>0.04</v>
      </c>
    </row>
    <row r="151" spans="2:7">
      <c r="B151" s="784"/>
      <c r="C151" s="673" t="s">
        <v>328</v>
      </c>
      <c r="D151" s="674" t="s">
        <v>476</v>
      </c>
      <c r="E151" s="675" t="s">
        <v>1209</v>
      </c>
      <c r="F151" s="676">
        <v>6</v>
      </c>
      <c r="G151" s="677">
        <v>0.12</v>
      </c>
    </row>
    <row r="152" spans="2:7">
      <c r="B152" s="784"/>
      <c r="C152" s="673" t="s">
        <v>330</v>
      </c>
      <c r="D152" s="674" t="s">
        <v>477</v>
      </c>
      <c r="E152" s="675" t="s">
        <v>1210</v>
      </c>
      <c r="F152" s="676">
        <v>7</v>
      </c>
      <c r="G152" s="677">
        <v>0.14000000000000001</v>
      </c>
    </row>
    <row r="153" spans="2:7">
      <c r="B153" s="784"/>
      <c r="C153" s="786"/>
      <c r="D153" s="786"/>
      <c r="E153" s="675" t="s">
        <v>1211</v>
      </c>
      <c r="F153" s="676">
        <v>5</v>
      </c>
      <c r="G153" s="677">
        <v>0.1</v>
      </c>
    </row>
    <row r="154" spans="2:7">
      <c r="B154" s="784"/>
      <c r="C154" s="786"/>
      <c r="D154" s="786"/>
      <c r="E154" s="675" t="s">
        <v>1212</v>
      </c>
      <c r="F154" s="676">
        <v>5</v>
      </c>
      <c r="G154" s="677">
        <v>0.1</v>
      </c>
    </row>
  </sheetData>
  <mergeCells count="43">
    <mergeCell ref="E44:G44"/>
    <mergeCell ref="C44:D44"/>
    <mergeCell ref="B45:B55"/>
    <mergeCell ref="C45:D45"/>
    <mergeCell ref="C54:D54"/>
    <mergeCell ref="C55:D55"/>
    <mergeCell ref="B56:B66"/>
    <mergeCell ref="C56:D56"/>
    <mergeCell ref="C65:D65"/>
    <mergeCell ref="C66:D66"/>
    <mergeCell ref="B67:B77"/>
    <mergeCell ref="C67:D67"/>
    <mergeCell ref="C76:D76"/>
    <mergeCell ref="C77:D77"/>
    <mergeCell ref="B78:B88"/>
    <mergeCell ref="C78:D78"/>
    <mergeCell ref="C87:D87"/>
    <mergeCell ref="C88:D88"/>
    <mergeCell ref="B89:B99"/>
    <mergeCell ref="C89:D89"/>
    <mergeCell ref="C98:D98"/>
    <mergeCell ref="C99:D99"/>
    <mergeCell ref="C110:D110"/>
    <mergeCell ref="B111:B121"/>
    <mergeCell ref="C111:D111"/>
    <mergeCell ref="C120:D120"/>
    <mergeCell ref="C121:D121"/>
    <mergeCell ref="B23:L26"/>
    <mergeCell ref="B144:B154"/>
    <mergeCell ref="C144:D144"/>
    <mergeCell ref="C153:D153"/>
    <mergeCell ref="C154:D154"/>
    <mergeCell ref="B122:B132"/>
    <mergeCell ref="C122:D122"/>
    <mergeCell ref="C131:D131"/>
    <mergeCell ref="C132:D132"/>
    <mergeCell ref="B133:B143"/>
    <mergeCell ref="C133:D133"/>
    <mergeCell ref="C142:D142"/>
    <mergeCell ref="C143:D143"/>
    <mergeCell ref="B100:B110"/>
    <mergeCell ref="C100:D100"/>
    <mergeCell ref="C109:D109"/>
  </mergeCells>
  <hyperlinks>
    <hyperlink ref="A1" location="Sommaire!A1" display="Sommaire"/>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tabColor rgb="FF00B050"/>
  </sheetPr>
  <dimension ref="A1:AO76"/>
  <sheetViews>
    <sheetView showGridLines="0" topLeftCell="S1" zoomScale="85" zoomScaleNormal="85" workbookViewId="0">
      <pane ySplit="1" topLeftCell="A2" activePane="bottomLeft" state="frozen"/>
      <selection pane="bottomLeft" activeCell="AK12" sqref="AK12"/>
    </sheetView>
  </sheetViews>
  <sheetFormatPr baseColWidth="10" defaultColWidth="9.109375" defaultRowHeight="14.4"/>
  <cols>
    <col min="2" max="2" width="5" customWidth="1"/>
    <col min="3" max="3" width="19.5546875" customWidth="1"/>
    <col min="4" max="4" width="24.109375" customWidth="1"/>
    <col min="5" max="5" width="3.6640625" customWidth="1"/>
    <col min="6" max="6" width="17" bestFit="1" customWidth="1"/>
    <col min="7" max="7" width="23.88671875" customWidth="1"/>
    <col min="8" max="8" width="3.6640625" customWidth="1"/>
    <col min="9" max="9" width="17" bestFit="1" customWidth="1"/>
    <col min="10" max="10" width="23.88671875" customWidth="1"/>
    <col min="11" max="11" width="3.6640625" customWidth="1"/>
    <col min="12" max="12" width="17" bestFit="1" customWidth="1"/>
    <col min="13" max="13" width="24.109375" customWidth="1"/>
    <col min="14" max="14" width="3.6640625" customWidth="1"/>
    <col min="15" max="15" width="17" bestFit="1" customWidth="1"/>
    <col min="16" max="16" width="24.109375" customWidth="1"/>
    <col min="17" max="17" width="3.6640625" customWidth="1"/>
    <col min="18" max="18" width="17" bestFit="1" customWidth="1"/>
    <col min="19" max="19" width="24.109375" customWidth="1"/>
    <col min="20" max="20" width="3.6640625" customWidth="1"/>
    <col min="21" max="21" width="17" bestFit="1" customWidth="1"/>
    <col min="22" max="22" width="24.109375" customWidth="1"/>
    <col min="23" max="23" width="3.6640625" customWidth="1"/>
    <col min="24" max="24" width="17" bestFit="1" customWidth="1"/>
    <col min="25" max="25" width="24.109375" customWidth="1"/>
    <col min="26" max="26" width="3.6640625" customWidth="1"/>
    <col min="27" max="27" width="17" bestFit="1" customWidth="1"/>
    <col min="28" max="28" width="24.109375" customWidth="1"/>
    <col min="29" max="29" width="3.6640625" customWidth="1"/>
    <col min="30" max="30" width="17" bestFit="1" customWidth="1"/>
    <col min="31" max="31" width="24.109375" customWidth="1"/>
    <col min="32" max="32" width="3.6640625" customWidth="1"/>
    <col min="33" max="33" width="17" bestFit="1" customWidth="1"/>
    <col min="34" max="34" width="24.109375" customWidth="1"/>
    <col min="35" max="35" width="3.6640625" customWidth="1"/>
    <col min="36" max="36" width="16.88671875" bestFit="1" customWidth="1"/>
    <col min="37" max="37" width="34" customWidth="1"/>
    <col min="38" max="38" width="3.6640625" customWidth="1"/>
    <col min="39" max="39" width="16.88671875" customWidth="1"/>
    <col min="40" max="40" width="34" customWidth="1"/>
    <col min="41" max="41" width="3.6640625" customWidth="1"/>
    <col min="42" max="42" width="16.88671875" customWidth="1"/>
    <col min="43" max="43" width="34" customWidth="1"/>
  </cols>
  <sheetData>
    <row r="1" spans="1:1">
      <c r="A1" s="155" t="s">
        <v>524</v>
      </c>
    </row>
    <row r="2" spans="1:1">
      <c r="A2" s="155"/>
    </row>
    <row r="3" spans="1:1">
      <c r="A3" s="155"/>
    </row>
    <row r="4" spans="1:1">
      <c r="A4" s="155"/>
    </row>
    <row r="5" spans="1:1">
      <c r="A5" s="155"/>
    </row>
    <row r="6" spans="1:1">
      <c r="A6" s="155"/>
    </row>
    <row r="7" spans="1:1">
      <c r="A7" s="155"/>
    </row>
    <row r="8" spans="1:1">
      <c r="A8" s="155"/>
    </row>
    <row r="9" spans="1:1">
      <c r="A9" s="155"/>
    </row>
    <row r="10" spans="1:1">
      <c r="A10" s="155"/>
    </row>
    <row r="11" spans="1:1">
      <c r="A11" s="155"/>
    </row>
    <row r="12" spans="1:1">
      <c r="A12" s="155"/>
    </row>
    <row r="13" spans="1:1">
      <c r="A13" s="155"/>
    </row>
    <row r="14" spans="1:1">
      <c r="A14" s="155"/>
    </row>
    <row r="15" spans="1:1">
      <c r="A15" s="155"/>
    </row>
    <row r="16" spans="1:1">
      <c r="A16" s="155"/>
    </row>
    <row r="17" spans="1:41">
      <c r="A17" s="155"/>
    </row>
    <row r="18" spans="1:41">
      <c r="A18" s="155"/>
    </row>
    <row r="19" spans="1:41">
      <c r="A19" s="155"/>
    </row>
    <row r="20" spans="1:41">
      <c r="A20" s="155"/>
    </row>
    <row r="21" spans="1:41">
      <c r="A21" s="155"/>
    </row>
    <row r="22" spans="1:41">
      <c r="A22" s="155"/>
    </row>
    <row r="23" spans="1:41">
      <c r="A23" s="155"/>
    </row>
    <row r="24" spans="1:41">
      <c r="A24" s="155"/>
    </row>
    <row r="25" spans="1:41">
      <c r="D25" t="str">
        <f>$A$27&amp;" - "&amp;D26</f>
        <v>Top 10 - Classement général</v>
      </c>
      <c r="G25" t="str">
        <f>$A$27&amp;" - "&amp;G26</f>
        <v>Top 10 - Accessibilite</v>
      </c>
      <c r="J25" t="str">
        <f>$A$27&amp;" - "&amp;J26</f>
        <v>Top 10 - Dynamisme economique</v>
      </c>
      <c r="M25" t="str">
        <f>$A$27&amp;" - "&amp;M26</f>
        <v>Top 10 - Emploi</v>
      </c>
      <c r="P25" t="str">
        <f>$A$27&amp;" - "&amp;P26</f>
        <v>Top 10 - Taille</v>
      </c>
      <c r="S25" t="str">
        <f>$A$27&amp;" - "&amp;S26</f>
        <v>Top 10 - Cadre de vie</v>
      </c>
      <c r="V25" t="str">
        <f>$A$27&amp;" - "&amp;V26</f>
        <v>Top 10 - Culture</v>
      </c>
      <c r="Y25" t="str">
        <f>$A$27&amp;" - "&amp;Y26</f>
        <v>Top 10 - Immobilier</v>
      </c>
      <c r="AB25" t="str">
        <f>$A$27&amp;" - "&amp;AB26</f>
        <v>Top 10 - Méteo</v>
      </c>
      <c r="AE25" t="str">
        <f>$A$27&amp;" - "&amp;AE26</f>
        <v>Top 10 - Offre de soins</v>
      </c>
      <c r="AH25" t="str">
        <f>$A$27&amp;" - "&amp;AH26</f>
        <v>Top 10 - Securité</v>
      </c>
    </row>
    <row r="26" spans="1:41" ht="34.5" customHeight="1" thickBot="1">
      <c r="C26" s="190" t="s">
        <v>1383</v>
      </c>
      <c r="D26" s="190" t="s">
        <v>1384</v>
      </c>
      <c r="F26" s="190" t="s">
        <v>56</v>
      </c>
      <c r="G26" s="190" t="s">
        <v>1411</v>
      </c>
      <c r="I26" s="190" t="s">
        <v>56</v>
      </c>
      <c r="J26" s="190" t="s">
        <v>1410</v>
      </c>
      <c r="L26" s="190" t="s">
        <v>56</v>
      </c>
      <c r="M26" s="190" t="s">
        <v>1379</v>
      </c>
      <c r="O26" s="190" t="s">
        <v>56</v>
      </c>
      <c r="P26" s="190" t="s">
        <v>1380</v>
      </c>
      <c r="R26" s="190" t="s">
        <v>56</v>
      </c>
      <c r="S26" s="190" t="s">
        <v>1409</v>
      </c>
      <c r="U26" s="190" t="s">
        <v>56</v>
      </c>
      <c r="V26" s="190" t="s">
        <v>1366</v>
      </c>
      <c r="X26" s="190" t="s">
        <v>56</v>
      </c>
      <c r="Y26" s="190" t="s">
        <v>1378</v>
      </c>
      <c r="AA26" s="190" t="s">
        <v>56</v>
      </c>
      <c r="AB26" s="190" t="s">
        <v>1408</v>
      </c>
      <c r="AD26" s="190" t="s">
        <v>56</v>
      </c>
      <c r="AE26" s="190" t="s">
        <v>1407</v>
      </c>
      <c r="AG26" s="190" t="s">
        <v>56</v>
      </c>
      <c r="AH26" s="190" t="s">
        <v>1406</v>
      </c>
    </row>
    <row r="27" spans="1:41">
      <c r="A27" s="788" t="s">
        <v>1396</v>
      </c>
      <c r="C27" s="636" t="s">
        <v>13</v>
      </c>
      <c r="D27" s="458">
        <v>13.75</v>
      </c>
      <c r="F27" s="636" t="s">
        <v>6</v>
      </c>
      <c r="G27" s="632">
        <v>18.3</v>
      </c>
      <c r="I27" s="636" t="s">
        <v>32</v>
      </c>
      <c r="J27" s="632">
        <v>17.3</v>
      </c>
      <c r="L27" s="636" t="s">
        <v>8</v>
      </c>
      <c r="M27" s="632">
        <v>18.5</v>
      </c>
      <c r="O27" s="636" t="s">
        <v>8</v>
      </c>
      <c r="P27" s="632">
        <v>20</v>
      </c>
      <c r="R27" s="636" t="s">
        <v>17</v>
      </c>
      <c r="S27" s="632">
        <v>19.5</v>
      </c>
      <c r="U27" s="636" t="s">
        <v>8</v>
      </c>
      <c r="V27" s="632">
        <v>19.8</v>
      </c>
      <c r="X27" s="636" t="s">
        <v>54</v>
      </c>
      <c r="Y27" s="632">
        <v>19.5</v>
      </c>
      <c r="AA27" s="636" t="s">
        <v>13</v>
      </c>
      <c r="AB27" s="632">
        <v>20</v>
      </c>
      <c r="AD27" s="636" t="s">
        <v>16</v>
      </c>
      <c r="AE27" s="632">
        <v>20</v>
      </c>
      <c r="AG27" s="636" t="s">
        <v>28</v>
      </c>
      <c r="AH27" s="632">
        <v>19.5</v>
      </c>
      <c r="AL27" s="268"/>
      <c r="AO27" s="268"/>
    </row>
    <row r="28" spans="1:41">
      <c r="A28" s="788"/>
      <c r="C28" s="637" t="s">
        <v>11</v>
      </c>
      <c r="D28" s="459">
        <v>13.63</v>
      </c>
      <c r="F28" s="637" t="s">
        <v>20</v>
      </c>
      <c r="G28" s="224">
        <v>16.399999999999999</v>
      </c>
      <c r="I28" s="637" t="s">
        <v>10</v>
      </c>
      <c r="J28" s="224">
        <v>16.5</v>
      </c>
      <c r="L28" s="637" t="s">
        <v>10</v>
      </c>
      <c r="M28" s="224">
        <v>17.899999999999999</v>
      </c>
      <c r="O28" s="637" t="s">
        <v>13</v>
      </c>
      <c r="P28" s="224">
        <v>19.8</v>
      </c>
      <c r="R28" s="637" t="s">
        <v>13</v>
      </c>
      <c r="S28" s="224">
        <v>18.899999999999999</v>
      </c>
      <c r="U28" s="637" t="s">
        <v>13</v>
      </c>
      <c r="V28" s="224">
        <v>19.7</v>
      </c>
      <c r="X28" s="637" t="s">
        <v>38</v>
      </c>
      <c r="Y28" s="224">
        <v>19.2</v>
      </c>
      <c r="AA28" s="637" t="s">
        <v>19</v>
      </c>
      <c r="AB28" s="224">
        <v>19.3</v>
      </c>
      <c r="AD28" s="637" t="s">
        <v>49</v>
      </c>
      <c r="AE28" s="224">
        <v>19.7</v>
      </c>
      <c r="AG28" s="637" t="s">
        <v>52</v>
      </c>
      <c r="AH28" s="224">
        <v>19</v>
      </c>
      <c r="AL28" s="268"/>
      <c r="AO28" s="268"/>
    </row>
    <row r="29" spans="1:41">
      <c r="A29" s="788"/>
      <c r="C29" s="637" t="s">
        <v>18</v>
      </c>
      <c r="D29" s="459">
        <v>13.129999999999999</v>
      </c>
      <c r="F29" s="637" t="s">
        <v>21</v>
      </c>
      <c r="G29" s="224">
        <v>15.9</v>
      </c>
      <c r="I29" s="637" t="s">
        <v>18</v>
      </c>
      <c r="J29" s="224">
        <v>16.399999999999999</v>
      </c>
      <c r="L29" s="637" t="s">
        <v>11</v>
      </c>
      <c r="M29" s="224">
        <v>17.899999999999999</v>
      </c>
      <c r="O29" s="637" t="s">
        <v>18</v>
      </c>
      <c r="P29" s="224">
        <v>19.399999999999999</v>
      </c>
      <c r="R29" s="637" t="s">
        <v>19</v>
      </c>
      <c r="S29" s="224">
        <v>18.5</v>
      </c>
      <c r="U29" s="637" t="s">
        <v>6</v>
      </c>
      <c r="V29" s="224">
        <v>18.899999999999999</v>
      </c>
      <c r="X29" s="637" t="s">
        <v>40</v>
      </c>
      <c r="Y29" s="224">
        <v>18.899999999999999</v>
      </c>
      <c r="AA29" s="637" t="s">
        <v>35</v>
      </c>
      <c r="AB29" s="224">
        <v>18.7</v>
      </c>
      <c r="AD29" s="637" t="s">
        <v>47</v>
      </c>
      <c r="AE29" s="224">
        <v>19</v>
      </c>
      <c r="AG29" s="637" t="s">
        <v>37</v>
      </c>
      <c r="AH29" s="224">
        <v>18.5</v>
      </c>
      <c r="AL29" s="268"/>
      <c r="AO29" s="268"/>
    </row>
    <row r="30" spans="1:41">
      <c r="A30" s="788"/>
      <c r="C30" s="637" t="s">
        <v>36</v>
      </c>
      <c r="D30" s="459">
        <v>12.85</v>
      </c>
      <c r="F30" s="637" t="s">
        <v>22</v>
      </c>
      <c r="G30" s="224">
        <v>15.6</v>
      </c>
      <c r="I30" s="637" t="s">
        <v>13</v>
      </c>
      <c r="J30" s="224">
        <v>15.1</v>
      </c>
      <c r="L30" s="637" t="s">
        <v>14</v>
      </c>
      <c r="M30" s="224">
        <v>17.5</v>
      </c>
      <c r="O30" s="637" t="s">
        <v>15</v>
      </c>
      <c r="P30" s="224">
        <v>19.2</v>
      </c>
      <c r="R30" s="637" t="s">
        <v>51</v>
      </c>
      <c r="S30" s="224">
        <v>18.399999999999999</v>
      </c>
      <c r="U30" s="637" t="s">
        <v>18</v>
      </c>
      <c r="V30" s="224">
        <v>18.600000000000001</v>
      </c>
      <c r="X30" s="637" t="s">
        <v>33</v>
      </c>
      <c r="Y30" s="224">
        <v>18.399999999999999</v>
      </c>
      <c r="AA30" s="637" t="s">
        <v>16</v>
      </c>
      <c r="AB30" s="224">
        <v>18.7</v>
      </c>
      <c r="AD30" s="637" t="s">
        <v>18</v>
      </c>
      <c r="AE30" s="224">
        <v>18.399999999999999</v>
      </c>
      <c r="AG30" s="637" t="s">
        <v>42</v>
      </c>
      <c r="AH30" s="224">
        <v>18.3</v>
      </c>
      <c r="AL30" s="268"/>
      <c r="AO30" s="268"/>
    </row>
    <row r="31" spans="1:41">
      <c r="A31" s="788"/>
      <c r="C31" s="637" t="s">
        <v>42</v>
      </c>
      <c r="D31" s="459">
        <v>12.85</v>
      </c>
      <c r="F31" s="637" t="s">
        <v>24</v>
      </c>
      <c r="G31" s="224">
        <v>15.1</v>
      </c>
      <c r="I31" s="637" t="s">
        <v>11</v>
      </c>
      <c r="J31" s="224">
        <v>14.9</v>
      </c>
      <c r="L31" s="637" t="s">
        <v>18</v>
      </c>
      <c r="M31" s="224">
        <v>16.2</v>
      </c>
      <c r="O31" s="637" t="s">
        <v>11</v>
      </c>
      <c r="P31" s="224">
        <v>18.2</v>
      </c>
      <c r="R31" s="637" t="s">
        <v>41</v>
      </c>
      <c r="S31" s="224">
        <v>16.2</v>
      </c>
      <c r="U31" s="637" t="s">
        <v>12</v>
      </c>
      <c r="V31" s="224">
        <v>17.3</v>
      </c>
      <c r="X31" s="637" t="s">
        <v>45</v>
      </c>
      <c r="Y31" s="224">
        <v>18.2</v>
      </c>
      <c r="AA31" s="637" t="s">
        <v>17</v>
      </c>
      <c r="AB31" s="224">
        <v>18.7</v>
      </c>
      <c r="AD31" s="637" t="s">
        <v>15</v>
      </c>
      <c r="AE31" s="224">
        <v>18.100000000000001</v>
      </c>
      <c r="AG31" s="637" t="s">
        <v>40</v>
      </c>
      <c r="AH31" s="224">
        <v>17.899999999999999</v>
      </c>
      <c r="AL31" s="268"/>
      <c r="AO31" s="268"/>
    </row>
    <row r="32" spans="1:41">
      <c r="A32" s="788"/>
      <c r="C32" s="637" t="s">
        <v>15</v>
      </c>
      <c r="D32" s="459">
        <v>12.74</v>
      </c>
      <c r="F32" s="637" t="s">
        <v>23</v>
      </c>
      <c r="G32" s="224">
        <v>15.1</v>
      </c>
      <c r="I32" s="637" t="s">
        <v>35</v>
      </c>
      <c r="J32" s="224">
        <v>14.8</v>
      </c>
      <c r="L32" s="637" t="s">
        <v>15</v>
      </c>
      <c r="M32" s="224">
        <v>15.9</v>
      </c>
      <c r="O32" s="637" t="s">
        <v>9</v>
      </c>
      <c r="P32" s="224">
        <v>17.600000000000001</v>
      </c>
      <c r="R32" s="637" t="s">
        <v>48</v>
      </c>
      <c r="S32" s="224">
        <v>15.9</v>
      </c>
      <c r="U32" s="637" t="s">
        <v>11</v>
      </c>
      <c r="V32" s="224">
        <v>17.100000000000001</v>
      </c>
      <c r="X32" s="637" t="s">
        <v>46</v>
      </c>
      <c r="Y32" s="224">
        <v>17.8</v>
      </c>
      <c r="AA32" s="637" t="s">
        <v>41</v>
      </c>
      <c r="AB32" s="224">
        <v>18.399999999999999</v>
      </c>
      <c r="AD32" s="637" t="s">
        <v>31</v>
      </c>
      <c r="AE32" s="224">
        <v>17.8</v>
      </c>
      <c r="AG32" s="637" t="s">
        <v>22</v>
      </c>
      <c r="AH32" s="224">
        <v>17</v>
      </c>
      <c r="AL32" s="268"/>
      <c r="AO32" s="268"/>
    </row>
    <row r="33" spans="1:41">
      <c r="A33" s="788"/>
      <c r="C33" s="637" t="s">
        <v>14</v>
      </c>
      <c r="D33" s="459">
        <v>12.66</v>
      </c>
      <c r="F33" s="637" t="s">
        <v>7</v>
      </c>
      <c r="G33" s="224">
        <v>14.5</v>
      </c>
      <c r="I33" s="637" t="s">
        <v>15</v>
      </c>
      <c r="J33" s="224">
        <v>14.5</v>
      </c>
      <c r="L33" s="637" t="s">
        <v>17</v>
      </c>
      <c r="M33" s="224">
        <v>15.5</v>
      </c>
      <c r="O33" s="637" t="s">
        <v>16</v>
      </c>
      <c r="P33" s="224">
        <v>16</v>
      </c>
      <c r="R33" s="637" t="s">
        <v>50</v>
      </c>
      <c r="S33" s="224">
        <v>15.1</v>
      </c>
      <c r="U33" s="637" t="s">
        <v>17</v>
      </c>
      <c r="V33" s="224">
        <v>16.7</v>
      </c>
      <c r="X33" s="637" t="s">
        <v>37</v>
      </c>
      <c r="Y33" s="224">
        <v>17.600000000000001</v>
      </c>
      <c r="AA33" s="637" t="s">
        <v>49</v>
      </c>
      <c r="AB33" s="224">
        <v>18</v>
      </c>
      <c r="AD33" s="637" t="s">
        <v>11</v>
      </c>
      <c r="AE33" s="224">
        <v>17.8</v>
      </c>
      <c r="AG33" s="637" t="s">
        <v>45</v>
      </c>
      <c r="AH33" s="224">
        <v>16.600000000000001</v>
      </c>
      <c r="AL33" s="268"/>
      <c r="AO33" s="268"/>
    </row>
    <row r="34" spans="1:41">
      <c r="A34" s="788"/>
      <c r="C34" s="637" t="s">
        <v>16</v>
      </c>
      <c r="D34" s="459">
        <v>12.629999999999999</v>
      </c>
      <c r="F34" s="637" t="s">
        <v>8</v>
      </c>
      <c r="G34" s="224">
        <v>14.4</v>
      </c>
      <c r="I34" s="637" t="s">
        <v>19</v>
      </c>
      <c r="J34" s="224">
        <v>14.5</v>
      </c>
      <c r="L34" s="637" t="s">
        <v>36</v>
      </c>
      <c r="M34" s="224">
        <v>15.4</v>
      </c>
      <c r="O34" s="637" t="s">
        <v>6</v>
      </c>
      <c r="P34" s="224">
        <v>15.8</v>
      </c>
      <c r="R34" s="637" t="s">
        <v>34</v>
      </c>
      <c r="S34" s="224">
        <v>14.9</v>
      </c>
      <c r="U34" s="637" t="s">
        <v>15</v>
      </c>
      <c r="V34" s="224">
        <v>16.600000000000001</v>
      </c>
      <c r="X34" s="637" t="s">
        <v>22</v>
      </c>
      <c r="Y34" s="224">
        <v>17.600000000000001</v>
      </c>
      <c r="AA34" s="637" t="s">
        <v>46</v>
      </c>
      <c r="AB34" s="224">
        <v>17.2</v>
      </c>
      <c r="AD34" s="637" t="s">
        <v>13</v>
      </c>
      <c r="AE34" s="224">
        <v>17.100000000000001</v>
      </c>
      <c r="AG34" s="637" t="s">
        <v>51</v>
      </c>
      <c r="AH34" s="224">
        <v>16.3</v>
      </c>
      <c r="AL34" s="268"/>
      <c r="AO34" s="268"/>
    </row>
    <row r="35" spans="1:41">
      <c r="A35" s="788"/>
      <c r="C35" s="637" t="s">
        <v>8</v>
      </c>
      <c r="D35" s="459">
        <v>12.45</v>
      </c>
      <c r="F35" s="637" t="s">
        <v>25</v>
      </c>
      <c r="G35" s="224">
        <v>14.3</v>
      </c>
      <c r="I35" s="637" t="s">
        <v>16</v>
      </c>
      <c r="J35" s="224">
        <v>14.4</v>
      </c>
      <c r="L35" s="637" t="s">
        <v>23</v>
      </c>
      <c r="M35" s="224">
        <v>14.7</v>
      </c>
      <c r="O35" s="637" t="s">
        <v>24</v>
      </c>
      <c r="P35" s="224">
        <v>15.8</v>
      </c>
      <c r="R35" s="637" t="s">
        <v>16</v>
      </c>
      <c r="S35" s="224">
        <v>14.8</v>
      </c>
      <c r="U35" s="637" t="s">
        <v>10</v>
      </c>
      <c r="V35" s="224">
        <v>16.600000000000001</v>
      </c>
      <c r="X35" s="637" t="s">
        <v>43</v>
      </c>
      <c r="Y35" s="224">
        <v>17.600000000000001</v>
      </c>
      <c r="AA35" s="637" t="s">
        <v>18</v>
      </c>
      <c r="AB35" s="224">
        <v>16</v>
      </c>
      <c r="AD35" s="637" t="s">
        <v>51</v>
      </c>
      <c r="AE35" s="224">
        <v>17</v>
      </c>
      <c r="AG35" s="637" t="s">
        <v>55</v>
      </c>
      <c r="AH35" s="224">
        <v>16.3</v>
      </c>
      <c r="AL35" s="268"/>
      <c r="AO35" s="268"/>
    </row>
    <row r="36" spans="1:41" ht="15" thickBot="1">
      <c r="A36" s="788"/>
      <c r="C36" s="638" t="s">
        <v>20</v>
      </c>
      <c r="D36" s="460">
        <v>12.45</v>
      </c>
      <c r="F36" s="638" t="s">
        <v>26</v>
      </c>
      <c r="G36" s="225">
        <v>14.3</v>
      </c>
      <c r="I36" s="638" t="s">
        <v>17</v>
      </c>
      <c r="J36" s="225">
        <v>14.2</v>
      </c>
      <c r="L36" s="638" t="s">
        <v>29</v>
      </c>
      <c r="M36" s="225">
        <v>14.6</v>
      </c>
      <c r="O36" s="638" t="s">
        <v>36</v>
      </c>
      <c r="P36" s="225">
        <v>15.6</v>
      </c>
      <c r="R36" s="638" t="s">
        <v>30</v>
      </c>
      <c r="S36" s="225">
        <v>14.6</v>
      </c>
      <c r="U36" s="638" t="s">
        <v>9</v>
      </c>
      <c r="V36" s="225">
        <v>16.600000000000001</v>
      </c>
      <c r="X36" s="638" t="s">
        <v>27</v>
      </c>
      <c r="Y36" s="225">
        <v>17.2</v>
      </c>
      <c r="AA36" s="638" t="s">
        <v>14</v>
      </c>
      <c r="AB36" s="225">
        <v>15.9</v>
      </c>
      <c r="AD36" s="638" t="s">
        <v>36</v>
      </c>
      <c r="AE36" s="225">
        <v>16.8</v>
      </c>
      <c r="AG36" s="638" t="s">
        <v>29</v>
      </c>
      <c r="AH36" s="225">
        <v>15.7</v>
      </c>
      <c r="AL36" s="268"/>
      <c r="AO36" s="268"/>
    </row>
    <row r="37" spans="1:41">
      <c r="C37" s="621" t="s">
        <v>10</v>
      </c>
      <c r="D37">
        <v>12.419999999999998</v>
      </c>
      <c r="F37" s="621" t="s">
        <v>9</v>
      </c>
      <c r="G37" s="623">
        <v>14</v>
      </c>
      <c r="I37" s="621" t="s">
        <v>49</v>
      </c>
      <c r="J37" s="623">
        <v>14.2</v>
      </c>
      <c r="L37" s="621" t="s">
        <v>12</v>
      </c>
      <c r="M37" s="623">
        <v>14.5</v>
      </c>
      <c r="O37" s="621" t="s">
        <v>12</v>
      </c>
      <c r="P37" s="623">
        <v>15.6</v>
      </c>
      <c r="R37" s="621" t="s">
        <v>52</v>
      </c>
      <c r="S37" s="623">
        <v>14.5</v>
      </c>
      <c r="U37" s="621" t="s">
        <v>16</v>
      </c>
      <c r="V37" s="623">
        <v>16.5</v>
      </c>
      <c r="X37" s="621" t="s">
        <v>52</v>
      </c>
      <c r="Y37" s="623">
        <v>15.3</v>
      </c>
      <c r="AA37" s="621" t="s">
        <v>38</v>
      </c>
      <c r="AB37" s="623">
        <v>15.9</v>
      </c>
      <c r="AD37" s="621" t="s">
        <v>41</v>
      </c>
      <c r="AE37" s="623">
        <v>16.399999999999999</v>
      </c>
      <c r="AG37" s="621" t="s">
        <v>36</v>
      </c>
      <c r="AH37" s="623">
        <v>15.6</v>
      </c>
      <c r="AL37" s="268"/>
      <c r="AO37" s="268"/>
    </row>
    <row r="38" spans="1:41">
      <c r="C38" s="123" t="s">
        <v>17</v>
      </c>
      <c r="D38">
        <v>12.260000000000002</v>
      </c>
      <c r="F38" s="123" t="s">
        <v>10</v>
      </c>
      <c r="G38" s="1">
        <v>13.9</v>
      </c>
      <c r="I38" s="123" t="s">
        <v>50</v>
      </c>
      <c r="J38" s="1">
        <v>14.2</v>
      </c>
      <c r="L38" s="123" t="s">
        <v>20</v>
      </c>
      <c r="M38" s="1">
        <v>14.4</v>
      </c>
      <c r="O38" s="123" t="s">
        <v>10</v>
      </c>
      <c r="P38" s="1">
        <v>15</v>
      </c>
      <c r="R38" s="123" t="s">
        <v>40</v>
      </c>
      <c r="S38" s="1">
        <v>14.4</v>
      </c>
      <c r="U38" s="123" t="s">
        <v>14</v>
      </c>
      <c r="V38" s="1">
        <v>15.9</v>
      </c>
      <c r="X38" s="123" t="s">
        <v>42</v>
      </c>
      <c r="Y38" s="1">
        <v>15.2</v>
      </c>
      <c r="AA38" s="123" t="s">
        <v>36</v>
      </c>
      <c r="AB38" s="1">
        <v>14.9</v>
      </c>
      <c r="AD38" s="123" t="s">
        <v>14</v>
      </c>
      <c r="AE38" s="1">
        <v>15.8</v>
      </c>
      <c r="AG38" s="123" t="s">
        <v>11</v>
      </c>
      <c r="AH38" s="1">
        <v>14.9</v>
      </c>
      <c r="AL38" s="268"/>
      <c r="AO38" s="268"/>
    </row>
    <row r="39" spans="1:41">
      <c r="C39" s="123" t="s">
        <v>19</v>
      </c>
      <c r="D39">
        <v>12.129999999999999</v>
      </c>
      <c r="F39" s="123" t="s">
        <v>42</v>
      </c>
      <c r="G39" s="1">
        <v>13.9</v>
      </c>
      <c r="I39" s="123" t="s">
        <v>7</v>
      </c>
      <c r="J39" s="1">
        <v>13.2</v>
      </c>
      <c r="L39" s="123" t="s">
        <v>13</v>
      </c>
      <c r="M39" s="1">
        <v>13.8</v>
      </c>
      <c r="O39" s="123" t="s">
        <v>14</v>
      </c>
      <c r="P39" s="1">
        <v>14.8</v>
      </c>
      <c r="R39" s="123" t="s">
        <v>49</v>
      </c>
      <c r="S39" s="1">
        <v>14</v>
      </c>
      <c r="U39" s="123" t="s">
        <v>26</v>
      </c>
      <c r="V39" s="1">
        <v>15.6</v>
      </c>
      <c r="X39" s="123" t="s">
        <v>7</v>
      </c>
      <c r="Y39" s="1">
        <v>14.6</v>
      </c>
      <c r="AA39" s="123" t="s">
        <v>8</v>
      </c>
      <c r="AB39" s="1">
        <v>14.7</v>
      </c>
      <c r="AD39" s="123" t="s">
        <v>12</v>
      </c>
      <c r="AE39" s="1">
        <v>15.5</v>
      </c>
      <c r="AG39" s="123" t="s">
        <v>47</v>
      </c>
      <c r="AH39" s="1">
        <v>14.7</v>
      </c>
      <c r="AL39" s="268"/>
      <c r="AO39" s="268"/>
    </row>
    <row r="40" spans="1:41">
      <c r="C40" s="123" t="s">
        <v>28</v>
      </c>
      <c r="D40">
        <v>12.05</v>
      </c>
      <c r="F40" s="123" t="s">
        <v>27</v>
      </c>
      <c r="G40" s="1">
        <v>13.7</v>
      </c>
      <c r="I40" s="123" t="s">
        <v>8</v>
      </c>
      <c r="J40" s="1">
        <v>12.9</v>
      </c>
      <c r="L40" s="123" t="s">
        <v>26</v>
      </c>
      <c r="M40" s="1">
        <v>13.7</v>
      </c>
      <c r="O40" s="123" t="s">
        <v>17</v>
      </c>
      <c r="P40" s="1">
        <v>14.8</v>
      </c>
      <c r="R40" s="123" t="s">
        <v>55</v>
      </c>
      <c r="S40" s="1">
        <v>12.7</v>
      </c>
      <c r="U40" s="123" t="s">
        <v>31</v>
      </c>
      <c r="V40" s="1">
        <v>13.8</v>
      </c>
      <c r="X40" s="123" t="s">
        <v>24</v>
      </c>
      <c r="Y40" s="1">
        <v>14.6</v>
      </c>
      <c r="AA40" s="123" t="s">
        <v>48</v>
      </c>
      <c r="AB40" s="1">
        <v>14.5</v>
      </c>
      <c r="AD40" s="123" t="s">
        <v>17</v>
      </c>
      <c r="AE40" s="1">
        <v>15.2</v>
      </c>
      <c r="AG40" s="123" t="s">
        <v>54</v>
      </c>
      <c r="AH40" s="1">
        <v>14.7</v>
      </c>
      <c r="AL40" s="268"/>
      <c r="AO40" s="268"/>
    </row>
    <row r="41" spans="1:41">
      <c r="C41" s="123" t="s">
        <v>37</v>
      </c>
      <c r="D41">
        <v>11.809999999999999</v>
      </c>
      <c r="F41" s="123" t="s">
        <v>11</v>
      </c>
      <c r="G41" s="1">
        <v>13.2</v>
      </c>
      <c r="I41" s="123" t="s">
        <v>41</v>
      </c>
      <c r="J41" s="1">
        <v>12.9</v>
      </c>
      <c r="L41" s="123" t="s">
        <v>9</v>
      </c>
      <c r="M41" s="1">
        <v>12.7</v>
      </c>
      <c r="O41" s="123" t="s">
        <v>23</v>
      </c>
      <c r="P41" s="1">
        <v>14.6</v>
      </c>
      <c r="R41" s="123" t="s">
        <v>35</v>
      </c>
      <c r="S41" s="1">
        <v>12</v>
      </c>
      <c r="U41" s="123" t="s">
        <v>35</v>
      </c>
      <c r="V41" s="1">
        <v>13.7</v>
      </c>
      <c r="X41" s="123" t="s">
        <v>41</v>
      </c>
      <c r="Y41" s="1">
        <v>14.3</v>
      </c>
      <c r="AA41" s="123" t="s">
        <v>42</v>
      </c>
      <c r="AB41" s="1">
        <v>13.6</v>
      </c>
      <c r="AD41" s="123" t="s">
        <v>28</v>
      </c>
      <c r="AE41" s="1">
        <v>14.9</v>
      </c>
      <c r="AG41" s="123" t="s">
        <v>20</v>
      </c>
      <c r="AH41" s="1">
        <v>14.6</v>
      </c>
      <c r="AL41" s="268"/>
      <c r="AO41" s="268"/>
    </row>
    <row r="42" spans="1:41">
      <c r="C42" s="123" t="s">
        <v>12</v>
      </c>
      <c r="D42">
        <v>11.809999999999999</v>
      </c>
      <c r="F42" s="123" t="s">
        <v>43</v>
      </c>
      <c r="G42" s="1">
        <v>13.2</v>
      </c>
      <c r="I42" s="123" t="s">
        <v>38</v>
      </c>
      <c r="J42" s="1">
        <v>12.7</v>
      </c>
      <c r="L42" s="123" t="s">
        <v>6</v>
      </c>
      <c r="M42" s="1">
        <v>12.5</v>
      </c>
      <c r="O42" s="123" t="s">
        <v>29</v>
      </c>
      <c r="P42" s="1">
        <v>14.2</v>
      </c>
      <c r="R42" s="123" t="s">
        <v>31</v>
      </c>
      <c r="S42" s="1">
        <v>11.3</v>
      </c>
      <c r="U42" s="123" t="s">
        <v>19</v>
      </c>
      <c r="V42" s="1">
        <v>13.5</v>
      </c>
      <c r="X42" s="123" t="s">
        <v>49</v>
      </c>
      <c r="Y42" s="1">
        <v>14.1</v>
      </c>
      <c r="AA42" s="123" t="s">
        <v>45</v>
      </c>
      <c r="AB42" s="1">
        <v>12.9</v>
      </c>
      <c r="AD42" s="123" t="s">
        <v>42</v>
      </c>
      <c r="AE42" s="1">
        <v>14.6</v>
      </c>
      <c r="AG42" s="123" t="s">
        <v>24</v>
      </c>
      <c r="AH42" s="1">
        <v>14.1</v>
      </c>
      <c r="AL42" s="268"/>
      <c r="AO42" s="268"/>
    </row>
    <row r="43" spans="1:41">
      <c r="C43" s="123" t="s">
        <v>38</v>
      </c>
      <c r="D43">
        <v>11.780000000000001</v>
      </c>
      <c r="F43" s="123" t="s">
        <v>28</v>
      </c>
      <c r="G43" s="1">
        <v>12.4</v>
      </c>
      <c r="I43" s="123" t="s">
        <v>14</v>
      </c>
      <c r="J43" s="1">
        <v>12.5</v>
      </c>
      <c r="L43" s="123" t="s">
        <v>31</v>
      </c>
      <c r="M43" s="1">
        <v>12.3</v>
      </c>
      <c r="O43" s="123" t="s">
        <v>31</v>
      </c>
      <c r="P43" s="1">
        <v>13.2</v>
      </c>
      <c r="R43" s="123" t="s">
        <v>10</v>
      </c>
      <c r="S43" s="1">
        <v>11.2</v>
      </c>
      <c r="U43" s="123" t="s">
        <v>20</v>
      </c>
      <c r="V43" s="1">
        <v>12.8</v>
      </c>
      <c r="X43" s="123" t="s">
        <v>36</v>
      </c>
      <c r="Y43" s="1">
        <v>13.2</v>
      </c>
      <c r="AA43" s="123" t="s">
        <v>50</v>
      </c>
      <c r="AB43" s="1">
        <v>12.1</v>
      </c>
      <c r="AD43" s="123" t="s">
        <v>53</v>
      </c>
      <c r="AE43" s="1">
        <v>14.2</v>
      </c>
      <c r="AG43" s="123" t="s">
        <v>44</v>
      </c>
      <c r="AH43" s="1">
        <v>14.1</v>
      </c>
      <c r="AL43" s="268"/>
      <c r="AO43" s="268"/>
    </row>
    <row r="44" spans="1:41">
      <c r="C44" s="123" t="s">
        <v>31</v>
      </c>
      <c r="D44">
        <v>11.459999999999999</v>
      </c>
      <c r="F44" s="123" t="s">
        <v>12</v>
      </c>
      <c r="G44" s="1">
        <v>12.3</v>
      </c>
      <c r="I44" s="123" t="s">
        <v>28</v>
      </c>
      <c r="J44" s="1">
        <v>11.5</v>
      </c>
      <c r="L44" s="123" t="s">
        <v>24</v>
      </c>
      <c r="M44" s="1">
        <v>12.3</v>
      </c>
      <c r="O44" s="123" t="s">
        <v>19</v>
      </c>
      <c r="P44" s="1">
        <v>12.8</v>
      </c>
      <c r="R44" s="123" t="s">
        <v>27</v>
      </c>
      <c r="S44" s="1">
        <v>11</v>
      </c>
      <c r="U44" s="123" t="s">
        <v>38</v>
      </c>
      <c r="V44" s="1">
        <v>12.2</v>
      </c>
      <c r="X44" s="123" t="s">
        <v>44</v>
      </c>
      <c r="Y44" s="1">
        <v>13</v>
      </c>
      <c r="AA44" s="123" t="s">
        <v>20</v>
      </c>
      <c r="AB44" s="1">
        <v>11.9</v>
      </c>
      <c r="AD44" s="123" t="s">
        <v>20</v>
      </c>
      <c r="AE44" s="1">
        <v>14.2</v>
      </c>
      <c r="AG44" s="123" t="s">
        <v>48</v>
      </c>
      <c r="AH44" s="1">
        <v>12.9</v>
      </c>
      <c r="AL44" s="268"/>
      <c r="AO44" s="268"/>
    </row>
    <row r="45" spans="1:41">
      <c r="C45" s="123" t="s">
        <v>29</v>
      </c>
      <c r="D45">
        <v>11.440000000000001</v>
      </c>
      <c r="F45" s="123" t="s">
        <v>29</v>
      </c>
      <c r="G45" s="1">
        <v>12.1</v>
      </c>
      <c r="I45" s="123" t="s">
        <v>20</v>
      </c>
      <c r="J45" s="1">
        <v>11.4</v>
      </c>
      <c r="L45" s="123" t="s">
        <v>28</v>
      </c>
      <c r="M45" s="1">
        <v>12.2</v>
      </c>
      <c r="O45" s="123" t="s">
        <v>47</v>
      </c>
      <c r="P45" s="1">
        <v>12.6</v>
      </c>
      <c r="R45" s="123" t="s">
        <v>15</v>
      </c>
      <c r="S45" s="1">
        <v>11</v>
      </c>
      <c r="U45" s="123" t="s">
        <v>23</v>
      </c>
      <c r="V45" s="1">
        <v>12.1</v>
      </c>
      <c r="X45" s="123" t="s">
        <v>47</v>
      </c>
      <c r="Y45" s="1">
        <v>12.9</v>
      </c>
      <c r="AA45" s="123" t="s">
        <v>15</v>
      </c>
      <c r="AB45" s="1">
        <v>11.3</v>
      </c>
      <c r="AD45" s="123" t="s">
        <v>29</v>
      </c>
      <c r="AE45" s="1">
        <v>13.9</v>
      </c>
      <c r="AG45" s="123" t="s">
        <v>53</v>
      </c>
      <c r="AH45" s="1">
        <v>12.7</v>
      </c>
      <c r="AL45" s="268"/>
      <c r="AO45" s="268"/>
    </row>
    <row r="46" spans="1:41">
      <c r="C46" s="123" t="s">
        <v>24</v>
      </c>
      <c r="D46">
        <v>11.129999999999999</v>
      </c>
      <c r="F46" s="123" t="s">
        <v>30</v>
      </c>
      <c r="G46" s="1">
        <v>11.9</v>
      </c>
      <c r="I46" s="123" t="s">
        <v>31</v>
      </c>
      <c r="J46" s="1">
        <v>11.3</v>
      </c>
      <c r="L46" s="123" t="s">
        <v>19</v>
      </c>
      <c r="M46" s="1">
        <v>11.8</v>
      </c>
      <c r="O46" s="123" t="s">
        <v>26</v>
      </c>
      <c r="P46" s="1">
        <v>12.6</v>
      </c>
      <c r="R46" s="123" t="s">
        <v>9</v>
      </c>
      <c r="S46" s="1">
        <v>11</v>
      </c>
      <c r="U46" s="123" t="s">
        <v>21</v>
      </c>
      <c r="V46" s="1">
        <v>12.1</v>
      </c>
      <c r="X46" s="123" t="s">
        <v>30</v>
      </c>
      <c r="Y46" s="1">
        <v>12.9</v>
      </c>
      <c r="AA46" s="123" t="s">
        <v>53</v>
      </c>
      <c r="AB46" s="1">
        <v>10.7</v>
      </c>
      <c r="AD46" s="123" t="s">
        <v>48</v>
      </c>
      <c r="AE46" s="1">
        <v>13.8</v>
      </c>
      <c r="AG46" s="123" t="s">
        <v>39</v>
      </c>
      <c r="AH46" s="1">
        <v>12.7</v>
      </c>
      <c r="AL46" s="268"/>
      <c r="AO46" s="268"/>
    </row>
    <row r="47" spans="1:41">
      <c r="C47" s="123" t="s">
        <v>47</v>
      </c>
      <c r="D47">
        <v>11.05</v>
      </c>
      <c r="F47" s="123" t="s">
        <v>31</v>
      </c>
      <c r="G47" s="1">
        <v>11.7</v>
      </c>
      <c r="I47" s="123" t="s">
        <v>12</v>
      </c>
      <c r="J47" s="1">
        <v>11.3</v>
      </c>
      <c r="L47" s="123" t="s">
        <v>40</v>
      </c>
      <c r="M47" s="1">
        <v>11.5</v>
      </c>
      <c r="O47" s="123" t="s">
        <v>25</v>
      </c>
      <c r="P47" s="1">
        <v>12.4</v>
      </c>
      <c r="R47" s="123" t="s">
        <v>46</v>
      </c>
      <c r="S47" s="1">
        <v>10.9</v>
      </c>
      <c r="U47" s="123" t="s">
        <v>37</v>
      </c>
      <c r="V47" s="1">
        <v>11.9</v>
      </c>
      <c r="X47" s="123" t="s">
        <v>50</v>
      </c>
      <c r="Y47" s="1">
        <v>11.5</v>
      </c>
      <c r="AA47" s="123" t="s">
        <v>29</v>
      </c>
      <c r="AB47" s="1">
        <v>10.5</v>
      </c>
      <c r="AD47" s="123" t="s">
        <v>26</v>
      </c>
      <c r="AE47" s="1">
        <v>13</v>
      </c>
      <c r="AG47" s="123" t="s">
        <v>31</v>
      </c>
      <c r="AH47" s="1">
        <v>12.7</v>
      </c>
      <c r="AL47" s="268"/>
      <c r="AO47" s="268"/>
    </row>
    <row r="48" spans="1:41">
      <c r="C48" s="123" t="s">
        <v>35</v>
      </c>
      <c r="D48">
        <v>10.97</v>
      </c>
      <c r="F48" s="123" t="s">
        <v>32</v>
      </c>
      <c r="G48" s="1">
        <v>11.6</v>
      </c>
      <c r="I48" s="123" t="s">
        <v>42</v>
      </c>
      <c r="J48" s="1">
        <v>11.1</v>
      </c>
      <c r="L48" s="123" t="s">
        <v>42</v>
      </c>
      <c r="M48" s="1">
        <v>11.1</v>
      </c>
      <c r="O48" s="123" t="s">
        <v>7</v>
      </c>
      <c r="P48" s="1">
        <v>12.4</v>
      </c>
      <c r="R48" s="123" t="s">
        <v>25</v>
      </c>
      <c r="S48" s="1">
        <v>10.5</v>
      </c>
      <c r="U48" s="123" t="s">
        <v>24</v>
      </c>
      <c r="V48" s="1">
        <v>11.9</v>
      </c>
      <c r="X48" s="123" t="s">
        <v>55</v>
      </c>
      <c r="Y48" s="1">
        <v>11.3</v>
      </c>
      <c r="AA48" s="123" t="s">
        <v>33</v>
      </c>
      <c r="AB48" s="1">
        <v>10.5</v>
      </c>
      <c r="AD48" s="123" t="s">
        <v>25</v>
      </c>
      <c r="AE48" s="1">
        <v>12.6</v>
      </c>
      <c r="AG48" s="123" t="s">
        <v>33</v>
      </c>
      <c r="AH48" s="1">
        <v>12.4</v>
      </c>
      <c r="AL48" s="268"/>
      <c r="AO48" s="268"/>
    </row>
    <row r="49" spans="3:41">
      <c r="C49" s="123" t="s">
        <v>41</v>
      </c>
      <c r="D49">
        <v>10.940000000000001</v>
      </c>
      <c r="F49" s="123" t="s">
        <v>44</v>
      </c>
      <c r="G49" s="1">
        <v>11.3</v>
      </c>
      <c r="I49" s="123" t="s">
        <v>47</v>
      </c>
      <c r="J49" s="1">
        <v>10.9</v>
      </c>
      <c r="L49" s="123" t="s">
        <v>21</v>
      </c>
      <c r="M49" s="1">
        <v>11.1</v>
      </c>
      <c r="O49" s="123" t="s">
        <v>37</v>
      </c>
      <c r="P49" s="1">
        <v>12</v>
      </c>
      <c r="R49" s="123" t="s">
        <v>14</v>
      </c>
      <c r="S49" s="1">
        <v>10.3</v>
      </c>
      <c r="U49" s="123" t="s">
        <v>42</v>
      </c>
      <c r="V49" s="1">
        <v>11.5</v>
      </c>
      <c r="X49" s="123" t="s">
        <v>26</v>
      </c>
      <c r="Y49" s="1">
        <v>10.8</v>
      </c>
      <c r="AA49" s="123" t="s">
        <v>39</v>
      </c>
      <c r="AB49" s="1">
        <v>10.3</v>
      </c>
      <c r="AD49" s="123" t="s">
        <v>21</v>
      </c>
      <c r="AE49" s="1">
        <v>12.3</v>
      </c>
      <c r="AG49" s="123" t="s">
        <v>12</v>
      </c>
      <c r="AH49" s="1">
        <v>12.1</v>
      </c>
      <c r="AL49" s="268"/>
      <c r="AO49" s="268"/>
    </row>
    <row r="50" spans="3:41">
      <c r="C50" s="123" t="s">
        <v>26</v>
      </c>
      <c r="D50">
        <v>10.87</v>
      </c>
      <c r="F50" s="123" t="s">
        <v>13</v>
      </c>
      <c r="G50" s="1">
        <v>10.7</v>
      </c>
      <c r="I50" s="123" t="s">
        <v>9</v>
      </c>
      <c r="J50" s="1">
        <v>10.8</v>
      </c>
      <c r="L50" s="123" t="s">
        <v>53</v>
      </c>
      <c r="M50" s="1">
        <v>10.8</v>
      </c>
      <c r="O50" s="123" t="s">
        <v>28</v>
      </c>
      <c r="P50" s="1">
        <v>11.6</v>
      </c>
      <c r="R50" s="123" t="s">
        <v>6</v>
      </c>
      <c r="S50" s="1">
        <v>10.3</v>
      </c>
      <c r="U50" s="123" t="s">
        <v>29</v>
      </c>
      <c r="V50" s="1">
        <v>11.3</v>
      </c>
      <c r="X50" s="123" t="s">
        <v>34</v>
      </c>
      <c r="Y50" s="1">
        <v>10.6</v>
      </c>
      <c r="AA50" s="123" t="s">
        <v>43</v>
      </c>
      <c r="AB50" s="1">
        <v>10.3</v>
      </c>
      <c r="AD50" s="123" t="s">
        <v>37</v>
      </c>
      <c r="AE50" s="1">
        <v>11.4</v>
      </c>
      <c r="AG50" s="123" t="s">
        <v>38</v>
      </c>
      <c r="AH50" s="1">
        <v>10.9</v>
      </c>
      <c r="AL50" s="268"/>
      <c r="AO50" s="268"/>
    </row>
    <row r="51" spans="3:41">
      <c r="C51" s="123" t="s">
        <v>22</v>
      </c>
      <c r="D51">
        <v>10.8</v>
      </c>
      <c r="F51" s="123" t="s">
        <v>34</v>
      </c>
      <c r="G51" s="1">
        <v>10.3</v>
      </c>
      <c r="I51" s="123" t="s">
        <v>48</v>
      </c>
      <c r="J51" s="1">
        <v>10.6</v>
      </c>
      <c r="L51" s="123" t="s">
        <v>22</v>
      </c>
      <c r="M51" s="1">
        <v>10.7</v>
      </c>
      <c r="O51" s="123" t="s">
        <v>21</v>
      </c>
      <c r="P51" s="1">
        <v>11.6</v>
      </c>
      <c r="R51" s="123" t="s">
        <v>11</v>
      </c>
      <c r="S51" s="1">
        <v>10.1</v>
      </c>
      <c r="U51" s="123" t="s">
        <v>28</v>
      </c>
      <c r="V51" s="1">
        <v>10.6</v>
      </c>
      <c r="X51" s="123" t="s">
        <v>23</v>
      </c>
      <c r="Y51" s="1">
        <v>10</v>
      </c>
      <c r="AA51" s="123" t="s">
        <v>22</v>
      </c>
      <c r="AB51" s="1">
        <v>9.6999999999999993</v>
      </c>
      <c r="AD51" s="123" t="s">
        <v>46</v>
      </c>
      <c r="AE51" s="1">
        <v>11.3</v>
      </c>
      <c r="AG51" s="123" t="s">
        <v>26</v>
      </c>
      <c r="AH51" s="1">
        <v>10.1</v>
      </c>
      <c r="AL51" s="268"/>
      <c r="AO51" s="268"/>
    </row>
    <row r="52" spans="3:41">
      <c r="C52" s="123" t="s">
        <v>23</v>
      </c>
      <c r="D52">
        <v>10.79</v>
      </c>
      <c r="F52" s="123" t="s">
        <v>33</v>
      </c>
      <c r="G52" s="1">
        <v>10.3</v>
      </c>
      <c r="I52" s="123" t="s">
        <v>27</v>
      </c>
      <c r="J52" s="1">
        <v>10.5</v>
      </c>
      <c r="L52" s="123" t="s">
        <v>16</v>
      </c>
      <c r="M52" s="1">
        <v>10.7</v>
      </c>
      <c r="O52" s="123" t="s">
        <v>20</v>
      </c>
      <c r="P52" s="1">
        <v>11.2</v>
      </c>
      <c r="R52" s="123" t="s">
        <v>7</v>
      </c>
      <c r="S52" s="1">
        <v>9.9</v>
      </c>
      <c r="U52" s="123" t="s">
        <v>36</v>
      </c>
      <c r="V52" s="1">
        <v>10.199999999999999</v>
      </c>
      <c r="X52" s="123" t="s">
        <v>20</v>
      </c>
      <c r="Y52" s="1">
        <v>9.8000000000000007</v>
      </c>
      <c r="AA52" s="123" t="s">
        <v>23</v>
      </c>
      <c r="AB52" s="1">
        <v>9.5</v>
      </c>
      <c r="AD52" s="123" t="s">
        <v>45</v>
      </c>
      <c r="AE52" s="1">
        <v>11</v>
      </c>
      <c r="AG52" s="123" t="s">
        <v>43</v>
      </c>
      <c r="AH52" s="1">
        <v>9.9</v>
      </c>
      <c r="AL52" s="268"/>
      <c r="AO52" s="268"/>
    </row>
    <row r="53" spans="3:41">
      <c r="C53" s="123" t="s">
        <v>49</v>
      </c>
      <c r="D53">
        <v>10.760000000000002</v>
      </c>
      <c r="F53" s="123" t="s">
        <v>14</v>
      </c>
      <c r="G53" s="1">
        <v>9.9</v>
      </c>
      <c r="I53" s="123" t="s">
        <v>37</v>
      </c>
      <c r="J53" s="1">
        <v>10.5</v>
      </c>
      <c r="L53" s="123" t="s">
        <v>37</v>
      </c>
      <c r="M53" s="1">
        <v>10.4</v>
      </c>
      <c r="O53" s="123" t="s">
        <v>42</v>
      </c>
      <c r="P53" s="1">
        <v>10.6</v>
      </c>
      <c r="R53" s="123" t="s">
        <v>18</v>
      </c>
      <c r="S53" s="1">
        <v>9.8000000000000007</v>
      </c>
      <c r="U53" s="123" t="s">
        <v>33</v>
      </c>
      <c r="V53" s="1">
        <v>10.199999999999999</v>
      </c>
      <c r="X53" s="123" t="s">
        <v>28</v>
      </c>
      <c r="Y53" s="1">
        <v>9.6999999999999993</v>
      </c>
      <c r="AA53" s="123" t="s">
        <v>28</v>
      </c>
      <c r="AB53" s="1">
        <v>9.3000000000000007</v>
      </c>
      <c r="AD53" s="123" t="s">
        <v>40</v>
      </c>
      <c r="AE53" s="1">
        <v>10.7</v>
      </c>
      <c r="AG53" s="123" t="s">
        <v>10</v>
      </c>
      <c r="AH53" s="1">
        <v>9.8000000000000007</v>
      </c>
      <c r="AL53" s="268"/>
      <c r="AO53" s="268"/>
    </row>
    <row r="54" spans="3:41">
      <c r="C54" s="123" t="s">
        <v>51</v>
      </c>
      <c r="D54">
        <v>10.489999999999998</v>
      </c>
      <c r="F54" s="123" t="s">
        <v>45</v>
      </c>
      <c r="G54" s="1">
        <v>9.6999999999999993</v>
      </c>
      <c r="I54" s="123" t="s">
        <v>6</v>
      </c>
      <c r="J54" s="1">
        <v>10.4</v>
      </c>
      <c r="L54" s="123" t="s">
        <v>38</v>
      </c>
      <c r="M54" s="1">
        <v>10.3</v>
      </c>
      <c r="O54" s="123" t="s">
        <v>35</v>
      </c>
      <c r="P54" s="1">
        <v>10.199999999999999</v>
      </c>
      <c r="R54" s="123" t="s">
        <v>45</v>
      </c>
      <c r="S54" s="1">
        <v>9.4</v>
      </c>
      <c r="U54" s="123" t="s">
        <v>7</v>
      </c>
      <c r="V54" s="1">
        <v>10.1</v>
      </c>
      <c r="X54" s="123" t="s">
        <v>21</v>
      </c>
      <c r="Y54" s="1">
        <v>9.6</v>
      </c>
      <c r="AA54" s="123" t="s">
        <v>51</v>
      </c>
      <c r="AB54" s="1">
        <v>9.3000000000000007</v>
      </c>
      <c r="AD54" s="123" t="s">
        <v>8</v>
      </c>
      <c r="AE54" s="1">
        <v>10.1</v>
      </c>
      <c r="AG54" s="123" t="s">
        <v>50</v>
      </c>
      <c r="AH54" s="1">
        <v>9.8000000000000007</v>
      </c>
      <c r="AL54" s="268"/>
      <c r="AO54" s="268"/>
    </row>
    <row r="55" spans="3:41">
      <c r="C55" s="123" t="s">
        <v>9</v>
      </c>
      <c r="D55">
        <v>10.47</v>
      </c>
      <c r="F55" s="123" t="s">
        <v>35</v>
      </c>
      <c r="G55" s="1">
        <v>9.6</v>
      </c>
      <c r="I55" s="123" t="s">
        <v>55</v>
      </c>
      <c r="J55" s="1">
        <v>10.3</v>
      </c>
      <c r="L55" s="123" t="s">
        <v>55</v>
      </c>
      <c r="M55" s="1">
        <v>10.199999999999999</v>
      </c>
      <c r="O55" s="123" t="s">
        <v>38</v>
      </c>
      <c r="P55" s="1">
        <v>9.6</v>
      </c>
      <c r="R55" s="123" t="s">
        <v>36</v>
      </c>
      <c r="S55" s="1">
        <v>9.4</v>
      </c>
      <c r="U55" s="123" t="s">
        <v>51</v>
      </c>
      <c r="V55" s="1">
        <v>9.6999999999999993</v>
      </c>
      <c r="X55" s="123" t="s">
        <v>32</v>
      </c>
      <c r="Y55" s="1">
        <v>9.1</v>
      </c>
      <c r="AA55" s="123" t="s">
        <v>55</v>
      </c>
      <c r="AB55" s="1">
        <v>9.3000000000000007</v>
      </c>
      <c r="AD55" s="123" t="s">
        <v>10</v>
      </c>
      <c r="AE55" s="1">
        <v>9.8000000000000007</v>
      </c>
      <c r="AG55" s="123" t="s">
        <v>14</v>
      </c>
      <c r="AH55" s="1">
        <v>9.1999999999999993</v>
      </c>
      <c r="AL55" s="268"/>
      <c r="AO55" s="268"/>
    </row>
    <row r="56" spans="3:41">
      <c r="C56" s="123" t="s">
        <v>40</v>
      </c>
      <c r="D56">
        <v>10.45</v>
      </c>
      <c r="F56" s="123" t="s">
        <v>15</v>
      </c>
      <c r="G56" s="1">
        <v>9.5</v>
      </c>
      <c r="I56" s="123" t="s">
        <v>24</v>
      </c>
      <c r="J56" s="1">
        <v>10.199999999999999</v>
      </c>
      <c r="L56" s="123" t="s">
        <v>47</v>
      </c>
      <c r="M56" s="1">
        <v>9.4</v>
      </c>
      <c r="O56" s="123" t="s">
        <v>22</v>
      </c>
      <c r="P56" s="1">
        <v>9.1999999999999993</v>
      </c>
      <c r="R56" s="123" t="s">
        <v>38</v>
      </c>
      <c r="S56" s="1">
        <v>9.4</v>
      </c>
      <c r="U56" s="123" t="s">
        <v>48</v>
      </c>
      <c r="V56" s="1">
        <v>9.3000000000000007</v>
      </c>
      <c r="X56" s="123" t="s">
        <v>35</v>
      </c>
      <c r="Y56" s="1">
        <v>8.8000000000000007</v>
      </c>
      <c r="AA56" s="123" t="s">
        <v>21</v>
      </c>
      <c r="AB56" s="1">
        <v>9.1999999999999993</v>
      </c>
      <c r="AD56" s="123" t="s">
        <v>22</v>
      </c>
      <c r="AE56" s="1">
        <v>9.6999999999999993</v>
      </c>
      <c r="AG56" s="123" t="s">
        <v>23</v>
      </c>
      <c r="AH56" s="1">
        <v>8.8000000000000007</v>
      </c>
      <c r="AL56" s="268"/>
      <c r="AO56" s="268"/>
    </row>
    <row r="57" spans="3:41">
      <c r="C57" s="123" t="s">
        <v>6</v>
      </c>
      <c r="D57">
        <v>10.29</v>
      </c>
      <c r="F57" s="123" t="s">
        <v>36</v>
      </c>
      <c r="G57" s="1">
        <v>9.5</v>
      </c>
      <c r="I57" s="123" t="s">
        <v>54</v>
      </c>
      <c r="J57" s="1">
        <v>10.1</v>
      </c>
      <c r="L57" s="123" t="s">
        <v>51</v>
      </c>
      <c r="M57" s="1">
        <v>8.5</v>
      </c>
      <c r="O57" s="123" t="s">
        <v>49</v>
      </c>
      <c r="P57" s="1">
        <v>8.6</v>
      </c>
      <c r="R57" s="123" t="s">
        <v>32</v>
      </c>
      <c r="S57" s="1">
        <v>9.1</v>
      </c>
      <c r="U57" s="123" t="s">
        <v>47</v>
      </c>
      <c r="V57" s="1">
        <v>8.6</v>
      </c>
      <c r="X57" s="123" t="s">
        <v>19</v>
      </c>
      <c r="Y57" s="1">
        <v>8.6</v>
      </c>
      <c r="AA57" s="123" t="s">
        <v>37</v>
      </c>
      <c r="AB57" s="1">
        <v>9.1</v>
      </c>
      <c r="AD57" s="123" t="s">
        <v>19</v>
      </c>
      <c r="AE57" s="1">
        <v>9.6999999999999993</v>
      </c>
      <c r="AG57" s="123" t="s">
        <v>46</v>
      </c>
      <c r="AH57" s="1">
        <v>8.6999999999999993</v>
      </c>
      <c r="AL57" s="268"/>
      <c r="AO57" s="268"/>
    </row>
    <row r="58" spans="3:41">
      <c r="C58" s="123" t="s">
        <v>55</v>
      </c>
      <c r="D58">
        <v>10.039999999999999</v>
      </c>
      <c r="F58" s="123" t="s">
        <v>46</v>
      </c>
      <c r="G58" s="1">
        <v>9.5</v>
      </c>
      <c r="I58" s="123" t="s">
        <v>34</v>
      </c>
      <c r="J58" s="1">
        <v>9.8000000000000007</v>
      </c>
      <c r="L58" s="123" t="s">
        <v>7</v>
      </c>
      <c r="M58" s="1">
        <v>8.1999999999999993</v>
      </c>
      <c r="O58" s="123" t="s">
        <v>41</v>
      </c>
      <c r="P58" s="1">
        <v>8.6</v>
      </c>
      <c r="R58" s="123" t="s">
        <v>28</v>
      </c>
      <c r="S58" s="1">
        <v>8.8000000000000007</v>
      </c>
      <c r="U58" s="123" t="s">
        <v>34</v>
      </c>
      <c r="V58" s="1">
        <v>8.6</v>
      </c>
      <c r="X58" s="123" t="s">
        <v>29</v>
      </c>
      <c r="Y58" s="1">
        <v>7.8</v>
      </c>
      <c r="AA58" s="123" t="s">
        <v>54</v>
      </c>
      <c r="AB58" s="1">
        <v>8.6999999999999993</v>
      </c>
      <c r="AD58" s="123" t="s">
        <v>9</v>
      </c>
      <c r="AE58" s="1">
        <v>9.4</v>
      </c>
      <c r="AG58" s="123" t="s">
        <v>27</v>
      </c>
      <c r="AH58" s="1">
        <v>8.5</v>
      </c>
      <c r="AL58" s="268"/>
      <c r="AO58" s="268"/>
    </row>
    <row r="59" spans="3:41">
      <c r="C59" s="123" t="s">
        <v>21</v>
      </c>
      <c r="D59">
        <v>9.9899999999999984</v>
      </c>
      <c r="F59" s="123" t="s">
        <v>37</v>
      </c>
      <c r="G59" s="1">
        <v>9.1999999999999993</v>
      </c>
      <c r="I59" s="123" t="s">
        <v>51</v>
      </c>
      <c r="J59" s="1">
        <v>9.5</v>
      </c>
      <c r="L59" s="123" t="s">
        <v>35</v>
      </c>
      <c r="M59" s="1">
        <v>7.9</v>
      </c>
      <c r="O59" s="123" t="s">
        <v>32</v>
      </c>
      <c r="P59" s="1">
        <v>8.6</v>
      </c>
      <c r="R59" s="123" t="s">
        <v>53</v>
      </c>
      <c r="S59" s="1">
        <v>8.6</v>
      </c>
      <c r="U59" s="123" t="s">
        <v>25</v>
      </c>
      <c r="V59" s="1">
        <v>8.4</v>
      </c>
      <c r="X59" s="123" t="s">
        <v>25</v>
      </c>
      <c r="Y59" s="1">
        <v>7.6</v>
      </c>
      <c r="AA59" s="123" t="s">
        <v>12</v>
      </c>
      <c r="AB59" s="1">
        <v>8.5</v>
      </c>
      <c r="AD59" s="123" t="s">
        <v>55</v>
      </c>
      <c r="AE59" s="1">
        <v>9</v>
      </c>
      <c r="AG59" s="123" t="s">
        <v>25</v>
      </c>
      <c r="AH59" s="1">
        <v>8.3000000000000007</v>
      </c>
      <c r="AL59" s="268"/>
      <c r="AO59" s="268"/>
    </row>
    <row r="60" spans="3:41">
      <c r="C60" s="123" t="s">
        <v>46</v>
      </c>
      <c r="D60">
        <v>9.98</v>
      </c>
      <c r="F60" s="123" t="s">
        <v>38</v>
      </c>
      <c r="G60" s="1">
        <v>9.1</v>
      </c>
      <c r="I60" s="123" t="s">
        <v>40</v>
      </c>
      <c r="J60" s="1">
        <v>9.5</v>
      </c>
      <c r="L60" s="123" t="s">
        <v>39</v>
      </c>
      <c r="M60" s="1">
        <v>7.4</v>
      </c>
      <c r="O60" s="123" t="s">
        <v>55</v>
      </c>
      <c r="P60" s="1">
        <v>8.1999999999999993</v>
      </c>
      <c r="R60" s="123" t="s">
        <v>42</v>
      </c>
      <c r="S60" s="1">
        <v>8.6</v>
      </c>
      <c r="U60" s="123" t="s">
        <v>55</v>
      </c>
      <c r="V60" s="1">
        <v>8.1999999999999993</v>
      </c>
      <c r="X60" s="123" t="s">
        <v>51</v>
      </c>
      <c r="Y60" s="1">
        <v>6</v>
      </c>
      <c r="AA60" s="123" t="s">
        <v>47</v>
      </c>
      <c r="AB60" s="1">
        <v>7.6</v>
      </c>
      <c r="AD60" s="123" t="s">
        <v>38</v>
      </c>
      <c r="AE60" s="1">
        <v>8.5</v>
      </c>
      <c r="AG60" s="123" t="s">
        <v>15</v>
      </c>
      <c r="AH60" s="1">
        <v>7.4</v>
      </c>
      <c r="AL60" s="268"/>
      <c r="AO60" s="268"/>
    </row>
    <row r="61" spans="3:41">
      <c r="C61" s="123" t="s">
        <v>48</v>
      </c>
      <c r="D61">
        <v>9.74</v>
      </c>
      <c r="F61" s="123" t="s">
        <v>47</v>
      </c>
      <c r="G61" s="1">
        <v>8.9</v>
      </c>
      <c r="I61" s="123" t="s">
        <v>29</v>
      </c>
      <c r="J61" s="1">
        <v>9.5</v>
      </c>
      <c r="L61" s="123" t="s">
        <v>34</v>
      </c>
      <c r="M61" s="1">
        <v>7.3</v>
      </c>
      <c r="O61" s="123" t="s">
        <v>40</v>
      </c>
      <c r="P61" s="1">
        <v>7</v>
      </c>
      <c r="R61" s="123" t="s">
        <v>8</v>
      </c>
      <c r="S61" s="1">
        <v>8.3000000000000007</v>
      </c>
      <c r="U61" s="123" t="s">
        <v>40</v>
      </c>
      <c r="V61" s="1">
        <v>7.4</v>
      </c>
      <c r="X61" s="123" t="s">
        <v>10</v>
      </c>
      <c r="Y61" s="1">
        <v>5.9</v>
      </c>
      <c r="AA61" s="123" t="s">
        <v>10</v>
      </c>
      <c r="AB61" s="1">
        <v>7.6</v>
      </c>
      <c r="AD61" s="123" t="s">
        <v>35</v>
      </c>
      <c r="AE61" s="1">
        <v>8.4</v>
      </c>
      <c r="AG61" s="123" t="s">
        <v>19</v>
      </c>
      <c r="AH61" s="1">
        <v>6.3</v>
      </c>
      <c r="AL61" s="268"/>
      <c r="AO61" s="268"/>
    </row>
    <row r="62" spans="3:41">
      <c r="C62" s="123" t="s">
        <v>45</v>
      </c>
      <c r="D62">
        <v>9.5500000000000007</v>
      </c>
      <c r="F62" s="123" t="s">
        <v>16</v>
      </c>
      <c r="G62" s="1">
        <v>8.6999999999999993</v>
      </c>
      <c r="I62" s="123" t="s">
        <v>30</v>
      </c>
      <c r="J62" s="1">
        <v>9.5</v>
      </c>
      <c r="L62" s="123" t="s">
        <v>25</v>
      </c>
      <c r="M62" s="1">
        <v>7.2</v>
      </c>
      <c r="O62" s="123" t="s">
        <v>34</v>
      </c>
      <c r="P62" s="1">
        <v>6.8</v>
      </c>
      <c r="R62" s="123" t="s">
        <v>20</v>
      </c>
      <c r="S62" s="1">
        <v>7.8</v>
      </c>
      <c r="U62" s="123" t="s">
        <v>53</v>
      </c>
      <c r="V62" s="1">
        <v>7</v>
      </c>
      <c r="X62" s="123" t="s">
        <v>39</v>
      </c>
      <c r="Y62" s="1">
        <v>5.6</v>
      </c>
      <c r="AA62" s="123" t="s">
        <v>52</v>
      </c>
      <c r="AB62" s="1">
        <v>6.8</v>
      </c>
      <c r="AD62" s="123" t="s">
        <v>23</v>
      </c>
      <c r="AE62" s="1">
        <v>8.1999999999999993</v>
      </c>
      <c r="AG62" s="123" t="s">
        <v>34</v>
      </c>
      <c r="AH62" s="1">
        <v>5.7</v>
      </c>
      <c r="AL62" s="268"/>
      <c r="AO62" s="268"/>
    </row>
    <row r="63" spans="3:41">
      <c r="C63" s="123" t="s">
        <v>25</v>
      </c>
      <c r="D63">
        <v>9.51</v>
      </c>
      <c r="F63" s="123" t="s">
        <v>48</v>
      </c>
      <c r="G63" s="1">
        <v>8.6999999999999993</v>
      </c>
      <c r="I63" s="123" t="s">
        <v>25</v>
      </c>
      <c r="J63" s="1">
        <v>9.3000000000000007</v>
      </c>
      <c r="L63" s="123" t="s">
        <v>32</v>
      </c>
      <c r="M63" s="1">
        <v>7.1</v>
      </c>
      <c r="O63" s="123" t="s">
        <v>53</v>
      </c>
      <c r="P63" s="1">
        <v>6.2</v>
      </c>
      <c r="R63" s="123" t="s">
        <v>37</v>
      </c>
      <c r="S63" s="1">
        <v>7.5</v>
      </c>
      <c r="U63" s="123" t="s">
        <v>41</v>
      </c>
      <c r="V63" s="1">
        <v>7</v>
      </c>
      <c r="X63" s="123" t="s">
        <v>12</v>
      </c>
      <c r="Y63" s="1">
        <v>5.6</v>
      </c>
      <c r="AA63" s="123" t="s">
        <v>11</v>
      </c>
      <c r="AB63" s="1">
        <v>6.8</v>
      </c>
      <c r="AD63" s="123" t="s">
        <v>24</v>
      </c>
      <c r="AE63" s="1">
        <v>7.5</v>
      </c>
      <c r="AG63" s="123" t="s">
        <v>9</v>
      </c>
      <c r="AH63" s="1">
        <v>5.7</v>
      </c>
      <c r="AL63" s="268"/>
      <c r="AO63" s="268"/>
    </row>
    <row r="64" spans="3:41">
      <c r="C64" s="123" t="s">
        <v>7</v>
      </c>
      <c r="D64">
        <v>9.5</v>
      </c>
      <c r="F64" s="123" t="s">
        <v>39</v>
      </c>
      <c r="G64" s="1">
        <v>8.5</v>
      </c>
      <c r="I64" s="123" t="s">
        <v>52</v>
      </c>
      <c r="J64" s="1">
        <v>9</v>
      </c>
      <c r="L64" s="123" t="s">
        <v>33</v>
      </c>
      <c r="M64" s="1">
        <v>6.9</v>
      </c>
      <c r="O64" s="123" t="s">
        <v>33</v>
      </c>
      <c r="P64" s="1">
        <v>6</v>
      </c>
      <c r="R64" s="123" t="s">
        <v>22</v>
      </c>
      <c r="S64" s="1">
        <v>7.5</v>
      </c>
      <c r="U64" s="123" t="s">
        <v>46</v>
      </c>
      <c r="V64" s="1">
        <v>6.7</v>
      </c>
      <c r="X64" s="123" t="s">
        <v>11</v>
      </c>
      <c r="Y64" s="1">
        <v>5.4</v>
      </c>
      <c r="AA64" s="123" t="s">
        <v>26</v>
      </c>
      <c r="AB64" s="1">
        <v>6.5</v>
      </c>
      <c r="AD64" s="123" t="s">
        <v>44</v>
      </c>
      <c r="AE64" s="1">
        <v>7.2</v>
      </c>
      <c r="AG64" s="123" t="s">
        <v>35</v>
      </c>
      <c r="AH64" s="1">
        <v>5.6</v>
      </c>
      <c r="AL64" s="268"/>
      <c r="AO64" s="268"/>
    </row>
    <row r="65" spans="3:41">
      <c r="C65" s="123" t="s">
        <v>52</v>
      </c>
      <c r="D65">
        <v>9.2600000000000016</v>
      </c>
      <c r="F65" s="123" t="s">
        <v>49</v>
      </c>
      <c r="G65" s="1">
        <v>8.1</v>
      </c>
      <c r="I65" s="123" t="s">
        <v>23</v>
      </c>
      <c r="J65" s="1">
        <v>8.6</v>
      </c>
      <c r="L65" s="123" t="s">
        <v>46</v>
      </c>
      <c r="M65" s="1">
        <v>6.3</v>
      </c>
      <c r="O65" s="123" t="s">
        <v>48</v>
      </c>
      <c r="P65" s="1">
        <v>5.8</v>
      </c>
      <c r="R65" s="123" t="s">
        <v>39</v>
      </c>
      <c r="S65" s="1">
        <v>7.4</v>
      </c>
      <c r="U65" s="123" t="s">
        <v>50</v>
      </c>
      <c r="V65" s="1">
        <v>6.5</v>
      </c>
      <c r="X65" s="123" t="s">
        <v>18</v>
      </c>
      <c r="Y65" s="1">
        <v>5.3</v>
      </c>
      <c r="AA65" s="123" t="s">
        <v>31</v>
      </c>
      <c r="AB65" s="1">
        <v>5.3</v>
      </c>
      <c r="AD65" s="123" t="s">
        <v>43</v>
      </c>
      <c r="AE65" s="1">
        <v>6.8</v>
      </c>
      <c r="AG65" s="123" t="s">
        <v>21</v>
      </c>
      <c r="AH65" s="1">
        <v>5.5</v>
      </c>
      <c r="AL65" s="268"/>
      <c r="AO65" s="268"/>
    </row>
    <row r="66" spans="3:41">
      <c r="C66" s="123" t="s">
        <v>50</v>
      </c>
      <c r="D66">
        <v>8.94</v>
      </c>
      <c r="F66" s="123" t="s">
        <v>50</v>
      </c>
      <c r="G66" s="1">
        <v>7.9</v>
      </c>
      <c r="I66" s="123" t="s">
        <v>39</v>
      </c>
      <c r="J66" s="1">
        <v>8.5</v>
      </c>
      <c r="L66" s="123" t="s">
        <v>52</v>
      </c>
      <c r="M66" s="1">
        <v>6.2</v>
      </c>
      <c r="O66" s="123" t="s">
        <v>27</v>
      </c>
      <c r="P66" s="1">
        <v>5.6</v>
      </c>
      <c r="R66" s="123" t="s">
        <v>21</v>
      </c>
      <c r="S66" s="1">
        <v>7.3</v>
      </c>
      <c r="U66" s="123" t="s">
        <v>52</v>
      </c>
      <c r="V66" s="1">
        <v>6.1</v>
      </c>
      <c r="X66" s="123" t="s">
        <v>31</v>
      </c>
      <c r="Y66" s="1">
        <v>5.2</v>
      </c>
      <c r="AA66" s="123" t="s">
        <v>27</v>
      </c>
      <c r="AB66" s="1">
        <v>4.7</v>
      </c>
      <c r="AD66" s="123" t="s">
        <v>6</v>
      </c>
      <c r="AE66" s="1">
        <v>6.6</v>
      </c>
      <c r="AG66" s="123" t="s">
        <v>7</v>
      </c>
      <c r="AH66" s="1">
        <v>5.4</v>
      </c>
      <c r="AL66" s="268"/>
      <c r="AO66" s="268"/>
    </row>
    <row r="67" spans="3:41">
      <c r="C67" s="123" t="s">
        <v>33</v>
      </c>
      <c r="D67">
        <v>8.7600000000000016</v>
      </c>
      <c r="F67" s="123" t="s">
        <v>40</v>
      </c>
      <c r="G67" s="1">
        <v>6.8</v>
      </c>
      <c r="I67" s="123" t="s">
        <v>53</v>
      </c>
      <c r="J67" s="1">
        <v>8.3000000000000007</v>
      </c>
      <c r="L67" s="123" t="s">
        <v>50</v>
      </c>
      <c r="M67" s="1">
        <v>5.5</v>
      </c>
      <c r="O67" s="123" t="s">
        <v>30</v>
      </c>
      <c r="P67" s="1">
        <v>5.2</v>
      </c>
      <c r="R67" s="123" t="s">
        <v>23</v>
      </c>
      <c r="S67" s="1">
        <v>6.3</v>
      </c>
      <c r="U67" s="123" t="s">
        <v>22</v>
      </c>
      <c r="V67" s="1">
        <v>5.2</v>
      </c>
      <c r="X67" s="123" t="s">
        <v>9</v>
      </c>
      <c r="Y67" s="1">
        <v>5.2</v>
      </c>
      <c r="AA67" s="123" t="s">
        <v>7</v>
      </c>
      <c r="AB67" s="1">
        <v>4.7</v>
      </c>
      <c r="AD67" s="123" t="s">
        <v>52</v>
      </c>
      <c r="AE67" s="1">
        <v>6.5</v>
      </c>
      <c r="AG67" s="123" t="s">
        <v>41</v>
      </c>
      <c r="AH67" s="1">
        <v>5</v>
      </c>
      <c r="AL67" s="268"/>
      <c r="AO67" s="268"/>
    </row>
    <row r="68" spans="3:41">
      <c r="C68" s="123" t="s">
        <v>53</v>
      </c>
      <c r="D68">
        <v>8.57</v>
      </c>
      <c r="F68" s="123" t="s">
        <v>17</v>
      </c>
      <c r="G68" s="1">
        <v>6.8</v>
      </c>
      <c r="I68" s="123" t="s">
        <v>36</v>
      </c>
      <c r="J68" s="1">
        <v>7.9</v>
      </c>
      <c r="L68" s="123" t="s">
        <v>41</v>
      </c>
      <c r="M68" s="1">
        <v>4.9000000000000004</v>
      </c>
      <c r="O68" s="123" t="s">
        <v>43</v>
      </c>
      <c r="P68" s="1">
        <v>5.2</v>
      </c>
      <c r="R68" s="123" t="s">
        <v>47</v>
      </c>
      <c r="S68" s="1">
        <v>5.9</v>
      </c>
      <c r="U68" s="123" t="s">
        <v>43</v>
      </c>
      <c r="V68" s="1">
        <v>5.0999999999999996</v>
      </c>
      <c r="X68" s="123" t="s">
        <v>14</v>
      </c>
      <c r="Y68" s="1">
        <v>4.8</v>
      </c>
      <c r="AA68" s="123" t="s">
        <v>30</v>
      </c>
      <c r="AB68" s="1">
        <v>4.7</v>
      </c>
      <c r="AD68" s="123" t="s">
        <v>39</v>
      </c>
      <c r="AE68" s="1">
        <v>5.8</v>
      </c>
      <c r="AG68" s="123" t="s">
        <v>18</v>
      </c>
      <c r="AH68" s="1">
        <v>4.7</v>
      </c>
      <c r="AL68" s="268"/>
      <c r="AO68" s="268"/>
    </row>
    <row r="69" spans="3:41">
      <c r="C69" s="123" t="s">
        <v>43</v>
      </c>
      <c r="D69">
        <v>8.49</v>
      </c>
      <c r="F69" s="123" t="s">
        <v>18</v>
      </c>
      <c r="G69" s="1">
        <v>6.5</v>
      </c>
      <c r="I69" s="123" t="s">
        <v>26</v>
      </c>
      <c r="J69" s="1">
        <v>6.8</v>
      </c>
      <c r="L69" s="123" t="s">
        <v>30</v>
      </c>
      <c r="M69" s="1">
        <v>4.7</v>
      </c>
      <c r="O69" s="123" t="s">
        <v>46</v>
      </c>
      <c r="P69" s="1">
        <v>5</v>
      </c>
      <c r="R69" s="123" t="s">
        <v>24</v>
      </c>
      <c r="S69" s="1">
        <v>5.9</v>
      </c>
      <c r="U69" s="123" t="s">
        <v>30</v>
      </c>
      <c r="V69" s="1">
        <v>3.9</v>
      </c>
      <c r="X69" s="123" t="s">
        <v>15</v>
      </c>
      <c r="Y69" s="1">
        <v>3.9</v>
      </c>
      <c r="AA69" s="123" t="s">
        <v>6</v>
      </c>
      <c r="AB69" s="1">
        <v>4.7</v>
      </c>
      <c r="AD69" s="123" t="s">
        <v>33</v>
      </c>
      <c r="AE69" s="1">
        <v>4.9000000000000004</v>
      </c>
      <c r="AG69" s="123" t="s">
        <v>49</v>
      </c>
      <c r="AH69" s="1">
        <v>3.9</v>
      </c>
      <c r="AL69" s="268"/>
      <c r="AO69" s="268"/>
    </row>
    <row r="70" spans="3:41">
      <c r="C70" s="123" t="s">
        <v>34</v>
      </c>
      <c r="D70">
        <v>7.9600000000000009</v>
      </c>
      <c r="F70" s="123" t="s">
        <v>19</v>
      </c>
      <c r="G70" s="1">
        <v>6.3</v>
      </c>
      <c r="I70" s="123" t="s">
        <v>44</v>
      </c>
      <c r="J70" s="1">
        <v>6.6</v>
      </c>
      <c r="L70" s="123" t="s">
        <v>48</v>
      </c>
      <c r="M70" s="1">
        <v>4.7</v>
      </c>
      <c r="O70" s="123" t="s">
        <v>45</v>
      </c>
      <c r="P70" s="1">
        <v>4.8</v>
      </c>
      <c r="R70" s="123" t="s">
        <v>43</v>
      </c>
      <c r="S70" s="1">
        <v>5.7</v>
      </c>
      <c r="U70" s="123" t="s">
        <v>32</v>
      </c>
      <c r="V70" s="1">
        <v>3.9</v>
      </c>
      <c r="X70" s="123" t="s">
        <v>8</v>
      </c>
      <c r="Y70" s="1">
        <v>3.2</v>
      </c>
      <c r="AA70" s="123" t="s">
        <v>32</v>
      </c>
      <c r="AB70" s="1">
        <v>4.7</v>
      </c>
      <c r="AD70" s="123" t="s">
        <v>34</v>
      </c>
      <c r="AE70" s="1">
        <v>3.9</v>
      </c>
      <c r="AG70" s="123" t="s">
        <v>16</v>
      </c>
      <c r="AH70" s="1">
        <v>3.7</v>
      </c>
      <c r="AL70" s="268"/>
      <c r="AO70" s="268"/>
    </row>
    <row r="71" spans="3:41">
      <c r="C71" s="123" t="s">
        <v>27</v>
      </c>
      <c r="D71">
        <v>7.92</v>
      </c>
      <c r="F71" s="123" t="s">
        <v>41</v>
      </c>
      <c r="G71" s="1">
        <v>5.7</v>
      </c>
      <c r="I71" s="123" t="s">
        <v>43</v>
      </c>
      <c r="J71" s="1">
        <v>6.5</v>
      </c>
      <c r="L71" s="123" t="s">
        <v>43</v>
      </c>
      <c r="M71" s="1">
        <v>4.5999999999999996</v>
      </c>
      <c r="O71" s="123" t="s">
        <v>51</v>
      </c>
      <c r="P71" s="1">
        <v>4.5999999999999996</v>
      </c>
      <c r="R71" s="123" t="s">
        <v>12</v>
      </c>
      <c r="S71" s="1">
        <v>5.4</v>
      </c>
      <c r="U71" s="123" t="s">
        <v>45</v>
      </c>
      <c r="V71" s="1">
        <v>3.8</v>
      </c>
      <c r="X71" s="123" t="s">
        <v>16</v>
      </c>
      <c r="Y71" s="1">
        <v>2.8</v>
      </c>
      <c r="AA71" s="123" t="s">
        <v>25</v>
      </c>
      <c r="AB71" s="1">
        <v>4.5</v>
      </c>
      <c r="AD71" s="123" t="s">
        <v>50</v>
      </c>
      <c r="AE71" s="1">
        <v>3.6</v>
      </c>
      <c r="AG71" s="123" t="s">
        <v>30</v>
      </c>
      <c r="AH71" s="1">
        <v>3</v>
      </c>
      <c r="AL71" s="268"/>
      <c r="AO71" s="268"/>
    </row>
    <row r="72" spans="3:41">
      <c r="C72" s="123" t="s">
        <v>32</v>
      </c>
      <c r="D72">
        <v>7.7</v>
      </c>
      <c r="F72" s="123" t="s">
        <v>51</v>
      </c>
      <c r="G72" s="1">
        <v>5.6</v>
      </c>
      <c r="I72" s="123" t="s">
        <v>46</v>
      </c>
      <c r="J72" s="1">
        <v>6.4</v>
      </c>
      <c r="L72" s="123" t="s">
        <v>49</v>
      </c>
      <c r="M72" s="1">
        <v>3.6</v>
      </c>
      <c r="O72" s="123" t="s">
        <v>52</v>
      </c>
      <c r="P72" s="1">
        <v>3.6</v>
      </c>
      <c r="R72" s="123" t="s">
        <v>26</v>
      </c>
      <c r="S72" s="1">
        <v>5.3</v>
      </c>
      <c r="U72" s="123" t="s">
        <v>54</v>
      </c>
      <c r="V72" s="1">
        <v>3.5</v>
      </c>
      <c r="X72" s="123" t="s">
        <v>6</v>
      </c>
      <c r="Y72" s="1">
        <v>2.4</v>
      </c>
      <c r="AA72" s="123" t="s">
        <v>24</v>
      </c>
      <c r="AB72" s="1">
        <v>3.9</v>
      </c>
      <c r="AD72" s="123" t="s">
        <v>54</v>
      </c>
      <c r="AE72" s="1">
        <v>3.3</v>
      </c>
      <c r="AG72" s="123" t="s">
        <v>6</v>
      </c>
      <c r="AH72" s="1">
        <v>3</v>
      </c>
      <c r="AL72" s="268"/>
      <c r="AO72" s="268"/>
    </row>
    <row r="73" spans="3:41">
      <c r="C73" s="123" t="s">
        <v>54</v>
      </c>
      <c r="D73">
        <v>7.58</v>
      </c>
      <c r="F73" s="123" t="s">
        <v>52</v>
      </c>
      <c r="G73" s="1">
        <v>5.6</v>
      </c>
      <c r="I73" s="123" t="s">
        <v>45</v>
      </c>
      <c r="J73" s="1">
        <v>5.9</v>
      </c>
      <c r="L73" s="123" t="s">
        <v>44</v>
      </c>
      <c r="M73" s="1">
        <v>3.6</v>
      </c>
      <c r="O73" s="123" t="s">
        <v>39</v>
      </c>
      <c r="P73" s="1">
        <v>3.2</v>
      </c>
      <c r="R73" s="123" t="s">
        <v>54</v>
      </c>
      <c r="S73" s="1">
        <v>5.0999999999999996</v>
      </c>
      <c r="U73" s="123" t="s">
        <v>49</v>
      </c>
      <c r="V73" s="1">
        <v>3.4</v>
      </c>
      <c r="X73" s="123" t="s">
        <v>13</v>
      </c>
      <c r="Y73" s="1">
        <v>2</v>
      </c>
      <c r="AA73" s="123" t="s">
        <v>44</v>
      </c>
      <c r="AB73" s="1">
        <v>3.9</v>
      </c>
      <c r="AD73" s="123" t="s">
        <v>30</v>
      </c>
      <c r="AE73" s="1">
        <v>3</v>
      </c>
      <c r="AG73" s="123" t="s">
        <v>32</v>
      </c>
      <c r="AH73" s="1">
        <v>3</v>
      </c>
      <c r="AL73" s="268"/>
      <c r="AO73" s="268"/>
    </row>
    <row r="74" spans="3:41">
      <c r="C74" s="123" t="s">
        <v>30</v>
      </c>
      <c r="D74">
        <v>7.339999999999999</v>
      </c>
      <c r="F74" s="123" t="s">
        <v>53</v>
      </c>
      <c r="G74" s="1">
        <v>5.5</v>
      </c>
      <c r="I74" s="123" t="s">
        <v>22</v>
      </c>
      <c r="J74" s="1">
        <v>5.8</v>
      </c>
      <c r="L74" s="123" t="s">
        <v>27</v>
      </c>
      <c r="M74" s="1">
        <v>3.3</v>
      </c>
      <c r="O74" s="123" t="s">
        <v>50</v>
      </c>
      <c r="P74" s="1">
        <v>3.2</v>
      </c>
      <c r="R74" s="123" t="s">
        <v>44</v>
      </c>
      <c r="S74" s="1">
        <v>5</v>
      </c>
      <c r="U74" s="123" t="s">
        <v>44</v>
      </c>
      <c r="V74" s="1">
        <v>2.6</v>
      </c>
      <c r="X74" s="123" t="s">
        <v>53</v>
      </c>
      <c r="Y74" s="1">
        <v>1.7</v>
      </c>
      <c r="AA74" s="123" t="s">
        <v>34</v>
      </c>
      <c r="AB74" s="1">
        <v>1.7</v>
      </c>
      <c r="AD74" s="123" t="s">
        <v>32</v>
      </c>
      <c r="AE74" s="1">
        <v>2.6</v>
      </c>
      <c r="AG74" s="123" t="s">
        <v>8</v>
      </c>
      <c r="AH74" s="1">
        <v>2.6</v>
      </c>
      <c r="AL74" s="268"/>
      <c r="AO74" s="268"/>
    </row>
    <row r="75" spans="3:41">
      <c r="C75" s="123" t="s">
        <v>39</v>
      </c>
      <c r="D75">
        <v>7.0900000000000007</v>
      </c>
      <c r="F75" s="123" t="s">
        <v>54</v>
      </c>
      <c r="G75" s="1">
        <v>5.5</v>
      </c>
      <c r="I75" s="123" t="s">
        <v>21</v>
      </c>
      <c r="J75" s="1">
        <v>5.3</v>
      </c>
      <c r="L75" s="123" t="s">
        <v>45</v>
      </c>
      <c r="M75" s="1">
        <v>3.2</v>
      </c>
      <c r="O75" s="123" t="s">
        <v>54</v>
      </c>
      <c r="P75" s="1">
        <v>3</v>
      </c>
      <c r="R75" s="123" t="s">
        <v>29</v>
      </c>
      <c r="S75" s="1">
        <v>4.8</v>
      </c>
      <c r="U75" s="123" t="s">
        <v>27</v>
      </c>
      <c r="V75" s="1">
        <v>2.4</v>
      </c>
      <c r="X75" s="123" t="s">
        <v>48</v>
      </c>
      <c r="Y75" s="1">
        <v>1.2</v>
      </c>
      <c r="AA75" s="123" t="s">
        <v>9</v>
      </c>
      <c r="AB75" s="1">
        <v>1.7</v>
      </c>
      <c r="AD75" s="123" t="s">
        <v>27</v>
      </c>
      <c r="AE75" s="1">
        <v>2.2999999999999998</v>
      </c>
      <c r="AG75" s="123" t="s">
        <v>17</v>
      </c>
      <c r="AH75" s="1">
        <v>0.8</v>
      </c>
      <c r="AL75" s="268"/>
      <c r="AO75" s="268"/>
    </row>
    <row r="76" spans="3:41">
      <c r="C76" s="123" t="s">
        <v>44</v>
      </c>
      <c r="D76">
        <v>6.95</v>
      </c>
      <c r="F76" s="123" t="s">
        <v>55</v>
      </c>
      <c r="G76" s="1">
        <v>4.9000000000000004</v>
      </c>
      <c r="I76" s="123" t="s">
        <v>33</v>
      </c>
      <c r="J76" s="1">
        <v>4.9000000000000004</v>
      </c>
      <c r="L76" s="123" t="s">
        <v>54</v>
      </c>
      <c r="M76" s="1">
        <v>2.4</v>
      </c>
      <c r="O76" s="123" t="s">
        <v>44</v>
      </c>
      <c r="P76" s="1">
        <v>2.2000000000000002</v>
      </c>
      <c r="R76" s="123" t="s">
        <v>33</v>
      </c>
      <c r="S76" s="1">
        <v>3.1</v>
      </c>
      <c r="U76" s="123" t="s">
        <v>39</v>
      </c>
      <c r="V76" s="1">
        <v>1.5</v>
      </c>
      <c r="X76" s="123" t="s">
        <v>17</v>
      </c>
      <c r="Y76" s="1">
        <v>0.4</v>
      </c>
      <c r="AA76" s="123" t="s">
        <v>40</v>
      </c>
      <c r="AB76" s="1">
        <v>0.4</v>
      </c>
      <c r="AD76" s="123" t="s">
        <v>7</v>
      </c>
      <c r="AE76" s="1">
        <v>2</v>
      </c>
      <c r="AG76" s="123" t="s">
        <v>13</v>
      </c>
      <c r="AH76" s="1">
        <v>0.4</v>
      </c>
      <c r="AL76" s="268"/>
      <c r="AO76" s="268"/>
    </row>
  </sheetData>
  <mergeCells count="1">
    <mergeCell ref="A27:A36"/>
  </mergeCells>
  <conditionalFormatting sqref="G27:G76">
    <cfRule type="dataBar" priority="14">
      <dataBar>
        <cfvo type="min" val="0"/>
        <cfvo type="max" val="0"/>
        <color rgb="FF638EC6"/>
      </dataBar>
      <extLst>
        <ext xmlns:x14="http://schemas.microsoft.com/office/spreadsheetml/2009/9/main" uri="{B025F937-C7B1-47D3-B67F-A62EFF666E3E}">
          <x14:id>{5C92847C-EC3F-409D-8554-CAE61252D567}</x14:id>
        </ext>
      </extLst>
    </cfRule>
  </conditionalFormatting>
  <conditionalFormatting sqref="J27:J76">
    <cfRule type="dataBar" priority="13">
      <dataBar>
        <cfvo type="min" val="0"/>
        <cfvo type="max" val="0"/>
        <color rgb="FF638EC6"/>
      </dataBar>
      <extLst>
        <ext xmlns:x14="http://schemas.microsoft.com/office/spreadsheetml/2009/9/main" uri="{B025F937-C7B1-47D3-B67F-A62EFF666E3E}">
          <x14:id>{D51FD655-659F-47C5-922D-2A65CBB15FE5}</x14:id>
        </ext>
      </extLst>
    </cfRule>
  </conditionalFormatting>
  <conditionalFormatting sqref="M27:M76">
    <cfRule type="dataBar" priority="12">
      <dataBar>
        <cfvo type="min" val="0"/>
        <cfvo type="max" val="0"/>
        <color rgb="FF638EC6"/>
      </dataBar>
      <extLst>
        <ext xmlns:x14="http://schemas.microsoft.com/office/spreadsheetml/2009/9/main" uri="{B025F937-C7B1-47D3-B67F-A62EFF666E3E}">
          <x14:id>{CC1A6C25-38E6-4A69-A03D-09A8D07988C6}</x14:id>
        </ext>
      </extLst>
    </cfRule>
  </conditionalFormatting>
  <conditionalFormatting sqref="P27:P76">
    <cfRule type="dataBar" priority="11">
      <dataBar>
        <cfvo type="min" val="0"/>
        <cfvo type="max" val="0"/>
        <color rgb="FF638EC6"/>
      </dataBar>
      <extLst>
        <ext xmlns:x14="http://schemas.microsoft.com/office/spreadsheetml/2009/9/main" uri="{B025F937-C7B1-47D3-B67F-A62EFF666E3E}">
          <x14:id>{92FE84B6-D48A-421F-8B87-30CADB403006}</x14:id>
        </ext>
      </extLst>
    </cfRule>
  </conditionalFormatting>
  <conditionalFormatting sqref="S27:S76">
    <cfRule type="dataBar" priority="10">
      <dataBar>
        <cfvo type="min" val="0"/>
        <cfvo type="max" val="0"/>
        <color rgb="FF638EC6"/>
      </dataBar>
      <extLst>
        <ext xmlns:x14="http://schemas.microsoft.com/office/spreadsheetml/2009/9/main" uri="{B025F937-C7B1-47D3-B67F-A62EFF666E3E}">
          <x14:id>{9434B728-C8BA-4F76-82A0-A2D23429177F}</x14:id>
        </ext>
      </extLst>
    </cfRule>
  </conditionalFormatting>
  <conditionalFormatting sqref="V27:V76">
    <cfRule type="dataBar" priority="9">
      <dataBar>
        <cfvo type="min" val="0"/>
        <cfvo type="max" val="0"/>
        <color rgb="FF638EC6"/>
      </dataBar>
      <extLst>
        <ext xmlns:x14="http://schemas.microsoft.com/office/spreadsheetml/2009/9/main" uri="{B025F937-C7B1-47D3-B67F-A62EFF666E3E}">
          <x14:id>{113F592B-290D-4438-A720-FF46507218BB}</x14:id>
        </ext>
      </extLst>
    </cfRule>
  </conditionalFormatting>
  <conditionalFormatting sqref="Y27:Y76">
    <cfRule type="dataBar" priority="8">
      <dataBar>
        <cfvo type="min" val="0"/>
        <cfvo type="max" val="0"/>
        <color rgb="FF638EC6"/>
      </dataBar>
      <extLst>
        <ext xmlns:x14="http://schemas.microsoft.com/office/spreadsheetml/2009/9/main" uri="{B025F937-C7B1-47D3-B67F-A62EFF666E3E}">
          <x14:id>{5A1C4E6D-DAEE-4B1C-9FDC-8690459C9371}</x14:id>
        </ext>
      </extLst>
    </cfRule>
  </conditionalFormatting>
  <conditionalFormatting sqref="AB27:AB76">
    <cfRule type="dataBar" priority="7">
      <dataBar>
        <cfvo type="min" val="0"/>
        <cfvo type="max" val="0"/>
        <color rgb="FF638EC6"/>
      </dataBar>
      <extLst>
        <ext xmlns:x14="http://schemas.microsoft.com/office/spreadsheetml/2009/9/main" uri="{B025F937-C7B1-47D3-B67F-A62EFF666E3E}">
          <x14:id>{CB83A433-C51F-43EC-BEA2-D4D137A064E3}</x14:id>
        </ext>
      </extLst>
    </cfRule>
  </conditionalFormatting>
  <conditionalFormatting sqref="AE27:AE76">
    <cfRule type="dataBar" priority="6">
      <dataBar>
        <cfvo type="min" val="0"/>
        <cfvo type="max" val="0"/>
        <color rgb="FF638EC6"/>
      </dataBar>
      <extLst>
        <ext xmlns:x14="http://schemas.microsoft.com/office/spreadsheetml/2009/9/main" uri="{B025F937-C7B1-47D3-B67F-A62EFF666E3E}">
          <x14:id>{9FE006CD-82FD-41F6-9419-ED1E24A2A26F}</x14:id>
        </ext>
      </extLst>
    </cfRule>
  </conditionalFormatting>
  <conditionalFormatting sqref="AH27:AH76">
    <cfRule type="dataBar" priority="5">
      <dataBar>
        <cfvo type="min" val="0"/>
        <cfvo type="max" val="0"/>
        <color rgb="FF638EC6"/>
      </dataBar>
      <extLst>
        <ext xmlns:x14="http://schemas.microsoft.com/office/spreadsheetml/2009/9/main" uri="{B025F937-C7B1-47D3-B67F-A62EFF666E3E}">
          <x14:id>{B095D7F1-584C-4C6D-B62B-5CFFE622FF88}</x14:id>
        </ext>
      </extLst>
    </cfRule>
  </conditionalFormatting>
  <conditionalFormatting sqref="D27:D76">
    <cfRule type="dataBar" priority="4">
      <dataBar>
        <cfvo type="min" val="0"/>
        <cfvo type="max" val="0"/>
        <color rgb="FF638EC6"/>
      </dataBar>
      <extLst>
        <ext xmlns:x14="http://schemas.microsoft.com/office/spreadsheetml/2009/9/main" uri="{B025F937-C7B1-47D3-B67F-A62EFF666E3E}">
          <x14:id>{97F59383-82DE-4F2C-9C03-1131B4D85ADF}</x14:id>
        </ext>
      </extLst>
    </cfRule>
  </conditionalFormatting>
  <hyperlinks>
    <hyperlink ref="A1" location="Sommaire!A1" display="Sommaire"/>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5C92847C-EC3F-409D-8554-CAE61252D567}">
            <x14:dataBar minLength="0" maxLength="100" gradient="0">
              <x14:cfvo type="autoMin"/>
              <x14:cfvo type="autoMax"/>
              <x14:negativeFillColor rgb="FFFF0000"/>
              <x14:axisColor rgb="FF000000"/>
            </x14:dataBar>
          </x14:cfRule>
          <xm:sqref>G27:G76</xm:sqref>
        </x14:conditionalFormatting>
        <x14:conditionalFormatting xmlns:xm="http://schemas.microsoft.com/office/excel/2006/main">
          <x14:cfRule type="dataBar" id="{D51FD655-659F-47C5-922D-2A65CBB15FE5}">
            <x14:dataBar minLength="0" maxLength="100" gradient="0">
              <x14:cfvo type="autoMin"/>
              <x14:cfvo type="autoMax"/>
              <x14:negativeFillColor rgb="FFFF0000"/>
              <x14:axisColor rgb="FF000000"/>
            </x14:dataBar>
          </x14:cfRule>
          <xm:sqref>J27:J76</xm:sqref>
        </x14:conditionalFormatting>
        <x14:conditionalFormatting xmlns:xm="http://schemas.microsoft.com/office/excel/2006/main">
          <x14:cfRule type="dataBar" id="{CC1A6C25-38E6-4A69-A03D-09A8D07988C6}">
            <x14:dataBar minLength="0" maxLength="100" gradient="0">
              <x14:cfvo type="autoMin"/>
              <x14:cfvo type="autoMax"/>
              <x14:negativeFillColor rgb="FFFF0000"/>
              <x14:axisColor rgb="FF000000"/>
            </x14:dataBar>
          </x14:cfRule>
          <xm:sqref>M27:M76</xm:sqref>
        </x14:conditionalFormatting>
        <x14:conditionalFormatting xmlns:xm="http://schemas.microsoft.com/office/excel/2006/main">
          <x14:cfRule type="dataBar" id="{92FE84B6-D48A-421F-8B87-30CADB403006}">
            <x14:dataBar minLength="0" maxLength="100" gradient="0">
              <x14:cfvo type="autoMin"/>
              <x14:cfvo type="autoMax"/>
              <x14:negativeFillColor rgb="FFFF0000"/>
              <x14:axisColor rgb="FF000000"/>
            </x14:dataBar>
          </x14:cfRule>
          <xm:sqref>P27:P76</xm:sqref>
        </x14:conditionalFormatting>
        <x14:conditionalFormatting xmlns:xm="http://schemas.microsoft.com/office/excel/2006/main">
          <x14:cfRule type="dataBar" id="{9434B728-C8BA-4F76-82A0-A2D23429177F}">
            <x14:dataBar minLength="0" maxLength="100" gradient="0">
              <x14:cfvo type="autoMin"/>
              <x14:cfvo type="autoMax"/>
              <x14:negativeFillColor rgb="FFFF0000"/>
              <x14:axisColor rgb="FF000000"/>
            </x14:dataBar>
          </x14:cfRule>
          <xm:sqref>S27:S76</xm:sqref>
        </x14:conditionalFormatting>
        <x14:conditionalFormatting xmlns:xm="http://schemas.microsoft.com/office/excel/2006/main">
          <x14:cfRule type="dataBar" id="{113F592B-290D-4438-A720-FF46507218BB}">
            <x14:dataBar minLength="0" maxLength="100" gradient="0">
              <x14:cfvo type="autoMin"/>
              <x14:cfvo type="autoMax"/>
              <x14:negativeFillColor rgb="FFFF0000"/>
              <x14:axisColor rgb="FF000000"/>
            </x14:dataBar>
          </x14:cfRule>
          <xm:sqref>V27:V76</xm:sqref>
        </x14:conditionalFormatting>
        <x14:conditionalFormatting xmlns:xm="http://schemas.microsoft.com/office/excel/2006/main">
          <x14:cfRule type="dataBar" id="{5A1C4E6D-DAEE-4B1C-9FDC-8690459C9371}">
            <x14:dataBar minLength="0" maxLength="100" gradient="0">
              <x14:cfvo type="autoMin"/>
              <x14:cfvo type="autoMax"/>
              <x14:negativeFillColor rgb="FFFF0000"/>
              <x14:axisColor rgb="FF000000"/>
            </x14:dataBar>
          </x14:cfRule>
          <xm:sqref>Y27:Y76</xm:sqref>
        </x14:conditionalFormatting>
        <x14:conditionalFormatting xmlns:xm="http://schemas.microsoft.com/office/excel/2006/main">
          <x14:cfRule type="dataBar" id="{CB83A433-C51F-43EC-BEA2-D4D137A064E3}">
            <x14:dataBar minLength="0" maxLength="100" gradient="0">
              <x14:cfvo type="autoMin"/>
              <x14:cfvo type="autoMax"/>
              <x14:negativeFillColor rgb="FFFF0000"/>
              <x14:axisColor rgb="FF000000"/>
            </x14:dataBar>
          </x14:cfRule>
          <xm:sqref>AB27:AB76</xm:sqref>
        </x14:conditionalFormatting>
        <x14:conditionalFormatting xmlns:xm="http://schemas.microsoft.com/office/excel/2006/main">
          <x14:cfRule type="dataBar" id="{9FE006CD-82FD-41F6-9419-ED1E24A2A26F}">
            <x14:dataBar minLength="0" maxLength="100" gradient="0">
              <x14:cfvo type="autoMin"/>
              <x14:cfvo type="autoMax"/>
              <x14:negativeFillColor rgb="FFFF0000"/>
              <x14:axisColor rgb="FF000000"/>
            </x14:dataBar>
          </x14:cfRule>
          <xm:sqref>AE27:AE76</xm:sqref>
        </x14:conditionalFormatting>
        <x14:conditionalFormatting xmlns:xm="http://schemas.microsoft.com/office/excel/2006/main">
          <x14:cfRule type="dataBar" id="{B095D7F1-584C-4C6D-B62B-5CFFE622FF88}">
            <x14:dataBar minLength="0" maxLength="100" gradient="0">
              <x14:cfvo type="autoMin"/>
              <x14:cfvo type="autoMax"/>
              <x14:negativeFillColor rgb="FFFF0000"/>
              <x14:axisColor rgb="FF000000"/>
            </x14:dataBar>
          </x14:cfRule>
          <xm:sqref>AH27:AH76</xm:sqref>
        </x14:conditionalFormatting>
        <x14:conditionalFormatting xmlns:xm="http://schemas.microsoft.com/office/excel/2006/main">
          <x14:cfRule type="dataBar" id="{97F59383-82DE-4F2C-9C03-1131B4D85ADF}">
            <x14:dataBar minLength="0" maxLength="100" gradient="0">
              <x14:cfvo type="autoMin"/>
              <x14:cfvo type="autoMax"/>
              <x14:negativeFillColor rgb="FFFF0000"/>
              <x14:axisColor rgb="FF000000"/>
            </x14:dataBar>
          </x14:cfRule>
          <xm:sqref>D27:D76</xm:sqref>
        </x14:conditionalFormatting>
      </x14:conditionalFormattings>
    </ext>
  </extLst>
</worksheet>
</file>

<file path=xl/worksheets/sheet9.xml><?xml version="1.0" encoding="utf-8"?>
<worksheet xmlns="http://schemas.openxmlformats.org/spreadsheetml/2006/main" xmlns:r="http://schemas.openxmlformats.org/officeDocument/2006/relationships">
  <sheetPr>
    <tabColor rgb="FF00B050"/>
  </sheetPr>
  <dimension ref="A1:Q106"/>
  <sheetViews>
    <sheetView showGridLines="0" zoomScale="85" zoomScaleNormal="85" workbookViewId="0">
      <pane ySplit="1" topLeftCell="A2" activePane="bottomLeft" state="frozen"/>
      <selection pane="bottomLeft" activeCell="N26" sqref="N26:Q31"/>
    </sheetView>
  </sheetViews>
  <sheetFormatPr baseColWidth="10" defaultColWidth="11.44140625" defaultRowHeight="14.4"/>
  <cols>
    <col min="1" max="1" width="7" customWidth="1"/>
    <col min="2" max="2" width="23.33203125" bestFit="1" customWidth="1"/>
    <col min="3" max="3" width="50.5546875" customWidth="1"/>
    <col min="4" max="4" width="12.88671875" style="625" customWidth="1"/>
    <col min="5" max="5" width="6.109375" style="548" bestFit="1" customWidth="1"/>
    <col min="6" max="7" width="3.6640625" style="548" customWidth="1"/>
    <col min="8" max="8" width="23.33203125" bestFit="1" customWidth="1"/>
    <col min="9" max="9" width="50.5546875" customWidth="1"/>
    <col min="10" max="10" width="12.88671875" customWidth="1"/>
    <col min="11" max="11" width="6.109375" bestFit="1" customWidth="1"/>
    <col min="12" max="13" width="3.6640625" customWidth="1"/>
    <col min="14" max="14" width="23.33203125" bestFit="1" customWidth="1"/>
    <col min="15" max="15" width="50.5546875" customWidth="1"/>
    <col min="16" max="16" width="12.88671875" customWidth="1"/>
    <col min="17" max="17" width="6.109375" bestFit="1" customWidth="1"/>
    <col min="18" max="69" width="6.109375" customWidth="1"/>
  </cols>
  <sheetData>
    <row r="1" spans="1:17">
      <c r="A1" s="155" t="s">
        <v>524</v>
      </c>
      <c r="E1" s="625"/>
      <c r="F1" s="625"/>
      <c r="G1" s="625"/>
    </row>
    <row r="2" spans="1:17">
      <c r="A2" s="683"/>
      <c r="E2" s="625"/>
      <c r="F2" s="625"/>
      <c r="G2" s="625"/>
    </row>
    <row r="3" spans="1:17" ht="23.4">
      <c r="A3" s="683"/>
      <c r="B3" s="571" t="s">
        <v>1441</v>
      </c>
      <c r="E3" s="625"/>
      <c r="F3" s="625"/>
      <c r="G3" s="625"/>
    </row>
    <row r="4" spans="1:17">
      <c r="A4" s="683"/>
      <c r="B4" t="s">
        <v>1449</v>
      </c>
      <c r="E4" s="625"/>
      <c r="F4" s="625"/>
      <c r="G4" s="625"/>
    </row>
    <row r="5" spans="1:17">
      <c r="A5" s="683"/>
      <c r="B5" t="s">
        <v>1442</v>
      </c>
      <c r="E5" s="625"/>
      <c r="F5" s="625"/>
      <c r="G5" s="625"/>
    </row>
    <row r="6" spans="1:17">
      <c r="A6" s="683"/>
      <c r="B6" t="s">
        <v>1443</v>
      </c>
      <c r="E6" s="625"/>
      <c r="F6" s="625"/>
      <c r="G6" s="625"/>
    </row>
    <row r="7" spans="1:17">
      <c r="A7" s="683"/>
      <c r="B7" t="s">
        <v>1445</v>
      </c>
      <c r="E7" s="625"/>
      <c r="F7" s="625"/>
      <c r="G7" s="625"/>
    </row>
    <row r="8" spans="1:17">
      <c r="B8" t="s">
        <v>1446</v>
      </c>
      <c r="E8" s="625"/>
      <c r="F8" s="625"/>
      <c r="G8" s="625"/>
    </row>
    <row r="9" spans="1:17">
      <c r="E9" s="625"/>
      <c r="F9" s="625"/>
      <c r="G9" s="625"/>
    </row>
    <row r="10" spans="1:17" ht="15.6">
      <c r="B10" s="802" t="s">
        <v>1356</v>
      </c>
      <c r="C10" s="802"/>
      <c r="D10" s="802"/>
      <c r="E10" s="802"/>
      <c r="F10" s="625"/>
      <c r="G10" s="625"/>
      <c r="H10" s="801" t="s">
        <v>1357</v>
      </c>
      <c r="I10" s="801"/>
      <c r="J10" s="801"/>
      <c r="K10" s="801"/>
      <c r="N10" s="801" t="s">
        <v>1370</v>
      </c>
      <c r="O10" s="801"/>
      <c r="P10" s="801"/>
      <c r="Q10" s="801"/>
    </row>
    <row r="11" spans="1:17" ht="15" thickBot="1">
      <c r="E11" s="625"/>
      <c r="F11" s="625"/>
      <c r="G11" s="625"/>
      <c r="J11" s="625"/>
      <c r="K11" s="548"/>
      <c r="O11" s="47"/>
      <c r="P11" s="625"/>
      <c r="Q11" s="548"/>
    </row>
    <row r="12" spans="1:17" ht="31.8" thickBot="1">
      <c r="B12" s="664" t="s">
        <v>1388</v>
      </c>
      <c r="C12" s="665" t="s">
        <v>1371</v>
      </c>
      <c r="D12" s="665" t="s">
        <v>1389</v>
      </c>
      <c r="E12" s="666" t="s">
        <v>1387</v>
      </c>
      <c r="H12" s="723" t="s">
        <v>1388</v>
      </c>
      <c r="I12" s="724" t="s">
        <v>1371</v>
      </c>
      <c r="J12" s="724" t="s">
        <v>1389</v>
      </c>
      <c r="K12" s="725" t="s">
        <v>1387</v>
      </c>
      <c r="N12" s="664" t="s">
        <v>1388</v>
      </c>
      <c r="O12" s="665" t="s">
        <v>1371</v>
      </c>
      <c r="P12" s="665" t="s">
        <v>1389</v>
      </c>
      <c r="Q12" s="666" t="s">
        <v>1387</v>
      </c>
    </row>
    <row r="13" spans="1:17" ht="15.6">
      <c r="B13" s="657" t="s">
        <v>1379</v>
      </c>
      <c r="C13" s="654" t="s">
        <v>1372</v>
      </c>
      <c r="D13" s="789" t="s">
        <v>1363</v>
      </c>
      <c r="E13" s="648">
        <v>3</v>
      </c>
      <c r="H13" s="646" t="s">
        <v>2</v>
      </c>
      <c r="I13" s="654" t="s">
        <v>1375</v>
      </c>
      <c r="J13" s="789" t="s">
        <v>1363</v>
      </c>
      <c r="K13" s="648">
        <v>3</v>
      </c>
      <c r="N13" s="657" t="s">
        <v>2</v>
      </c>
      <c r="O13" s="654" t="s">
        <v>1358</v>
      </c>
      <c r="P13" s="789" t="s">
        <v>1363</v>
      </c>
      <c r="Q13" s="648">
        <v>3</v>
      </c>
    </row>
    <row r="14" spans="1:17" ht="15.6">
      <c r="B14" s="658" t="s">
        <v>58</v>
      </c>
      <c r="C14" s="529"/>
      <c r="D14" s="791"/>
      <c r="E14" s="650">
        <v>3</v>
      </c>
      <c r="H14" s="649" t="s">
        <v>0</v>
      </c>
      <c r="I14" s="529" t="s">
        <v>1376</v>
      </c>
      <c r="J14" s="791"/>
      <c r="K14" s="650">
        <v>3</v>
      </c>
      <c r="N14" s="658" t="s">
        <v>60</v>
      </c>
      <c r="O14" s="529" t="s">
        <v>1359</v>
      </c>
      <c r="P14" s="791"/>
      <c r="Q14" s="650">
        <v>3</v>
      </c>
    </row>
    <row r="15" spans="1:17" ht="15.6">
      <c r="B15" s="658" t="s">
        <v>1378</v>
      </c>
      <c r="C15" s="529" t="s">
        <v>1373</v>
      </c>
      <c r="D15" s="791"/>
      <c r="E15" s="650">
        <v>3</v>
      </c>
      <c r="H15" s="649" t="s">
        <v>1378</v>
      </c>
      <c r="I15" s="529" t="s">
        <v>1373</v>
      </c>
      <c r="J15" s="791"/>
      <c r="K15" s="650">
        <v>3</v>
      </c>
      <c r="N15" s="658" t="s">
        <v>5</v>
      </c>
      <c r="O15" s="529" t="s">
        <v>1360</v>
      </c>
      <c r="P15" s="791"/>
      <c r="Q15" s="650">
        <v>3</v>
      </c>
    </row>
    <row r="16" spans="1:17" ht="16.2" thickBot="1">
      <c r="B16" s="658" t="s">
        <v>1366</v>
      </c>
      <c r="C16" s="529" t="s">
        <v>1374</v>
      </c>
      <c r="D16" s="791"/>
      <c r="E16" s="650">
        <v>3</v>
      </c>
      <c r="H16" s="655" t="s">
        <v>58</v>
      </c>
      <c r="I16" s="656"/>
      <c r="J16" s="790"/>
      <c r="K16" s="653">
        <v>3</v>
      </c>
      <c r="N16" s="651" t="s">
        <v>1382</v>
      </c>
      <c r="O16" s="656" t="s">
        <v>1386</v>
      </c>
      <c r="P16" s="790"/>
      <c r="Q16" s="653">
        <v>3</v>
      </c>
    </row>
    <row r="17" spans="1:17" ht="16.2" thickBot="1">
      <c r="B17" s="659" t="s">
        <v>1355</v>
      </c>
      <c r="C17" s="656" t="s">
        <v>1377</v>
      </c>
      <c r="D17" s="790"/>
      <c r="E17" s="653">
        <v>3</v>
      </c>
      <c r="G17" s="528"/>
      <c r="H17" s="56"/>
      <c r="I17" s="56"/>
      <c r="J17" s="56"/>
      <c r="K17" s="146"/>
      <c r="L17" s="56"/>
      <c r="N17" s="548"/>
      <c r="O17" s="548"/>
      <c r="P17" s="548"/>
      <c r="Q17" s="548"/>
    </row>
    <row r="18" spans="1:17" ht="16.2" thickBot="1">
      <c r="A18" s="56"/>
      <c r="B18" s="518"/>
      <c r="C18" s="548"/>
      <c r="D18" s="628"/>
      <c r="E18" s="628"/>
      <c r="H18" s="646" t="s">
        <v>1366</v>
      </c>
      <c r="I18" s="647"/>
      <c r="J18" s="789" t="s">
        <v>1364</v>
      </c>
      <c r="K18" s="648">
        <v>2</v>
      </c>
      <c r="N18" s="657" t="s">
        <v>57</v>
      </c>
      <c r="O18" s="654" t="s">
        <v>1361</v>
      </c>
      <c r="P18" s="789" t="s">
        <v>1364</v>
      </c>
      <c r="Q18" s="648">
        <v>2</v>
      </c>
    </row>
    <row r="19" spans="1:17" ht="16.2" thickBot="1">
      <c r="B19" s="657" t="s">
        <v>2</v>
      </c>
      <c r="C19" s="654"/>
      <c r="D19" s="789" t="s">
        <v>1364</v>
      </c>
      <c r="E19" s="648">
        <v>2</v>
      </c>
      <c r="H19" s="649" t="s">
        <v>5</v>
      </c>
      <c r="I19" s="627"/>
      <c r="J19" s="791"/>
      <c r="K19" s="650">
        <v>2</v>
      </c>
      <c r="N19" s="655" t="s">
        <v>3</v>
      </c>
      <c r="O19" s="656" t="s">
        <v>1362</v>
      </c>
      <c r="P19" s="790"/>
      <c r="Q19" s="653">
        <v>2</v>
      </c>
    </row>
    <row r="20" spans="1:17" ht="16.2" thickBot="1">
      <c r="B20" s="658" t="s">
        <v>5</v>
      </c>
      <c r="C20" s="529"/>
      <c r="D20" s="791"/>
      <c r="E20" s="650">
        <v>2</v>
      </c>
      <c r="H20" s="649" t="s">
        <v>57</v>
      </c>
      <c r="I20" s="627"/>
      <c r="J20" s="791"/>
      <c r="K20" s="650">
        <v>2</v>
      </c>
      <c r="N20" s="548"/>
      <c r="O20" s="548"/>
      <c r="P20" s="548"/>
      <c r="Q20" s="548"/>
    </row>
    <row r="21" spans="1:17" ht="16.2" thickBot="1">
      <c r="B21" s="655" t="s">
        <v>60</v>
      </c>
      <c r="C21" s="656"/>
      <c r="D21" s="790"/>
      <c r="E21" s="653">
        <v>2</v>
      </c>
      <c r="H21" s="651" t="s">
        <v>60</v>
      </c>
      <c r="I21" s="652"/>
      <c r="J21" s="790"/>
      <c r="K21" s="653">
        <v>2</v>
      </c>
      <c r="N21" s="657" t="s">
        <v>58</v>
      </c>
      <c r="O21" s="654"/>
      <c r="P21" s="789" t="s">
        <v>1365</v>
      </c>
      <c r="Q21" s="648">
        <v>1</v>
      </c>
    </row>
    <row r="22" spans="1:17" ht="16.2" thickBot="1">
      <c r="A22" s="56"/>
      <c r="B22" s="518"/>
      <c r="C22" s="548"/>
      <c r="D22" s="628"/>
      <c r="E22" s="628"/>
      <c r="G22" s="528"/>
      <c r="H22" s="56"/>
      <c r="I22" s="56"/>
      <c r="J22" s="56"/>
      <c r="K22" s="146"/>
      <c r="L22" s="56"/>
      <c r="N22" s="658" t="s">
        <v>1</v>
      </c>
      <c r="O22" s="529"/>
      <c r="P22" s="791"/>
      <c r="Q22" s="650">
        <v>1</v>
      </c>
    </row>
    <row r="23" spans="1:17" ht="15.6">
      <c r="B23" s="660" t="s">
        <v>1380</v>
      </c>
      <c r="C23" s="654" t="s">
        <v>1381</v>
      </c>
      <c r="D23" s="789" t="s">
        <v>1365</v>
      </c>
      <c r="E23" s="661">
        <v>1</v>
      </c>
      <c r="H23" s="657" t="s">
        <v>59</v>
      </c>
      <c r="I23" s="654"/>
      <c r="J23" s="789" t="s">
        <v>1365</v>
      </c>
      <c r="K23" s="648">
        <v>1</v>
      </c>
      <c r="N23" s="663" t="s">
        <v>1378</v>
      </c>
      <c r="O23" s="529"/>
      <c r="P23" s="791"/>
      <c r="Q23" s="650">
        <v>1</v>
      </c>
    </row>
    <row r="24" spans="1:17" ht="16.2" thickBot="1">
      <c r="B24" s="659" t="s">
        <v>1385</v>
      </c>
      <c r="C24" s="656"/>
      <c r="D24" s="790"/>
      <c r="E24" s="662">
        <v>1</v>
      </c>
      <c r="H24" s="655" t="s">
        <v>1</v>
      </c>
      <c r="I24" s="656"/>
      <c r="J24" s="790"/>
      <c r="K24" s="653">
        <v>1</v>
      </c>
      <c r="N24" s="659" t="s">
        <v>1379</v>
      </c>
      <c r="O24" s="656"/>
      <c r="P24" s="790"/>
      <c r="Q24" s="653">
        <v>1</v>
      </c>
    </row>
    <row r="25" spans="1:17">
      <c r="B25" s="625"/>
      <c r="C25" s="548"/>
    </row>
    <row r="26" spans="1:17">
      <c r="B26" s="792" t="s">
        <v>1444</v>
      </c>
      <c r="C26" s="793"/>
      <c r="D26" s="793"/>
      <c r="E26" s="794"/>
      <c r="H26" s="792" t="s">
        <v>1447</v>
      </c>
      <c r="I26" s="793"/>
      <c r="J26" s="793"/>
      <c r="K26" s="794"/>
      <c r="N26" s="792" t="s">
        <v>1448</v>
      </c>
      <c r="O26" s="793"/>
      <c r="P26" s="793"/>
      <c r="Q26" s="794"/>
    </row>
    <row r="27" spans="1:17">
      <c r="B27" s="795"/>
      <c r="C27" s="796"/>
      <c r="D27" s="796"/>
      <c r="E27" s="797"/>
      <c r="H27" s="795"/>
      <c r="I27" s="796"/>
      <c r="J27" s="796"/>
      <c r="K27" s="797"/>
      <c r="N27" s="795"/>
      <c r="O27" s="796"/>
      <c r="P27" s="796"/>
      <c r="Q27" s="797"/>
    </row>
    <row r="28" spans="1:17">
      <c r="B28" s="795"/>
      <c r="C28" s="796"/>
      <c r="D28" s="796"/>
      <c r="E28" s="797"/>
      <c r="H28" s="795"/>
      <c r="I28" s="796"/>
      <c r="J28" s="796"/>
      <c r="K28" s="797"/>
      <c r="N28" s="795"/>
      <c r="O28" s="796"/>
      <c r="P28" s="796"/>
      <c r="Q28" s="797"/>
    </row>
    <row r="29" spans="1:17">
      <c r="B29" s="795"/>
      <c r="C29" s="796"/>
      <c r="D29" s="796"/>
      <c r="E29" s="797"/>
      <c r="H29" s="795"/>
      <c r="I29" s="796"/>
      <c r="J29" s="796"/>
      <c r="K29" s="797"/>
      <c r="N29" s="795"/>
      <c r="O29" s="796"/>
      <c r="P29" s="796"/>
      <c r="Q29" s="797"/>
    </row>
    <row r="30" spans="1:17">
      <c r="B30" s="795"/>
      <c r="C30" s="796"/>
      <c r="D30" s="796"/>
      <c r="E30" s="797"/>
      <c r="H30" s="795"/>
      <c r="I30" s="796"/>
      <c r="J30" s="796"/>
      <c r="K30" s="797"/>
      <c r="N30" s="795"/>
      <c r="O30" s="796"/>
      <c r="P30" s="796"/>
      <c r="Q30" s="797"/>
    </row>
    <row r="31" spans="1:17">
      <c r="B31" s="798"/>
      <c r="C31" s="799"/>
      <c r="D31" s="799"/>
      <c r="E31" s="800"/>
      <c r="H31" s="798"/>
      <c r="I31" s="799"/>
      <c r="J31" s="799"/>
      <c r="K31" s="800"/>
      <c r="N31" s="798"/>
      <c r="O31" s="799"/>
      <c r="P31" s="799"/>
      <c r="Q31" s="800"/>
    </row>
    <row r="35" ht="15.75" customHeight="1"/>
    <row r="36" ht="15.75" customHeight="1"/>
    <row r="37" ht="15.75" customHeight="1"/>
    <row r="38" ht="15.75" customHeight="1"/>
    <row r="39" ht="6.75" customHeight="1"/>
    <row r="44" ht="6.75" customHeight="1"/>
    <row r="55" spans="1:15">
      <c r="C55" t="str">
        <f>'Descrip-Classements critères'!$A$27&amp;" - "&amp;C56</f>
        <v>Top 10 - Jeunes</v>
      </c>
      <c r="I55" t="str">
        <f>'Descrip-Classements critères'!$A$27&amp;" - "&amp;I56</f>
        <v>Top 10 - Familles</v>
      </c>
      <c r="O55" t="str">
        <f>'Descrip-Classements critères'!$A$27&amp;" - "&amp;O56</f>
        <v>Top 10 - Séniors</v>
      </c>
    </row>
    <row r="56" spans="1:15" ht="15" thickBot="1">
      <c r="A56" s="548"/>
      <c r="B56" s="639" t="s">
        <v>1383</v>
      </c>
      <c r="C56" s="640" t="s">
        <v>1356</v>
      </c>
      <c r="H56" s="639" t="s">
        <v>1383</v>
      </c>
      <c r="I56" s="640" t="s">
        <v>1393</v>
      </c>
      <c r="N56" s="639" t="s">
        <v>1383</v>
      </c>
      <c r="O56" s="640" t="s">
        <v>1370</v>
      </c>
    </row>
    <row r="57" spans="1:15">
      <c r="A57" s="788" t="s">
        <v>1396</v>
      </c>
      <c r="B57" s="636" t="s">
        <v>11</v>
      </c>
      <c r="C57" s="642">
        <v>13.743478260869566</v>
      </c>
      <c r="H57" s="636" t="s">
        <v>11</v>
      </c>
      <c r="I57" s="642">
        <v>13.45</v>
      </c>
      <c r="N57" s="636" t="s">
        <v>13</v>
      </c>
      <c r="O57" s="642">
        <v>14.035</v>
      </c>
    </row>
    <row r="58" spans="1:15">
      <c r="A58" s="788"/>
      <c r="B58" s="637" t="s">
        <v>10</v>
      </c>
      <c r="C58" s="643">
        <v>12.895652173913048</v>
      </c>
      <c r="H58" s="637" t="s">
        <v>13</v>
      </c>
      <c r="I58" s="643">
        <v>12.954545454545455</v>
      </c>
      <c r="N58" s="637" t="s">
        <v>16</v>
      </c>
      <c r="O58" s="643">
        <v>13.295000000000002</v>
      </c>
    </row>
    <row r="59" spans="1:15">
      <c r="A59" s="788"/>
      <c r="B59" s="637" t="s">
        <v>13</v>
      </c>
      <c r="C59" s="643">
        <v>12.891304347826088</v>
      </c>
      <c r="H59" s="637" t="s">
        <v>42</v>
      </c>
      <c r="I59" s="643">
        <v>12.67272727272727</v>
      </c>
      <c r="N59" s="637" t="s">
        <v>11</v>
      </c>
      <c r="O59" s="643">
        <v>13.290000000000001</v>
      </c>
    </row>
    <row r="60" spans="1:15">
      <c r="A60" s="788"/>
      <c r="B60" s="637" t="s">
        <v>42</v>
      </c>
      <c r="C60" s="643">
        <v>12.85217391304348</v>
      </c>
      <c r="H60" s="637" t="s">
        <v>10</v>
      </c>
      <c r="I60" s="643">
        <v>12.604545454545455</v>
      </c>
      <c r="N60" s="637" t="s">
        <v>42</v>
      </c>
      <c r="O60" s="643">
        <v>13.205000000000002</v>
      </c>
    </row>
    <row r="61" spans="1:15">
      <c r="A61" s="788"/>
      <c r="B61" s="637" t="s">
        <v>20</v>
      </c>
      <c r="C61" s="643">
        <v>12.639130434782608</v>
      </c>
      <c r="H61" s="637" t="s">
        <v>18</v>
      </c>
      <c r="I61" s="643">
        <v>12.495454545454544</v>
      </c>
      <c r="N61" s="637" t="s">
        <v>36</v>
      </c>
      <c r="O61" s="643">
        <v>13.080000000000002</v>
      </c>
    </row>
    <row r="62" spans="1:15">
      <c r="A62" s="788"/>
      <c r="B62" s="637" t="s">
        <v>18</v>
      </c>
      <c r="C62" s="643">
        <v>12.617391304347825</v>
      </c>
      <c r="H62" s="637" t="s">
        <v>36</v>
      </c>
      <c r="I62" s="643">
        <v>12.381818181818181</v>
      </c>
      <c r="N62" s="637" t="s">
        <v>14</v>
      </c>
      <c r="O62" s="643">
        <v>12.74</v>
      </c>
    </row>
    <row r="63" spans="1:15">
      <c r="A63" s="788"/>
      <c r="B63" s="637" t="s">
        <v>15</v>
      </c>
      <c r="C63" s="643">
        <v>12.378260869565219</v>
      </c>
      <c r="H63" s="637" t="s">
        <v>15</v>
      </c>
      <c r="I63" s="643">
        <v>12.254545454545456</v>
      </c>
      <c r="N63" s="637" t="s">
        <v>17</v>
      </c>
      <c r="O63" s="643">
        <v>12.725</v>
      </c>
    </row>
    <row r="64" spans="1:15">
      <c r="A64" s="788"/>
      <c r="B64" s="637" t="s">
        <v>14</v>
      </c>
      <c r="C64" s="643">
        <v>12.308695652173913</v>
      </c>
      <c r="H64" s="637" t="s">
        <v>20</v>
      </c>
      <c r="I64" s="643">
        <v>12.240909090909092</v>
      </c>
      <c r="N64" s="637" t="s">
        <v>18</v>
      </c>
      <c r="O64" s="643">
        <v>12.71</v>
      </c>
    </row>
    <row r="65" spans="1:15">
      <c r="A65" s="788"/>
      <c r="B65" s="637" t="s">
        <v>8</v>
      </c>
      <c r="C65" s="643">
        <v>12.308695652173911</v>
      </c>
      <c r="H65" s="637" t="s">
        <v>14</v>
      </c>
      <c r="I65" s="643">
        <v>12.163636363636364</v>
      </c>
      <c r="N65" s="637" t="s">
        <v>20</v>
      </c>
      <c r="O65" s="643">
        <v>12.535</v>
      </c>
    </row>
    <row r="66" spans="1:15" ht="15" thickBot="1">
      <c r="A66" s="788"/>
      <c r="B66" s="638" t="s">
        <v>36</v>
      </c>
      <c r="C66" s="644">
        <v>12.291304347826086</v>
      </c>
      <c r="H66" s="638" t="s">
        <v>19</v>
      </c>
      <c r="I66" s="644">
        <v>11.995454545454548</v>
      </c>
      <c r="N66" s="638" t="s">
        <v>15</v>
      </c>
      <c r="O66" s="644">
        <v>12.455000000000002</v>
      </c>
    </row>
    <row r="67" spans="1:15">
      <c r="B67" s="621" t="s">
        <v>28</v>
      </c>
      <c r="C67" s="641">
        <v>12.021739130434783</v>
      </c>
      <c r="H67" s="621" t="s">
        <v>28</v>
      </c>
      <c r="I67" s="641">
        <v>11.92272727272727</v>
      </c>
      <c r="N67" s="621" t="s">
        <v>19</v>
      </c>
      <c r="O67" s="641">
        <v>12.434999999999999</v>
      </c>
    </row>
    <row r="68" spans="1:15">
      <c r="B68" s="123" t="s">
        <v>37</v>
      </c>
      <c r="C68" s="605">
        <v>11.943478260869567</v>
      </c>
      <c r="H68" s="123" t="s">
        <v>38</v>
      </c>
      <c r="I68" s="605">
        <v>11.895454545454545</v>
      </c>
      <c r="N68" s="123" t="s">
        <v>28</v>
      </c>
      <c r="O68" s="605">
        <v>12.425000000000001</v>
      </c>
    </row>
    <row r="69" spans="1:15">
      <c r="B69" s="123" t="s">
        <v>38</v>
      </c>
      <c r="C69" s="605">
        <v>11.895652173913042</v>
      </c>
      <c r="H69" s="123" t="s">
        <v>17</v>
      </c>
      <c r="I69" s="605">
        <v>11.877272727272727</v>
      </c>
      <c r="N69" s="123" t="s">
        <v>51</v>
      </c>
      <c r="O69" s="605">
        <v>12.110000000000001</v>
      </c>
    </row>
    <row r="70" spans="1:15">
      <c r="B70" s="123" t="s">
        <v>12</v>
      </c>
      <c r="C70" s="605">
        <v>11.873913043478263</v>
      </c>
      <c r="H70" s="123" t="s">
        <v>37</v>
      </c>
      <c r="I70" s="605">
        <v>11.868181818181819</v>
      </c>
      <c r="N70" s="123" t="s">
        <v>31</v>
      </c>
      <c r="O70" s="605">
        <v>11.715</v>
      </c>
    </row>
    <row r="71" spans="1:15">
      <c r="B71" s="123" t="s">
        <v>16</v>
      </c>
      <c r="C71" s="605">
        <v>11.782608695652174</v>
      </c>
      <c r="H71" s="123" t="s">
        <v>16</v>
      </c>
      <c r="I71" s="605">
        <v>11.845454545454544</v>
      </c>
      <c r="N71" s="123" t="s">
        <v>41</v>
      </c>
      <c r="O71" s="605">
        <v>11.705</v>
      </c>
    </row>
    <row r="72" spans="1:15">
      <c r="B72" s="123" t="s">
        <v>24</v>
      </c>
      <c r="C72" s="605">
        <v>11.608695652173916</v>
      </c>
      <c r="H72" s="123" t="s">
        <v>8</v>
      </c>
      <c r="I72" s="605">
        <v>11.69090909090909</v>
      </c>
      <c r="N72" s="123" t="s">
        <v>37</v>
      </c>
      <c r="O72" s="605">
        <v>11.61</v>
      </c>
    </row>
    <row r="73" spans="1:15">
      <c r="B73" s="123" t="s">
        <v>17</v>
      </c>
      <c r="C73" s="605">
        <v>11.534782608695652</v>
      </c>
      <c r="H73" s="123" t="s">
        <v>40</v>
      </c>
      <c r="I73" s="605">
        <v>11.631818181818181</v>
      </c>
      <c r="N73" s="123" t="s">
        <v>10</v>
      </c>
      <c r="O73" s="605">
        <v>11.574999999999999</v>
      </c>
    </row>
    <row r="74" spans="1:15">
      <c r="B74" s="123" t="s">
        <v>19</v>
      </c>
      <c r="C74" s="605">
        <v>11.530434782608697</v>
      </c>
      <c r="H74" s="123" t="s">
        <v>31</v>
      </c>
      <c r="I74" s="605">
        <v>11.4</v>
      </c>
      <c r="N74" s="123" t="s">
        <v>12</v>
      </c>
      <c r="O74" s="605">
        <v>11.535</v>
      </c>
    </row>
    <row r="75" spans="1:15">
      <c r="B75" s="123" t="s">
        <v>31</v>
      </c>
      <c r="C75" s="605">
        <v>11.521739130434783</v>
      </c>
      <c r="H75" s="123" t="s">
        <v>12</v>
      </c>
      <c r="I75" s="605">
        <v>11.313636363636363</v>
      </c>
      <c r="N75" s="123" t="s">
        <v>49</v>
      </c>
      <c r="O75" s="605">
        <v>11.514999999999999</v>
      </c>
    </row>
    <row r="76" spans="1:15">
      <c r="B76" s="123" t="s">
        <v>26</v>
      </c>
      <c r="C76" s="605">
        <v>11.282608695652174</v>
      </c>
      <c r="H76" s="123" t="s">
        <v>24</v>
      </c>
      <c r="I76" s="605">
        <v>11.177272727272728</v>
      </c>
      <c r="N76" s="123" t="s">
        <v>8</v>
      </c>
      <c r="O76" s="605">
        <v>11.505000000000001</v>
      </c>
    </row>
    <row r="77" spans="1:15">
      <c r="B77" s="123" t="s">
        <v>29</v>
      </c>
      <c r="C77" s="605">
        <v>11.278260869565219</v>
      </c>
      <c r="H77" s="123" t="s">
        <v>29</v>
      </c>
      <c r="I77" s="605">
        <v>10.945454545454545</v>
      </c>
      <c r="N77" s="123" t="s">
        <v>48</v>
      </c>
      <c r="O77" s="605">
        <v>11.48</v>
      </c>
    </row>
    <row r="78" spans="1:15">
      <c r="B78" s="123" t="s">
        <v>40</v>
      </c>
      <c r="C78" s="605">
        <v>11.117391304347825</v>
      </c>
      <c r="H78" s="123" t="s">
        <v>41</v>
      </c>
      <c r="I78" s="605">
        <v>10.913636363636364</v>
      </c>
      <c r="N78" s="123" t="s">
        <v>38</v>
      </c>
      <c r="O78" s="605">
        <v>11.425000000000001</v>
      </c>
    </row>
    <row r="79" spans="1:15">
      <c r="B79" s="123" t="s">
        <v>23</v>
      </c>
      <c r="C79" s="605">
        <v>10.965217391304348</v>
      </c>
      <c r="H79" s="123" t="s">
        <v>47</v>
      </c>
      <c r="I79" s="605">
        <v>10.904545454545454</v>
      </c>
      <c r="N79" s="123" t="s">
        <v>29</v>
      </c>
      <c r="O79" s="605">
        <v>11.379999999999999</v>
      </c>
    </row>
    <row r="80" spans="1:15">
      <c r="B80" s="123" t="s">
        <v>22</v>
      </c>
      <c r="C80" s="605">
        <v>10.956521739130435</v>
      </c>
      <c r="H80" s="123" t="s">
        <v>22</v>
      </c>
      <c r="I80" s="605">
        <v>10.85</v>
      </c>
      <c r="N80" s="123" t="s">
        <v>47</v>
      </c>
      <c r="O80" s="605">
        <v>11.120000000000001</v>
      </c>
    </row>
    <row r="81" spans="2:15">
      <c r="B81" s="123" t="s">
        <v>47</v>
      </c>
      <c r="C81" s="605">
        <v>10.934782608695652</v>
      </c>
      <c r="H81" s="123" t="s">
        <v>51</v>
      </c>
      <c r="I81" s="605">
        <v>10.831818181818182</v>
      </c>
      <c r="N81" s="123" t="s">
        <v>35</v>
      </c>
      <c r="O81" s="605">
        <v>11.12</v>
      </c>
    </row>
    <row r="82" spans="2:15">
      <c r="B82" s="123" t="s">
        <v>9</v>
      </c>
      <c r="C82" s="605">
        <v>10.843478260869565</v>
      </c>
      <c r="H82" s="123" t="s">
        <v>26</v>
      </c>
      <c r="I82" s="605">
        <v>10.677272727272726</v>
      </c>
      <c r="N82" s="123" t="s">
        <v>22</v>
      </c>
      <c r="O82" s="605">
        <v>10.83</v>
      </c>
    </row>
    <row r="83" spans="2:15">
      <c r="B83" s="123" t="s">
        <v>6</v>
      </c>
      <c r="C83" s="605">
        <v>10.77391304347826</v>
      </c>
      <c r="H83" s="123" t="s">
        <v>49</v>
      </c>
      <c r="I83" s="605">
        <v>10.659090909090908</v>
      </c>
      <c r="N83" s="123" t="s">
        <v>46</v>
      </c>
      <c r="O83" s="605">
        <v>10.61</v>
      </c>
    </row>
    <row r="84" spans="2:15">
      <c r="B84" s="123" t="s">
        <v>35</v>
      </c>
      <c r="C84" s="605">
        <v>10.665217391304349</v>
      </c>
      <c r="H84" s="123" t="s">
        <v>35</v>
      </c>
      <c r="I84" s="605">
        <v>10.636363636363637</v>
      </c>
      <c r="N84" s="123" t="s">
        <v>45</v>
      </c>
      <c r="O84" s="605">
        <v>10.440000000000001</v>
      </c>
    </row>
    <row r="85" spans="2:15">
      <c r="B85" s="123" t="s">
        <v>41</v>
      </c>
      <c r="C85" s="605">
        <v>10.286956521739132</v>
      </c>
      <c r="H85" s="123" t="s">
        <v>23</v>
      </c>
      <c r="I85" s="605">
        <v>10.513636363636364</v>
      </c>
      <c r="N85" s="123" t="s">
        <v>26</v>
      </c>
      <c r="O85" s="605">
        <v>10.419999999999998</v>
      </c>
    </row>
    <row r="86" spans="2:15">
      <c r="B86" s="123" t="s">
        <v>51</v>
      </c>
      <c r="C86" s="605">
        <v>10.226086956521739</v>
      </c>
      <c r="H86" s="123" t="s">
        <v>9</v>
      </c>
      <c r="I86" s="605">
        <v>10.445454545454545</v>
      </c>
      <c r="N86" s="123" t="s">
        <v>55</v>
      </c>
      <c r="O86" s="605">
        <v>10.404999999999999</v>
      </c>
    </row>
    <row r="87" spans="2:15">
      <c r="B87" s="123" t="s">
        <v>7</v>
      </c>
      <c r="C87" s="605">
        <v>10.152173913043478</v>
      </c>
      <c r="H87" s="123" t="s">
        <v>55</v>
      </c>
      <c r="I87" s="605">
        <v>10.354545454545455</v>
      </c>
      <c r="N87" s="123" t="s">
        <v>40</v>
      </c>
      <c r="O87" s="605">
        <v>10.275</v>
      </c>
    </row>
    <row r="88" spans="2:15">
      <c r="B88" s="123" t="s">
        <v>21</v>
      </c>
      <c r="C88" s="605">
        <v>10.130434782608694</v>
      </c>
      <c r="H88" s="123" t="s">
        <v>6</v>
      </c>
      <c r="I88" s="605">
        <v>10.040909090909089</v>
      </c>
      <c r="N88" s="123" t="s">
        <v>24</v>
      </c>
      <c r="O88" s="605">
        <v>10.054999999999998</v>
      </c>
    </row>
    <row r="89" spans="2:15">
      <c r="B89" s="123" t="s">
        <v>49</v>
      </c>
      <c r="C89" s="605">
        <v>10.086956521739131</v>
      </c>
      <c r="H89" s="123" t="s">
        <v>52</v>
      </c>
      <c r="I89" s="605">
        <v>9.9909090909090921</v>
      </c>
      <c r="N89" s="123" t="s">
        <v>23</v>
      </c>
      <c r="O89" s="605">
        <v>10.035</v>
      </c>
    </row>
    <row r="90" spans="2:15">
      <c r="B90" s="123" t="s">
        <v>55</v>
      </c>
      <c r="C90" s="605">
        <v>9.9217391304347835</v>
      </c>
      <c r="H90" s="123" t="s">
        <v>7</v>
      </c>
      <c r="I90" s="605">
        <v>9.9454545454545453</v>
      </c>
      <c r="N90" s="123" t="s">
        <v>52</v>
      </c>
      <c r="O90" s="605">
        <v>9.8949999999999996</v>
      </c>
    </row>
    <row r="91" spans="2:15">
      <c r="B91" s="123" t="s">
        <v>46</v>
      </c>
      <c r="C91" s="605">
        <v>9.7434782608695656</v>
      </c>
      <c r="H91" s="123" t="s">
        <v>46</v>
      </c>
      <c r="I91" s="605">
        <v>9.9454545454545453</v>
      </c>
      <c r="N91" s="123" t="s">
        <v>21</v>
      </c>
      <c r="O91" s="605">
        <v>9.8249999999999993</v>
      </c>
    </row>
    <row r="92" spans="2:15">
      <c r="B92" s="123" t="s">
        <v>25</v>
      </c>
      <c r="C92" s="605">
        <v>9.5695652173913039</v>
      </c>
      <c r="H92" s="123" t="s">
        <v>21</v>
      </c>
      <c r="I92" s="605">
        <v>9.6499999999999986</v>
      </c>
      <c r="N92" s="123" t="s">
        <v>9</v>
      </c>
      <c r="O92" s="605">
        <v>9.5449999999999999</v>
      </c>
    </row>
    <row r="93" spans="2:15">
      <c r="B93" s="123" t="s">
        <v>52</v>
      </c>
      <c r="C93" s="605">
        <v>9.4347826086956523</v>
      </c>
      <c r="H93" s="123" t="s">
        <v>45</v>
      </c>
      <c r="I93" s="605">
        <v>9.545454545454545</v>
      </c>
      <c r="N93" s="123" t="s">
        <v>53</v>
      </c>
      <c r="O93" s="605">
        <v>9.5299999999999994</v>
      </c>
    </row>
    <row r="94" spans="2:15">
      <c r="B94" s="123" t="s">
        <v>45</v>
      </c>
      <c r="C94" s="605">
        <v>9.3086956521739133</v>
      </c>
      <c r="H94" s="123" t="s">
        <v>50</v>
      </c>
      <c r="I94" s="605">
        <v>9.5363636363636335</v>
      </c>
      <c r="N94" s="123" t="s">
        <v>25</v>
      </c>
      <c r="O94" s="605">
        <v>9.48</v>
      </c>
    </row>
    <row r="95" spans="2:15">
      <c r="B95" s="123" t="s">
        <v>33</v>
      </c>
      <c r="C95" s="605">
        <v>9.1043478260869577</v>
      </c>
      <c r="H95" s="123" t="s">
        <v>25</v>
      </c>
      <c r="I95" s="605">
        <v>9.4500000000000011</v>
      </c>
      <c r="N95" s="123" t="s">
        <v>6</v>
      </c>
      <c r="O95" s="605">
        <v>9.4649999999999999</v>
      </c>
    </row>
    <row r="96" spans="2:15">
      <c r="B96" s="123" t="s">
        <v>50</v>
      </c>
      <c r="C96" s="605">
        <v>9.0913043478260853</v>
      </c>
      <c r="H96" s="123" t="s">
        <v>48</v>
      </c>
      <c r="I96" s="605">
        <v>9.4045454545454543</v>
      </c>
      <c r="N96" s="123" t="s">
        <v>50</v>
      </c>
      <c r="O96" s="605">
        <v>9.2500000000000018</v>
      </c>
    </row>
    <row r="97" spans="2:15">
      <c r="B97" s="123" t="s">
        <v>48</v>
      </c>
      <c r="C97" s="605">
        <v>9.0869565217391308</v>
      </c>
      <c r="H97" s="123" t="s">
        <v>34</v>
      </c>
      <c r="I97" s="605">
        <v>8.7863636363636353</v>
      </c>
      <c r="N97" s="123" t="s">
        <v>33</v>
      </c>
      <c r="O97" s="605">
        <v>8.4949999999999992</v>
      </c>
    </row>
    <row r="98" spans="2:15">
      <c r="B98" s="123" t="s">
        <v>43</v>
      </c>
      <c r="C98" s="605">
        <v>8.7521739130434781</v>
      </c>
      <c r="H98" s="123" t="s">
        <v>33</v>
      </c>
      <c r="I98" s="605">
        <v>8.7272727272727284</v>
      </c>
      <c r="N98" s="123" t="s">
        <v>43</v>
      </c>
      <c r="O98" s="605">
        <v>8.4300000000000015</v>
      </c>
    </row>
    <row r="99" spans="2:15">
      <c r="B99" s="123" t="s">
        <v>34</v>
      </c>
      <c r="C99" s="605">
        <v>8.5782608695652165</v>
      </c>
      <c r="H99" s="123" t="s">
        <v>27</v>
      </c>
      <c r="I99" s="605">
        <v>8.6409090909090889</v>
      </c>
      <c r="N99" s="123" t="s">
        <v>7</v>
      </c>
      <c r="O99" s="605">
        <v>8.1800000000000015</v>
      </c>
    </row>
    <row r="100" spans="2:15">
      <c r="B100" s="123" t="s">
        <v>27</v>
      </c>
      <c r="C100" s="605">
        <v>8.4869565217391294</v>
      </c>
      <c r="H100" s="123" t="s">
        <v>43</v>
      </c>
      <c r="I100" s="605">
        <v>8.577272727272728</v>
      </c>
      <c r="N100" s="123" t="s">
        <v>39</v>
      </c>
      <c r="O100" s="605">
        <v>7.6650000000000009</v>
      </c>
    </row>
    <row r="101" spans="2:15">
      <c r="B101" s="123" t="s">
        <v>32</v>
      </c>
      <c r="C101" s="605">
        <v>8.2478260869565183</v>
      </c>
      <c r="H101" s="123" t="s">
        <v>53</v>
      </c>
      <c r="I101" s="605">
        <v>8.3590909090909093</v>
      </c>
      <c r="N101" s="123" t="s">
        <v>34</v>
      </c>
      <c r="O101" s="605">
        <v>7.544999999999999</v>
      </c>
    </row>
    <row r="102" spans="2:15">
      <c r="B102" s="123" t="s">
        <v>53</v>
      </c>
      <c r="C102" s="605">
        <v>8.1652173913043491</v>
      </c>
      <c r="H102" s="123" t="s">
        <v>32</v>
      </c>
      <c r="I102" s="605">
        <v>8.331818181818182</v>
      </c>
      <c r="N102" s="123" t="s">
        <v>54</v>
      </c>
      <c r="O102" s="605">
        <v>7.419999999999999</v>
      </c>
    </row>
    <row r="103" spans="2:15">
      <c r="B103" s="123" t="s">
        <v>54</v>
      </c>
      <c r="C103" s="605">
        <v>7.8652173913043466</v>
      </c>
      <c r="H103" s="123" t="s">
        <v>30</v>
      </c>
      <c r="I103" s="605">
        <v>8.1181818181818173</v>
      </c>
      <c r="N103" s="123" t="s">
        <v>27</v>
      </c>
      <c r="O103" s="605">
        <v>7.4150000000000009</v>
      </c>
    </row>
    <row r="104" spans="2:15">
      <c r="B104" s="123" t="s">
        <v>30</v>
      </c>
      <c r="C104" s="605">
        <v>7.8173913043478267</v>
      </c>
      <c r="H104" s="123" t="s">
        <v>54</v>
      </c>
      <c r="I104" s="605">
        <v>8.045454545454545</v>
      </c>
      <c r="N104" s="123" t="s">
        <v>44</v>
      </c>
      <c r="O104" s="605">
        <v>7.19</v>
      </c>
    </row>
    <row r="105" spans="2:15">
      <c r="B105" s="123" t="s">
        <v>44</v>
      </c>
      <c r="C105" s="605">
        <v>7.3913043478260869</v>
      </c>
      <c r="H105" s="123" t="s">
        <v>44</v>
      </c>
      <c r="I105" s="605">
        <v>7.3227272727272723</v>
      </c>
      <c r="N105" s="123" t="s">
        <v>30</v>
      </c>
      <c r="O105" s="605">
        <v>6.99</v>
      </c>
    </row>
    <row r="106" spans="2:15">
      <c r="B106" s="123" t="s">
        <v>39</v>
      </c>
      <c r="C106" s="605">
        <v>6.947826086956522</v>
      </c>
      <c r="H106" s="123" t="s">
        <v>39</v>
      </c>
      <c r="I106" s="605">
        <v>7.1454545454545464</v>
      </c>
      <c r="N106" s="123" t="s">
        <v>32</v>
      </c>
      <c r="O106" s="605">
        <v>6.5650000000000004</v>
      </c>
    </row>
  </sheetData>
  <mergeCells count="16">
    <mergeCell ref="N10:Q10"/>
    <mergeCell ref="D13:D17"/>
    <mergeCell ref="D19:D21"/>
    <mergeCell ref="J18:J21"/>
    <mergeCell ref="J13:J16"/>
    <mergeCell ref="B10:E10"/>
    <mergeCell ref="H10:K10"/>
    <mergeCell ref="A57:A66"/>
    <mergeCell ref="J23:J24"/>
    <mergeCell ref="P13:P16"/>
    <mergeCell ref="P21:P24"/>
    <mergeCell ref="P18:P19"/>
    <mergeCell ref="D23:D24"/>
    <mergeCell ref="B26:E31"/>
    <mergeCell ref="H26:K31"/>
    <mergeCell ref="N26:Q31"/>
  </mergeCells>
  <conditionalFormatting sqref="C57:C106">
    <cfRule type="dataBar" priority="3">
      <dataBar>
        <cfvo type="min" val="0"/>
        <cfvo type="max" val="0"/>
        <color rgb="FF638EC6"/>
      </dataBar>
      <extLst>
        <ext xmlns:x14="http://schemas.microsoft.com/office/spreadsheetml/2009/9/main" uri="{B025F937-C7B1-47D3-B67F-A62EFF666E3E}">
          <x14:id>{21583B45-9149-44AD-A019-0EE37D2AFC0A}</x14:id>
        </ext>
      </extLst>
    </cfRule>
  </conditionalFormatting>
  <conditionalFormatting sqref="I57:I106">
    <cfRule type="dataBar" priority="2">
      <dataBar>
        <cfvo type="min" val="0"/>
        <cfvo type="max" val="0"/>
        <color rgb="FF638EC6"/>
      </dataBar>
      <extLst>
        <ext xmlns:x14="http://schemas.microsoft.com/office/spreadsheetml/2009/9/main" uri="{B025F937-C7B1-47D3-B67F-A62EFF666E3E}">
          <x14:id>{FC64CCCF-01C9-440E-99C0-370992197A05}</x14:id>
        </ext>
      </extLst>
    </cfRule>
  </conditionalFormatting>
  <conditionalFormatting sqref="O57:O106">
    <cfRule type="dataBar" priority="1">
      <dataBar>
        <cfvo type="min" val="0"/>
        <cfvo type="max" val="0"/>
        <color rgb="FF638EC6"/>
      </dataBar>
      <extLst>
        <ext xmlns:x14="http://schemas.microsoft.com/office/spreadsheetml/2009/9/main" uri="{B025F937-C7B1-47D3-B67F-A62EFF666E3E}">
          <x14:id>{AE7E568E-93F9-4CD3-B6E2-B0CAE05CC1CB}</x14:id>
        </ext>
      </extLst>
    </cfRule>
  </conditionalFormatting>
  <hyperlinks>
    <hyperlink ref="A1" location="Sommaire!A1" display="Sommaire"/>
  </hyperlinks>
  <pageMargins left="0.7" right="0.7" top="0.75" bottom="0.75" header="0.3" footer="0.3"/>
  <pageSetup paperSize="9" orientation="portrait" horizontalDpi="300" verticalDpi="300" r:id="rId1"/>
  <drawing r:id="rId2"/>
  <extLst>
    <ext xmlns:x14="http://schemas.microsoft.com/office/spreadsheetml/2009/9/main" uri="{78C0D931-6437-407d-A8EE-F0AAD7539E65}">
      <x14:conditionalFormattings>
        <x14:conditionalFormatting xmlns:xm="http://schemas.microsoft.com/office/excel/2006/main">
          <x14:cfRule type="dataBar" id="{21583B45-9149-44AD-A019-0EE37D2AFC0A}">
            <x14:dataBar minLength="0" maxLength="100" gradient="0">
              <x14:cfvo type="autoMin"/>
              <x14:cfvo type="autoMax"/>
              <x14:negativeFillColor rgb="FFFF0000"/>
              <x14:axisColor rgb="FF000000"/>
            </x14:dataBar>
          </x14:cfRule>
          <xm:sqref>C57:C106</xm:sqref>
        </x14:conditionalFormatting>
        <x14:conditionalFormatting xmlns:xm="http://schemas.microsoft.com/office/excel/2006/main">
          <x14:cfRule type="dataBar" id="{FC64CCCF-01C9-440E-99C0-370992197A05}">
            <x14:dataBar minLength="0" maxLength="100" gradient="0">
              <x14:cfvo type="autoMin"/>
              <x14:cfvo type="autoMax"/>
              <x14:negativeFillColor rgb="FFFF0000"/>
              <x14:axisColor rgb="FF000000"/>
            </x14:dataBar>
          </x14:cfRule>
          <xm:sqref>I57:I106</xm:sqref>
        </x14:conditionalFormatting>
        <x14:conditionalFormatting xmlns:xm="http://schemas.microsoft.com/office/excel/2006/main">
          <x14:cfRule type="dataBar" id="{AE7E568E-93F9-4CD3-B6E2-B0CAE05CC1CB}">
            <x14:dataBar minLength="0" maxLength="100" gradient="0">
              <x14:cfvo type="autoMin"/>
              <x14:cfvo type="autoMax"/>
              <x14:negativeFillColor rgb="FFFF0000"/>
              <x14:axisColor rgb="FF000000"/>
            </x14:dataBar>
          </x14:cfRule>
          <xm:sqref>O57:O106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39</vt:i4>
      </vt:variant>
      <vt:variant>
        <vt:lpstr>Plages nommées</vt:lpstr>
      </vt:variant>
      <vt:variant>
        <vt:i4>16</vt:i4>
      </vt:variant>
    </vt:vector>
  </HeadingPairs>
  <TitlesOfParts>
    <vt:vector size="55" baseType="lpstr">
      <vt:lpstr>Sommaire</vt:lpstr>
      <vt:lpstr>Mode d'emploi</vt:lpstr>
      <vt:lpstr>Outils d'analyse</vt:lpstr>
      <vt:lpstr>Data base</vt:lpstr>
      <vt:lpstr>Descrip- data base</vt:lpstr>
      <vt:lpstr>Descrip- Individus</vt:lpstr>
      <vt:lpstr>Descrip- Distrib variables</vt:lpstr>
      <vt:lpstr>Descrip-Classements critères</vt:lpstr>
      <vt:lpstr>Descrip- Palmares</vt:lpstr>
      <vt:lpstr>ACP-Analyse variables</vt:lpstr>
      <vt:lpstr>ACP-Interprétation des axes</vt:lpstr>
      <vt:lpstr>ACP-Analyse Individus</vt:lpstr>
      <vt:lpstr>ACP-Projections</vt:lpstr>
      <vt:lpstr>Classif. Dendrogramme</vt:lpstr>
      <vt:lpstr>Classif. 4 clusters</vt:lpstr>
      <vt:lpstr>Classif. 5 clusters</vt:lpstr>
      <vt:lpstr>Classif. 8 clusters</vt:lpstr>
      <vt:lpstr>ACP et Classif. 4 cluster</vt:lpstr>
      <vt:lpstr>ACP et Classif. 5 cluster</vt:lpstr>
      <vt:lpstr>ACP et Classif. 8 cluster</vt:lpstr>
      <vt:lpstr>Comparaison des classif. ACP</vt:lpstr>
      <vt:lpstr>Data ACM - 2 modalités</vt:lpstr>
      <vt:lpstr>ACM. Dendrogramme</vt:lpstr>
      <vt:lpstr>ACM. 2 modalités - Variables</vt:lpstr>
      <vt:lpstr>ACM. 2 modalités - Individus</vt:lpstr>
      <vt:lpstr>ACM. 2 modalités - Classif.</vt:lpstr>
      <vt:lpstr>Data ACM - 3 modalités</vt:lpstr>
      <vt:lpstr>ACM. 3 modalités - Variables</vt:lpstr>
      <vt:lpstr>ACM. 3 modalités - Individus</vt:lpstr>
      <vt:lpstr>ACM. 3 modalités - Classif.</vt:lpstr>
      <vt:lpstr>Conf</vt:lpstr>
      <vt:lpstr>Cluster du sud de la France</vt:lpstr>
      <vt:lpstr>Tanagra - Stat descriptive</vt:lpstr>
      <vt:lpstr>Tanagra - ACP variables</vt:lpstr>
      <vt:lpstr>Tanagra - ACP individus</vt:lpstr>
      <vt:lpstr>Tanagra - Classif. clusters</vt:lpstr>
      <vt:lpstr>Tanagra - ACP-Classif 4 cluster</vt:lpstr>
      <vt:lpstr>Tanagra - ACP-Classif 5 cluster</vt:lpstr>
      <vt:lpstr>Tanagra - ACP-Classif 8 cluster</vt:lpstr>
      <vt:lpstr>accessibilite</vt:lpstr>
      <vt:lpstr>ACP_Variables_Axe1</vt:lpstr>
      <vt:lpstr>ACP_Variables_Axe2</vt:lpstr>
      <vt:lpstr>ACP_Variables_Axe3</vt:lpstr>
      <vt:lpstr>ACP_Variables_Axe4</vt:lpstr>
      <vt:lpstr>ACP_Variables_Axe5</vt:lpstr>
      <vt:lpstr>cadre_de_vie</vt:lpstr>
      <vt:lpstr>culture</vt:lpstr>
      <vt:lpstr>DepartementRegion</vt:lpstr>
      <vt:lpstr>dynamisme_economique</vt:lpstr>
      <vt:lpstr>emploi</vt:lpstr>
      <vt:lpstr>immobilier</vt:lpstr>
      <vt:lpstr>meteo</vt:lpstr>
      <vt:lpstr>offre_de_soins</vt:lpstr>
      <vt:lpstr>securite</vt:lpstr>
      <vt:lpstr>taille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Bousquet</dc:creator>
  <cp:lastModifiedBy>elafritm</cp:lastModifiedBy>
  <dcterms:created xsi:type="dcterms:W3CDTF">2012-06-01T14:43:53Z</dcterms:created>
  <dcterms:modified xsi:type="dcterms:W3CDTF">2015-07-12T13:30:16Z</dcterms:modified>
</cp:coreProperties>
</file>