
<file path=[Content_Types].xml><?xml version="1.0" encoding="utf-8"?>
<Types xmlns="http://schemas.openxmlformats.org/package/2006/content-types">
  <Override PartName="/xl/tables/table3.xml" ContentType="application/vnd.openxmlformats-officedocument.spreadsheetml.table+xml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60" windowWidth="22116" windowHeight="9528" activeTab="2"/>
  </bookViews>
  <sheets>
    <sheet name="Politique amortissement" sheetId="1" r:id="rId1"/>
    <sheet name="Amortissement" sheetId="2" r:id="rId2"/>
    <sheet name="Graph1" sheetId="4" r:id="rId3"/>
  </sheets>
  <calcPr calcId="125725"/>
</workbook>
</file>

<file path=xl/calcChain.xml><?xml version="1.0" encoding="utf-8"?>
<calcChain xmlns="http://schemas.openxmlformats.org/spreadsheetml/2006/main">
  <c r="P9" i="2"/>
  <c r="N10"/>
  <c r="N11" s="1"/>
  <c r="E28"/>
  <c r="E27"/>
  <c r="E26"/>
  <c r="E25"/>
  <c r="E24"/>
  <c r="E23"/>
  <c r="E22"/>
  <c r="E21"/>
  <c r="E20"/>
  <c r="E19"/>
  <c r="L28"/>
  <c r="L27"/>
  <c r="L26"/>
  <c r="L22"/>
  <c r="L21"/>
  <c r="L20"/>
  <c r="L19"/>
  <c r="H10"/>
  <c r="H11" s="1"/>
  <c r="H12" s="1"/>
  <c r="H13" s="1"/>
  <c r="H14" s="1"/>
  <c r="H15" s="1"/>
  <c r="H16" s="1"/>
  <c r="H17" s="1"/>
  <c r="H18" s="1"/>
  <c r="H19" s="1"/>
  <c r="H20" s="1"/>
  <c r="H21" s="1"/>
  <c r="H22" s="1"/>
  <c r="H23" s="1"/>
  <c r="H24" s="1"/>
  <c r="H25" s="1"/>
  <c r="H26" s="1"/>
  <c r="H27" s="1"/>
  <c r="H28" s="1"/>
  <c r="B10"/>
  <c r="B11" s="1"/>
  <c r="B12" s="1"/>
  <c r="B13" s="1"/>
  <c r="B14" s="1"/>
  <c r="B15" s="1"/>
  <c r="B16" s="1"/>
  <c r="B17" s="1"/>
  <c r="B18" s="1"/>
  <c r="B19" s="1"/>
  <c r="B20" s="1"/>
  <c r="B21" s="1"/>
  <c r="B22" s="1"/>
  <c r="B23" s="1"/>
  <c r="B24" s="1"/>
  <c r="B25" s="1"/>
  <c r="B26" s="1"/>
  <c r="B27" s="1"/>
  <c r="B28" s="1"/>
  <c r="I9"/>
  <c r="J9" s="1"/>
  <c r="C9"/>
  <c r="D9" s="1"/>
  <c r="H5" i="1"/>
  <c r="H6" s="1"/>
  <c r="H8" s="1"/>
  <c r="G7"/>
  <c r="H9" s="1"/>
  <c r="D11"/>
  <c r="E11" s="1"/>
  <c r="F11" s="1"/>
  <c r="E14" i="2"/>
  <c r="E15"/>
  <c r="E16"/>
  <c r="E17"/>
  <c r="E18"/>
  <c r="I3"/>
  <c r="L11" s="1"/>
  <c r="E13"/>
  <c r="E12"/>
  <c r="E11"/>
  <c r="E10"/>
  <c r="E9"/>
  <c r="F7" i="1"/>
  <c r="F9" s="1"/>
  <c r="E9"/>
  <c r="E7"/>
  <c r="G6"/>
  <c r="F6"/>
  <c r="E6"/>
  <c r="D9"/>
  <c r="D7"/>
  <c r="C6"/>
  <c r="C8" s="1"/>
  <c r="D6"/>
  <c r="C11"/>
  <c r="R28" i="2" l="1"/>
  <c r="R27"/>
  <c r="P11"/>
  <c r="N12"/>
  <c r="F9"/>
  <c r="L25"/>
  <c r="L24"/>
  <c r="L15"/>
  <c r="L23"/>
  <c r="C10"/>
  <c r="D10" s="1"/>
  <c r="F10" s="1"/>
  <c r="L17"/>
  <c r="L18"/>
  <c r="L14"/>
  <c r="L16"/>
  <c r="G8" i="1"/>
  <c r="L9" i="2"/>
  <c r="K9" s="1"/>
  <c r="I10" s="1"/>
  <c r="J10" s="1"/>
  <c r="L12"/>
  <c r="L13"/>
  <c r="L10"/>
  <c r="G9" i="1"/>
  <c r="G11" s="1"/>
  <c r="H11" s="1"/>
  <c r="F8"/>
  <c r="E8"/>
  <c r="D8"/>
  <c r="C11" i="2" l="1"/>
  <c r="C12" s="1"/>
  <c r="N13"/>
  <c r="P12"/>
  <c r="K10"/>
  <c r="I11" s="1"/>
  <c r="J11" s="1"/>
  <c r="K11" s="1"/>
  <c r="I12" s="1"/>
  <c r="D11" l="1"/>
  <c r="F11" s="1"/>
  <c r="N14"/>
  <c r="P13"/>
  <c r="C13"/>
  <c r="D12"/>
  <c r="F12" s="1"/>
  <c r="J12"/>
  <c r="K12" s="1"/>
  <c r="I13" s="1"/>
  <c r="N15" l="1"/>
  <c r="P14"/>
  <c r="D13"/>
  <c r="F13" s="1"/>
  <c r="C14"/>
  <c r="J13"/>
  <c r="K13" s="1"/>
  <c r="I14" s="1"/>
  <c r="N16" l="1"/>
  <c r="P15"/>
  <c r="J14"/>
  <c r="K14" s="1"/>
  <c r="I15" s="1"/>
  <c r="J15" s="1"/>
  <c r="K15" s="1"/>
  <c r="I16" s="1"/>
  <c r="C15"/>
  <c r="D14"/>
  <c r="F14" s="1"/>
  <c r="N17" l="1"/>
  <c r="P16"/>
  <c r="J16"/>
  <c r="K16" s="1"/>
  <c r="I17" s="1"/>
  <c r="J17" s="1"/>
  <c r="K17" s="1"/>
  <c r="I18" s="1"/>
  <c r="J18" s="1"/>
  <c r="K18" s="1"/>
  <c r="I19" s="1"/>
  <c r="C16"/>
  <c r="D15"/>
  <c r="F15" s="1"/>
  <c r="N18" l="1"/>
  <c r="P17"/>
  <c r="J19"/>
  <c r="K19" s="1"/>
  <c r="I20" s="1"/>
  <c r="D16"/>
  <c r="F16" s="1"/>
  <c r="C17"/>
  <c r="P18" l="1"/>
  <c r="N19"/>
  <c r="J20"/>
  <c r="K20" s="1"/>
  <c r="I21" s="1"/>
  <c r="C18"/>
  <c r="D17"/>
  <c r="F17" s="1"/>
  <c r="N20" l="1"/>
  <c r="P19"/>
  <c r="D18"/>
  <c r="F18" s="1"/>
  <c r="C19"/>
  <c r="J21"/>
  <c r="K21" s="1"/>
  <c r="I22" s="1"/>
  <c r="N21" l="1"/>
  <c r="P20"/>
  <c r="C20"/>
  <c r="D19"/>
  <c r="F19" s="1"/>
  <c r="J22"/>
  <c r="K22" s="1"/>
  <c r="I23" s="1"/>
  <c r="P21" l="1"/>
  <c r="N22"/>
  <c r="C21"/>
  <c r="D20"/>
  <c r="F20" s="1"/>
  <c r="J23"/>
  <c r="K23" s="1"/>
  <c r="I24" s="1"/>
  <c r="P22" l="1"/>
  <c r="N23"/>
  <c r="D21"/>
  <c r="F21" s="1"/>
  <c r="C22"/>
  <c r="J24"/>
  <c r="K24" s="1"/>
  <c r="I25" s="1"/>
  <c r="N24" l="1"/>
  <c r="P23"/>
  <c r="D22"/>
  <c r="F22" s="1"/>
  <c r="C23"/>
  <c r="J25"/>
  <c r="K25" s="1"/>
  <c r="I26" s="1"/>
  <c r="N25" l="1"/>
  <c r="P24"/>
  <c r="D23"/>
  <c r="F23" s="1"/>
  <c r="C24"/>
  <c r="J26"/>
  <c r="K26" s="1"/>
  <c r="I27" s="1"/>
  <c r="N26" l="1"/>
  <c r="P25"/>
  <c r="C25"/>
  <c r="D24"/>
  <c r="F24" s="1"/>
  <c r="J27"/>
  <c r="K27" s="1"/>
  <c r="I28" s="1"/>
  <c r="J28" s="1"/>
  <c r="K28" s="1"/>
  <c r="P26" l="1"/>
  <c r="N27"/>
  <c r="D25"/>
  <c r="F25" s="1"/>
  <c r="C26"/>
  <c r="P27" l="1"/>
  <c r="Q21" s="1"/>
  <c r="N28"/>
  <c r="P28" s="1"/>
  <c r="C27"/>
  <c r="D26"/>
  <c r="F26" s="1"/>
  <c r="Q26" l="1"/>
  <c r="Q19"/>
  <c r="Q27"/>
  <c r="Q24"/>
  <c r="Q23"/>
  <c r="Q22"/>
  <c r="Q25"/>
  <c r="Q28"/>
  <c r="Q12"/>
  <c r="Q11"/>
  <c r="Q14"/>
  <c r="Q13"/>
  <c r="Q15"/>
  <c r="Q16"/>
  <c r="Q17"/>
  <c r="Q18"/>
  <c r="Q20"/>
  <c r="C28"/>
  <c r="D28" s="1"/>
  <c r="F28" s="1"/>
  <c r="D27"/>
  <c r="F27" s="1"/>
  <c r="P10"/>
  <c r="R13" s="1"/>
  <c r="Q9" l="1"/>
  <c r="R22"/>
  <c r="R14"/>
  <c r="R23"/>
  <c r="R15"/>
  <c r="R20"/>
  <c r="Q10"/>
  <c r="R10"/>
  <c r="R12"/>
  <c r="R26"/>
  <c r="R9"/>
  <c r="R11"/>
  <c r="R24"/>
  <c r="R16"/>
  <c r="R18"/>
  <c r="R25"/>
  <c r="R21"/>
  <c r="R19"/>
  <c r="R17"/>
</calcChain>
</file>

<file path=xl/sharedStrings.xml><?xml version="1.0" encoding="utf-8"?>
<sst xmlns="http://schemas.openxmlformats.org/spreadsheetml/2006/main" count="39" uniqueCount="32">
  <si>
    <t>Année</t>
  </si>
  <si>
    <t>Nbre de machine</t>
  </si>
  <si>
    <t>immo brutes</t>
  </si>
  <si>
    <t>Amortissement cumulé</t>
  </si>
  <si>
    <t>Immo net</t>
  </si>
  <si>
    <t>Dotation d'amortissement</t>
  </si>
  <si>
    <t>Réinvestissement</t>
  </si>
  <si>
    <t>Tréso</t>
  </si>
  <si>
    <t>Capital</t>
  </si>
  <si>
    <t>Taux</t>
  </si>
  <si>
    <t>CRD</t>
  </si>
  <si>
    <t>intérêts</t>
  </si>
  <si>
    <t>Remboursement</t>
  </si>
  <si>
    <t>Annuité</t>
  </si>
  <si>
    <t>Période</t>
  </si>
  <si>
    <t>Amortissement constant</t>
  </si>
  <si>
    <t xml:space="preserve">Annuité constante </t>
  </si>
  <si>
    <t>Annuité constante</t>
  </si>
  <si>
    <t>arrondi</t>
  </si>
  <si>
    <t>Politique d'amortissement et simulation de la croissance</t>
  </si>
  <si>
    <t xml:space="preserve">Périodes (année) </t>
  </si>
  <si>
    <t>=INTPER(</t>
  </si>
  <si>
    <t>=PRINCPER(</t>
  </si>
  <si>
    <t>cf. formules</t>
  </si>
  <si>
    <t>DCF</t>
  </si>
  <si>
    <t>CMPC</t>
  </si>
  <si>
    <t>FCF</t>
  </si>
  <si>
    <t>FCF = Free Cash Flow</t>
  </si>
  <si>
    <t>DCF = Discounted Cash Flow</t>
  </si>
  <si>
    <t>VA</t>
  </si>
  <si>
    <t>VA 2</t>
  </si>
  <si>
    <t>Vraie valeur actuelle ==&gt; à chaque année il faut refaire les DCF pour les années qui restent dans la durée de vie du bien</t>
  </si>
</sst>
</file>

<file path=xl/styles.xml><?xml version="1.0" encoding="utf-8"?>
<styleSheet xmlns="http://schemas.openxmlformats.org/spreadsheetml/2006/main">
  <numFmts count="2">
    <numFmt numFmtId="43" formatCode="_-* #,##0.00\ _€_-;\-* #,##0.00\ _€_-;_-* &quot;-&quot;??\ _€_-;_-@_-"/>
    <numFmt numFmtId="164" formatCode="_-* #,##0\ _€_-;\-* #,##0\ _€_-;_-* &quot;-&quot;??\ _€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0" fillId="0" borderId="0" xfId="0" applyAlignment="1">
      <alignment horizontal="center"/>
    </xf>
    <xf numFmtId="164" fontId="0" fillId="0" borderId="0" xfId="1" applyNumberFormat="1" applyFont="1" applyAlignment="1">
      <alignment horizontal="center"/>
    </xf>
    <xf numFmtId="9" fontId="0" fillId="0" borderId="0" xfId="0" applyNumberFormat="1"/>
    <xf numFmtId="0" fontId="0" fillId="0" borderId="0" xfId="0" quotePrefix="1"/>
    <xf numFmtId="43" fontId="0" fillId="0" borderId="0" xfId="1" applyFont="1"/>
    <xf numFmtId="43" fontId="0" fillId="0" borderId="0" xfId="0" applyNumberFormat="1"/>
  </cellXfs>
  <cellStyles count="2">
    <cellStyle name="Milliers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hartsheet" Target="chartsheets/sheet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/>
      <c:scatterChart>
        <c:scatterStyle val="lineMarker"/>
        <c:ser>
          <c:idx val="0"/>
          <c:order val="0"/>
          <c:tx>
            <c:v>Annuité constante</c:v>
          </c:tx>
          <c:xVal>
            <c:numRef>
              <c:f>Amortissement!$H$9:$H$28</c:f>
              <c:numCache>
                <c:formatCode>General</c:formatCode>
                <c:ptCount val="2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</c:numCache>
            </c:numRef>
          </c:xVal>
          <c:yVal>
            <c:numRef>
              <c:f>Amortissement!$I$9:$I$28</c:f>
              <c:numCache>
                <c:formatCode>General</c:formatCode>
                <c:ptCount val="20"/>
                <c:pt idx="0">
                  <c:v>100000</c:v>
                </c:pt>
                <c:pt idx="1">
                  <c:v>96976</c:v>
                </c:pt>
                <c:pt idx="2">
                  <c:v>93801</c:v>
                </c:pt>
                <c:pt idx="3">
                  <c:v>90467</c:v>
                </c:pt>
                <c:pt idx="4">
                  <c:v>86966</c:v>
                </c:pt>
                <c:pt idx="5">
                  <c:v>83290</c:v>
                </c:pt>
                <c:pt idx="6">
                  <c:v>79431</c:v>
                </c:pt>
                <c:pt idx="7">
                  <c:v>75379</c:v>
                </c:pt>
                <c:pt idx="8">
                  <c:v>71124</c:v>
                </c:pt>
                <c:pt idx="9">
                  <c:v>66656</c:v>
                </c:pt>
                <c:pt idx="10">
                  <c:v>61965</c:v>
                </c:pt>
                <c:pt idx="11">
                  <c:v>57039</c:v>
                </c:pt>
                <c:pt idx="12">
                  <c:v>51867</c:v>
                </c:pt>
                <c:pt idx="13">
                  <c:v>46436</c:v>
                </c:pt>
                <c:pt idx="14">
                  <c:v>40734</c:v>
                </c:pt>
                <c:pt idx="15">
                  <c:v>34747</c:v>
                </c:pt>
                <c:pt idx="16">
                  <c:v>28460</c:v>
                </c:pt>
                <c:pt idx="17">
                  <c:v>21859</c:v>
                </c:pt>
                <c:pt idx="18">
                  <c:v>14928</c:v>
                </c:pt>
                <c:pt idx="19">
                  <c:v>7650</c:v>
                </c:pt>
              </c:numCache>
            </c:numRef>
          </c:yVal>
        </c:ser>
        <c:ser>
          <c:idx val="1"/>
          <c:order val="1"/>
          <c:tx>
            <c:v>Amortissement constant</c:v>
          </c:tx>
          <c:xVal>
            <c:numRef>
              <c:f>Amortissement!$B$9:$B$28</c:f>
              <c:numCache>
                <c:formatCode>General</c:formatCode>
                <c:ptCount val="2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</c:numCache>
            </c:numRef>
          </c:xVal>
          <c:yVal>
            <c:numRef>
              <c:f>Amortissement!$C$9:$C$28</c:f>
              <c:numCache>
                <c:formatCode>General</c:formatCode>
                <c:ptCount val="20"/>
                <c:pt idx="0">
                  <c:v>100000</c:v>
                </c:pt>
                <c:pt idx="1">
                  <c:v>95000</c:v>
                </c:pt>
                <c:pt idx="2">
                  <c:v>90000</c:v>
                </c:pt>
                <c:pt idx="3">
                  <c:v>85000</c:v>
                </c:pt>
                <c:pt idx="4">
                  <c:v>80000</c:v>
                </c:pt>
                <c:pt idx="5">
                  <c:v>75000</c:v>
                </c:pt>
                <c:pt idx="6">
                  <c:v>70000</c:v>
                </c:pt>
                <c:pt idx="7">
                  <c:v>65000</c:v>
                </c:pt>
                <c:pt idx="8">
                  <c:v>60000</c:v>
                </c:pt>
                <c:pt idx="9">
                  <c:v>55000</c:v>
                </c:pt>
                <c:pt idx="10">
                  <c:v>50000</c:v>
                </c:pt>
                <c:pt idx="11">
                  <c:v>45000</c:v>
                </c:pt>
                <c:pt idx="12">
                  <c:v>40000</c:v>
                </c:pt>
                <c:pt idx="13">
                  <c:v>35000</c:v>
                </c:pt>
                <c:pt idx="14">
                  <c:v>30000</c:v>
                </c:pt>
                <c:pt idx="15">
                  <c:v>25000</c:v>
                </c:pt>
                <c:pt idx="16">
                  <c:v>20000</c:v>
                </c:pt>
                <c:pt idx="17">
                  <c:v>15000</c:v>
                </c:pt>
                <c:pt idx="18">
                  <c:v>10000</c:v>
                </c:pt>
                <c:pt idx="19">
                  <c:v>5000</c:v>
                </c:pt>
              </c:numCache>
            </c:numRef>
          </c:yVal>
        </c:ser>
        <c:ser>
          <c:idx val="2"/>
          <c:order val="2"/>
          <c:tx>
            <c:v>DCF</c:v>
          </c:tx>
          <c:xVal>
            <c:numRef>
              <c:f>Amortissement!$N$9:$N$28</c:f>
              <c:numCache>
                <c:formatCode>General</c:formatCode>
                <c:ptCount val="2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</c:numCache>
            </c:numRef>
          </c:xVal>
          <c:yVal>
            <c:numRef>
              <c:f>Amortissement!$Q$9:$Q$28</c:f>
              <c:numCache>
                <c:formatCode>_-* #,##0.00\ _€_-;\-* #,##0.00\ _€_-;_-* "-"??\ _€_-;_-@_-</c:formatCode>
                <c:ptCount val="20"/>
                <c:pt idx="0">
                  <c:v>85135.637197585587</c:v>
                </c:pt>
                <c:pt idx="1">
                  <c:v>76044.728106676499</c:v>
                </c:pt>
                <c:pt idx="2">
                  <c:v>67780.265296759142</c:v>
                </c:pt>
                <c:pt idx="3">
                  <c:v>60267.117287743371</c:v>
                </c:pt>
                <c:pt idx="4">
                  <c:v>53436.982734092664</c:v>
                </c:pt>
                <c:pt idx="5">
                  <c:v>47227.769503501106</c:v>
                </c:pt>
                <c:pt idx="6">
                  <c:v>41583.030202963331</c:v>
                </c:pt>
                <c:pt idx="7">
                  <c:v>36451.44902065627</c:v>
                </c:pt>
                <c:pt idx="8">
                  <c:v>31786.375218558947</c:v>
                </c:pt>
                <c:pt idx="9">
                  <c:v>27545.399034834103</c:v>
                </c:pt>
                <c:pt idx="10">
                  <c:v>23689.966140538785</c:v>
                </c:pt>
                <c:pt idx="11">
                  <c:v>20185.027145724864</c:v>
                </c:pt>
                <c:pt idx="12">
                  <c:v>16998.718968621291</c:v>
                </c:pt>
                <c:pt idx="13">
                  <c:v>14102.075171254415</c:v>
                </c:pt>
                <c:pt idx="14">
                  <c:v>11468.762628193617</c:v>
                </c:pt>
                <c:pt idx="15">
                  <c:v>9074.8421345019851</c:v>
                </c:pt>
                <c:pt idx="16">
                  <c:v>6898.5507766004994</c:v>
                </c:pt>
                <c:pt idx="17">
                  <c:v>4920.1040875991494</c:v>
                </c:pt>
                <c:pt idx="18">
                  <c:v>3121.5161885070129</c:v>
                </c:pt>
                <c:pt idx="19">
                  <c:v>1486.4362802414348</c:v>
                </c:pt>
              </c:numCache>
            </c:numRef>
          </c:yVal>
        </c:ser>
        <c:axId val="55204864"/>
        <c:axId val="56374784"/>
      </c:scatterChart>
      <c:valAx>
        <c:axId val="5520486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fr-FR"/>
                  <a:t>Périodes</a:t>
                </a:r>
              </a:p>
            </c:rich>
          </c:tx>
          <c:layout/>
        </c:title>
        <c:numFmt formatCode="General" sourceLinked="1"/>
        <c:tickLblPos val="nextTo"/>
        <c:crossAx val="56374784"/>
        <c:crosses val="autoZero"/>
        <c:crossBetween val="midCat"/>
      </c:valAx>
      <c:valAx>
        <c:axId val="56374784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fr-FR"/>
                  <a:t>CRD</a:t>
                </a:r>
              </a:p>
            </c:rich>
          </c:tx>
          <c:layout/>
        </c:title>
        <c:numFmt formatCode="General" sourceLinked="1"/>
        <c:tickLblPos val="nextTo"/>
        <c:crossAx val="55204864"/>
        <c:crosses val="autoZero"/>
        <c:crossBetween val="midCat"/>
      </c:valAx>
    </c:plotArea>
    <c:legend>
      <c:legendPos val="t"/>
      <c:layout/>
    </c:legend>
    <c:plotVisOnly val="1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90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93258" cy="6064577"/>
    <xdr:graphicFrame macro="">
      <xdr:nvGraphicFramePr>
        <xdr:cNvPr id="2" name="Graphique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ables/table1.xml><?xml version="1.0" encoding="utf-8"?>
<table xmlns="http://schemas.openxmlformats.org/spreadsheetml/2006/main" id="1" name="tblAmtConstant" displayName="tblAmtConstant" ref="B8:F28" totalsRowShown="0">
  <autoFilter ref="B8:F28"/>
  <tableColumns count="5">
    <tableColumn id="1" name="Période">
      <calculatedColumnFormula>B8+1</calculatedColumnFormula>
    </tableColumn>
    <tableColumn id="2" name="CRD">
      <calculatedColumnFormula>C8-E8</calculatedColumnFormula>
    </tableColumn>
    <tableColumn id="3" name="intérêts">
      <calculatedColumnFormula>C9*$C$3</calculatedColumnFormula>
    </tableColumn>
    <tableColumn id="4" name="Remboursement">
      <calculatedColumnFormula>$C$2/$C$4</calculatedColumnFormula>
    </tableColumn>
    <tableColumn id="5" name="Annuité">
      <calculatedColumnFormula>D9+E9</calculatedColumnFormula>
    </tableColumn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2" name="tblRmtConstant" displayName="tblRmtConstant" ref="H8:L28" totalsRowShown="0">
  <autoFilter ref="H8:L28"/>
  <tableColumns count="5">
    <tableColumn id="1" name="Période">
      <calculatedColumnFormula>H8+1</calculatedColumnFormula>
    </tableColumn>
    <tableColumn id="2" name="CRD">
      <calculatedColumnFormula>I8-K8</calculatedColumnFormula>
    </tableColumn>
    <tableColumn id="3" name="intérêts">
      <calculatedColumnFormula>ROUND(I9*$C$3,0)</calculatedColumnFormula>
    </tableColumn>
    <tableColumn id="4" name="Remboursement">
      <calculatedColumnFormula>L9-J9</calculatedColumnFormula>
    </tableColumn>
    <tableColumn id="5" name="Annuité">
      <calculatedColumnFormula>ROUND($I$3,0)</calculatedColumnFormula>
    </tableColumn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id="3" name="tblDCF" displayName="tblDCF" ref="N8:N28" totalsRowShown="0">
  <autoFilter ref="N8:N28"/>
  <tableColumns count="1">
    <tableColumn id="1" name="Période">
      <calculatedColumnFormula>N8+1</calculatedColumnFormula>
    </tableColumn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I11"/>
  <sheetViews>
    <sheetView workbookViewId="0">
      <selection activeCell="H7" sqref="H7"/>
    </sheetView>
  </sheetViews>
  <sheetFormatPr baseColWidth="10" defaultRowHeight="14.4"/>
  <cols>
    <col min="2" max="2" width="22.5546875" bestFit="1" customWidth="1"/>
    <col min="3" max="3" width="14.109375" style="1" bestFit="1" customWidth="1"/>
    <col min="4" max="4" width="11.6640625" style="1" bestFit="1" customWidth="1"/>
    <col min="5" max="5" width="11.5546875" style="1"/>
    <col min="6" max="7" width="11.6640625" style="1" bestFit="1" customWidth="1"/>
    <col min="8" max="9" width="11.5546875" style="1"/>
  </cols>
  <sheetData>
    <row r="2" spans="2:8">
      <c r="B2" t="s">
        <v>19</v>
      </c>
    </row>
    <row r="4" spans="2:8">
      <c r="B4" t="s">
        <v>0</v>
      </c>
      <c r="C4" s="1">
        <v>1</v>
      </c>
      <c r="D4" s="1">
        <v>2</v>
      </c>
      <c r="E4" s="1">
        <v>3</v>
      </c>
      <c r="F4" s="1">
        <v>4</v>
      </c>
      <c r="G4" s="1">
        <v>5</v>
      </c>
      <c r="H4" s="1">
        <v>6</v>
      </c>
    </row>
    <row r="5" spans="2:8">
      <c r="B5" t="s">
        <v>1</v>
      </c>
      <c r="C5" s="1">
        <v>5</v>
      </c>
      <c r="D5" s="1">
        <v>6</v>
      </c>
      <c r="E5" s="1">
        <v>7</v>
      </c>
      <c r="F5" s="1">
        <v>8</v>
      </c>
      <c r="G5" s="1">
        <v>10</v>
      </c>
      <c r="H5" s="1">
        <f>12-5</f>
        <v>7</v>
      </c>
    </row>
    <row r="6" spans="2:8">
      <c r="B6" t="s">
        <v>2</v>
      </c>
      <c r="C6" s="2">
        <f>C5*200000</f>
        <v>1000000</v>
      </c>
      <c r="D6" s="2">
        <f>D5*200000</f>
        <v>1200000</v>
      </c>
      <c r="E6" s="2">
        <f t="shared" ref="E6:H6" si="0">E5*200000</f>
        <v>1400000</v>
      </c>
      <c r="F6" s="2">
        <f t="shared" si="0"/>
        <v>1600000</v>
      </c>
      <c r="G6" s="2">
        <f t="shared" si="0"/>
        <v>2000000</v>
      </c>
      <c r="H6" s="2">
        <f t="shared" si="0"/>
        <v>1400000</v>
      </c>
    </row>
    <row r="7" spans="2:8">
      <c r="B7" t="s">
        <v>3</v>
      </c>
      <c r="C7" s="2">
        <v>200000</v>
      </c>
      <c r="D7" s="2">
        <f>C7+200000+40000</f>
        <v>440000</v>
      </c>
      <c r="E7" s="2">
        <f>D7+200000+40000+40000</f>
        <v>720000</v>
      </c>
      <c r="F7" s="2">
        <f>E7+200000+40000+40000+40000</f>
        <v>1040000</v>
      </c>
      <c r="G7" s="2">
        <f>F7+200000+40000+40000+40000+40000</f>
        <v>1400000</v>
      </c>
      <c r="H7" s="2"/>
    </row>
    <row r="8" spans="2:8">
      <c r="B8" t="s">
        <v>4</v>
      </c>
      <c r="C8" s="2">
        <f>C6-C7</f>
        <v>800000</v>
      </c>
      <c r="D8" s="2">
        <f t="shared" ref="D8:H8" si="1">D6-D7</f>
        <v>760000</v>
      </c>
      <c r="E8" s="2">
        <f t="shared" si="1"/>
        <v>680000</v>
      </c>
      <c r="F8" s="2">
        <f t="shared" si="1"/>
        <v>560000</v>
      </c>
      <c r="G8" s="2">
        <f t="shared" si="1"/>
        <v>600000</v>
      </c>
      <c r="H8" s="2">
        <f t="shared" si="1"/>
        <v>1400000</v>
      </c>
    </row>
    <row r="9" spans="2:8">
      <c r="B9" t="s">
        <v>5</v>
      </c>
      <c r="C9" s="2">
        <v>200000</v>
      </c>
      <c r="D9" s="2">
        <f>D7-C7</f>
        <v>240000</v>
      </c>
      <c r="E9" s="2">
        <f t="shared" ref="E9:H9" si="2">E7-D7</f>
        <v>280000</v>
      </c>
      <c r="F9" s="2">
        <f t="shared" si="2"/>
        <v>320000</v>
      </c>
      <c r="G9" s="2">
        <f t="shared" si="2"/>
        <v>360000</v>
      </c>
      <c r="H9" s="2">
        <f t="shared" si="2"/>
        <v>-1400000</v>
      </c>
    </row>
    <row r="10" spans="2:8">
      <c r="B10" t="s">
        <v>6</v>
      </c>
      <c r="C10" s="2">
        <v>200000</v>
      </c>
      <c r="D10" s="2">
        <v>200000</v>
      </c>
      <c r="E10" s="2">
        <v>200000</v>
      </c>
      <c r="F10" s="2">
        <v>400000</v>
      </c>
      <c r="G10" s="2">
        <v>400000</v>
      </c>
      <c r="H10" s="2"/>
    </row>
    <row r="11" spans="2:8">
      <c r="B11" t="s">
        <v>7</v>
      </c>
      <c r="C11" s="2">
        <f>C9-C10</f>
        <v>0</v>
      </c>
      <c r="D11" s="2">
        <f>C11+D9-D10</f>
        <v>40000</v>
      </c>
      <c r="E11" s="2">
        <f>D11+E9-E10</f>
        <v>120000</v>
      </c>
      <c r="F11" s="2">
        <f>E11+F9-F10</f>
        <v>40000</v>
      </c>
      <c r="G11" s="2">
        <f>F11+G9-G10</f>
        <v>0</v>
      </c>
      <c r="H11" s="2">
        <f>G11+H9-H10</f>
        <v>-1400000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B2:R28"/>
  <sheetViews>
    <sheetView workbookViewId="0">
      <selection activeCell="P13" sqref="P13"/>
    </sheetView>
  </sheetViews>
  <sheetFormatPr baseColWidth="10" defaultRowHeight="14.4"/>
  <cols>
    <col min="2" max="2" width="15.21875" customWidth="1"/>
    <col min="3" max="3" width="12.6640625" bestFit="1" customWidth="1"/>
    <col min="5" max="5" width="16.33203125" customWidth="1"/>
    <col min="11" max="11" width="16.88671875" customWidth="1"/>
    <col min="15" max="15" width="11.6640625" bestFit="1" customWidth="1"/>
    <col min="17" max="17" width="12.6640625" bestFit="1" customWidth="1"/>
  </cols>
  <sheetData>
    <row r="2" spans="2:18">
      <c r="B2" t="s">
        <v>8</v>
      </c>
      <c r="C2" s="5">
        <v>100000</v>
      </c>
      <c r="L2" t="s">
        <v>23</v>
      </c>
    </row>
    <row r="3" spans="2:18">
      <c r="B3" t="s">
        <v>9</v>
      </c>
      <c r="C3" s="3">
        <v>0.05</v>
      </c>
      <c r="H3" t="s">
        <v>17</v>
      </c>
      <c r="I3">
        <f>(C2*C3)/(1-(1+C3)^(-C4))</f>
        <v>8024.2587190691311</v>
      </c>
      <c r="L3" s="4" t="s">
        <v>21</v>
      </c>
      <c r="N3" t="s">
        <v>25</v>
      </c>
      <c r="O3" s="3">
        <v>0.1</v>
      </c>
      <c r="R3" t="s">
        <v>27</v>
      </c>
    </row>
    <row r="4" spans="2:18">
      <c r="B4" t="s">
        <v>20</v>
      </c>
      <c r="C4">
        <v>20</v>
      </c>
      <c r="H4" t="s">
        <v>18</v>
      </c>
      <c r="I4">
        <v>2309</v>
      </c>
      <c r="L4" s="4" t="s">
        <v>22</v>
      </c>
      <c r="R4" t="s">
        <v>28</v>
      </c>
    </row>
    <row r="6" spans="2:18">
      <c r="B6" t="s">
        <v>15</v>
      </c>
      <c r="H6" t="s">
        <v>16</v>
      </c>
      <c r="N6" t="s">
        <v>24</v>
      </c>
    </row>
    <row r="7" spans="2:18">
      <c r="R7" t="s">
        <v>31</v>
      </c>
    </row>
    <row r="8" spans="2:18">
      <c r="B8" t="s">
        <v>14</v>
      </c>
      <c r="C8" t="s">
        <v>10</v>
      </c>
      <c r="D8" t="s">
        <v>11</v>
      </c>
      <c r="E8" t="s">
        <v>12</v>
      </c>
      <c r="F8" t="s">
        <v>13</v>
      </c>
      <c r="H8" t="s">
        <v>14</v>
      </c>
      <c r="I8" t="s">
        <v>10</v>
      </c>
      <c r="J8" t="s">
        <v>11</v>
      </c>
      <c r="K8" t="s">
        <v>12</v>
      </c>
      <c r="L8" t="s">
        <v>13</v>
      </c>
      <c r="N8" t="s">
        <v>14</v>
      </c>
      <c r="O8" t="s">
        <v>26</v>
      </c>
      <c r="P8" t="s">
        <v>24</v>
      </c>
      <c r="Q8" t="s">
        <v>29</v>
      </c>
      <c r="R8" t="s">
        <v>30</v>
      </c>
    </row>
    <row r="9" spans="2:18">
      <c r="B9">
        <v>1</v>
      </c>
      <c r="C9">
        <f>$C$2</f>
        <v>100000</v>
      </c>
      <c r="D9">
        <f>C9*$C$3</f>
        <v>5000</v>
      </c>
      <c r="E9">
        <f>$C$2/$C$4</f>
        <v>5000</v>
      </c>
      <c r="F9">
        <f>D9+E9</f>
        <v>10000</v>
      </c>
      <c r="H9">
        <v>1</v>
      </c>
      <c r="I9">
        <f>$C$2</f>
        <v>100000</v>
      </c>
      <c r="J9">
        <f t="shared" ref="J9:J28" si="0">ROUND(I9*$C$3,0)</f>
        <v>5000</v>
      </c>
      <c r="K9">
        <f>L9-J9</f>
        <v>3024</v>
      </c>
      <c r="L9">
        <f t="shared" ref="L9:L28" si="1">ROUND($I$3,0)</f>
        <v>8024</v>
      </c>
      <c r="N9">
        <v>1</v>
      </c>
      <c r="O9" s="6">
        <v>10000</v>
      </c>
      <c r="P9">
        <f>O9/((1+$O$3)^(N9))</f>
        <v>9090.9090909090901</v>
      </c>
      <c r="Q9" s="5">
        <f>SUM(P9:$P$28)</f>
        <v>85135.637197585587</v>
      </c>
      <c r="R9" s="5">
        <f>SUM($P$9:$P$28)</f>
        <v>85135.637197585587</v>
      </c>
    </row>
    <row r="10" spans="2:18">
      <c r="B10">
        <f>B9+1</f>
        <v>2</v>
      </c>
      <c r="C10">
        <f>C9-E9</f>
        <v>95000</v>
      </c>
      <c r="D10">
        <f>C10*$C$3</f>
        <v>4750</v>
      </c>
      <c r="E10">
        <f>$C$2/$C$4</f>
        <v>5000</v>
      </c>
      <c r="F10">
        <f>D10+E10</f>
        <v>9750</v>
      </c>
      <c r="H10">
        <f>H9+1</f>
        <v>2</v>
      </c>
      <c r="I10">
        <f>I9-K9</f>
        <v>96976</v>
      </c>
      <c r="J10">
        <f t="shared" si="0"/>
        <v>4849</v>
      </c>
      <c r="K10">
        <f>L10-J10</f>
        <v>3175</v>
      </c>
      <c r="L10">
        <f t="shared" si="1"/>
        <v>8024</v>
      </c>
      <c r="N10">
        <f t="shared" ref="N10:N18" si="2">N9+1</f>
        <v>2</v>
      </c>
      <c r="O10" s="6">
        <v>10000</v>
      </c>
      <c r="P10">
        <f t="shared" ref="P10:P18" si="3">O10/((1+$O$3)^(N10))</f>
        <v>8264.4628099173533</v>
      </c>
      <c r="Q10" s="5">
        <f>SUM(P10:$P$28)</f>
        <v>76044.728106676499</v>
      </c>
      <c r="R10" s="5">
        <f>SUM($P$9:$P$27)</f>
        <v>83649.200917344147</v>
      </c>
    </row>
    <row r="11" spans="2:18">
      <c r="B11">
        <f t="shared" ref="B11:B18" si="4">B10+1</f>
        <v>3</v>
      </c>
      <c r="C11">
        <f t="shared" ref="C11:C13" si="5">C10-E10</f>
        <v>90000</v>
      </c>
      <c r="D11">
        <f t="shared" ref="D11:D28" si="6">C11*$C$3</f>
        <v>4500</v>
      </c>
      <c r="E11">
        <f t="shared" ref="E11:E28" si="7">$C$2/$C$4</f>
        <v>5000</v>
      </c>
      <c r="F11">
        <f t="shared" ref="F11:F13" si="8">D11+E11</f>
        <v>9500</v>
      </c>
      <c r="H11">
        <f t="shared" ref="H11:H18" si="9">H10+1</f>
        <v>3</v>
      </c>
      <c r="I11">
        <f t="shared" ref="I11:I13" si="10">I10-K10</f>
        <v>93801</v>
      </c>
      <c r="J11">
        <f t="shared" si="0"/>
        <v>4690</v>
      </c>
      <c r="K11">
        <f t="shared" ref="K11:K28" si="11">L11-J11</f>
        <v>3334</v>
      </c>
      <c r="L11">
        <f t="shared" si="1"/>
        <v>8024</v>
      </c>
      <c r="N11">
        <f t="shared" si="2"/>
        <v>3</v>
      </c>
      <c r="O11" s="6">
        <v>10000</v>
      </c>
      <c r="P11">
        <f t="shared" si="3"/>
        <v>7513.1480090157756</v>
      </c>
      <c r="Q11" s="5">
        <f>SUM(P11:$P$28)</f>
        <v>67780.265296759142</v>
      </c>
      <c r="R11" s="5">
        <f>SUM($P$9:$P$26)</f>
        <v>82014.121009078575</v>
      </c>
    </row>
    <row r="12" spans="2:18">
      <c r="B12">
        <f t="shared" si="4"/>
        <v>4</v>
      </c>
      <c r="C12">
        <f t="shared" si="5"/>
        <v>85000</v>
      </c>
      <c r="D12">
        <f t="shared" si="6"/>
        <v>4250</v>
      </c>
      <c r="E12">
        <f t="shared" si="7"/>
        <v>5000</v>
      </c>
      <c r="F12">
        <f t="shared" si="8"/>
        <v>9250</v>
      </c>
      <c r="H12">
        <f t="shared" si="9"/>
        <v>4</v>
      </c>
      <c r="I12">
        <f t="shared" si="10"/>
        <v>90467</v>
      </c>
      <c r="J12">
        <f t="shared" si="0"/>
        <v>4523</v>
      </c>
      <c r="K12">
        <f t="shared" si="11"/>
        <v>3501</v>
      </c>
      <c r="L12">
        <f t="shared" si="1"/>
        <v>8024</v>
      </c>
      <c r="N12">
        <f t="shared" si="2"/>
        <v>4</v>
      </c>
      <c r="O12" s="6">
        <v>10000</v>
      </c>
      <c r="P12">
        <f t="shared" si="3"/>
        <v>6830.1345536507051</v>
      </c>
      <c r="Q12" s="5">
        <f>SUM(P12:$P$28)</f>
        <v>60267.117287743371</v>
      </c>
      <c r="R12" s="5">
        <f>SUM($P$9:$P$25)</f>
        <v>80215.533109986442</v>
      </c>
    </row>
    <row r="13" spans="2:18">
      <c r="B13">
        <f t="shared" si="4"/>
        <v>5</v>
      </c>
      <c r="C13">
        <f t="shared" si="5"/>
        <v>80000</v>
      </c>
      <c r="D13">
        <f t="shared" si="6"/>
        <v>4000</v>
      </c>
      <c r="E13">
        <f t="shared" si="7"/>
        <v>5000</v>
      </c>
      <c r="F13">
        <f t="shared" si="8"/>
        <v>9000</v>
      </c>
      <c r="H13">
        <f t="shared" si="9"/>
        <v>5</v>
      </c>
      <c r="I13">
        <f t="shared" si="10"/>
        <v>86966</v>
      </c>
      <c r="J13">
        <f t="shared" si="0"/>
        <v>4348</v>
      </c>
      <c r="K13">
        <f t="shared" si="11"/>
        <v>3676</v>
      </c>
      <c r="L13">
        <f t="shared" si="1"/>
        <v>8024</v>
      </c>
      <c r="N13">
        <f t="shared" si="2"/>
        <v>5</v>
      </c>
      <c r="O13" s="6">
        <v>10000</v>
      </c>
      <c r="P13">
        <f t="shared" si="3"/>
        <v>6209.2132305915493</v>
      </c>
      <c r="Q13" s="5">
        <f>SUM(P13:$P$28)</f>
        <v>53436.982734092664</v>
      </c>
      <c r="R13" s="5">
        <f>SUM($P$9:$P$24)</f>
        <v>78237.086420985084</v>
      </c>
    </row>
    <row r="14" spans="2:18">
      <c r="B14">
        <f t="shared" si="4"/>
        <v>6</v>
      </c>
      <c r="C14">
        <f t="shared" ref="C14:C18" si="12">C13-E13</f>
        <v>75000</v>
      </c>
      <c r="D14">
        <f t="shared" si="6"/>
        <v>3750</v>
      </c>
      <c r="E14">
        <f t="shared" si="7"/>
        <v>5000</v>
      </c>
      <c r="F14">
        <f t="shared" ref="F14:F18" si="13">D14+E14</f>
        <v>8750</v>
      </c>
      <c r="H14">
        <f t="shared" si="9"/>
        <v>6</v>
      </c>
      <c r="I14">
        <f t="shared" ref="I14:I18" si="14">I13-K13</f>
        <v>83290</v>
      </c>
      <c r="J14">
        <f t="shared" si="0"/>
        <v>4165</v>
      </c>
      <c r="K14">
        <f t="shared" si="11"/>
        <v>3859</v>
      </c>
      <c r="L14">
        <f t="shared" si="1"/>
        <v>8024</v>
      </c>
      <c r="N14">
        <f t="shared" si="2"/>
        <v>6</v>
      </c>
      <c r="O14" s="6">
        <v>10000</v>
      </c>
      <c r="P14">
        <f t="shared" si="3"/>
        <v>5644.7393005377717</v>
      </c>
      <c r="Q14" s="5">
        <f>SUM(P14:$P$28)</f>
        <v>47227.769503501106</v>
      </c>
      <c r="R14" s="5">
        <f>SUM($P$9:$P$23)</f>
        <v>76060.795063083599</v>
      </c>
    </row>
    <row r="15" spans="2:18">
      <c r="B15">
        <f t="shared" si="4"/>
        <v>7</v>
      </c>
      <c r="C15">
        <f t="shared" si="12"/>
        <v>70000</v>
      </c>
      <c r="D15">
        <f t="shared" si="6"/>
        <v>3500</v>
      </c>
      <c r="E15">
        <f t="shared" si="7"/>
        <v>5000</v>
      </c>
      <c r="F15">
        <f t="shared" si="13"/>
        <v>8500</v>
      </c>
      <c r="H15">
        <f t="shared" si="9"/>
        <v>7</v>
      </c>
      <c r="I15">
        <f t="shared" si="14"/>
        <v>79431</v>
      </c>
      <c r="J15">
        <f t="shared" si="0"/>
        <v>3972</v>
      </c>
      <c r="K15">
        <f t="shared" si="11"/>
        <v>4052</v>
      </c>
      <c r="L15">
        <f t="shared" si="1"/>
        <v>8024</v>
      </c>
      <c r="N15">
        <f t="shared" si="2"/>
        <v>7</v>
      </c>
      <c r="O15" s="6">
        <v>10000</v>
      </c>
      <c r="P15">
        <f t="shared" si="3"/>
        <v>5131.5811823070644</v>
      </c>
      <c r="Q15" s="5">
        <f>SUM(P15:$P$28)</f>
        <v>41583.030202963331</v>
      </c>
      <c r="R15" s="5">
        <f>SUM($P$9:$P$22)</f>
        <v>73666.874569391963</v>
      </c>
    </row>
    <row r="16" spans="2:18">
      <c r="B16">
        <f t="shared" si="4"/>
        <v>8</v>
      </c>
      <c r="C16">
        <f t="shared" si="12"/>
        <v>65000</v>
      </c>
      <c r="D16">
        <f t="shared" si="6"/>
        <v>3250</v>
      </c>
      <c r="E16">
        <f t="shared" si="7"/>
        <v>5000</v>
      </c>
      <c r="F16">
        <f t="shared" si="13"/>
        <v>8250</v>
      </c>
      <c r="H16">
        <f t="shared" si="9"/>
        <v>8</v>
      </c>
      <c r="I16">
        <f t="shared" si="14"/>
        <v>75379</v>
      </c>
      <c r="J16">
        <f t="shared" si="0"/>
        <v>3769</v>
      </c>
      <c r="K16">
        <f t="shared" si="11"/>
        <v>4255</v>
      </c>
      <c r="L16">
        <f t="shared" si="1"/>
        <v>8024</v>
      </c>
      <c r="N16">
        <f t="shared" si="2"/>
        <v>8</v>
      </c>
      <c r="O16" s="6">
        <v>10000</v>
      </c>
      <c r="P16">
        <f t="shared" si="3"/>
        <v>4665.0738020973313</v>
      </c>
      <c r="Q16" s="5">
        <f>SUM(P16:$P$28)</f>
        <v>36451.44902065627</v>
      </c>
      <c r="R16" s="5">
        <f>SUM($P$9:$P$21)</f>
        <v>71033.562026331172</v>
      </c>
    </row>
    <row r="17" spans="2:18">
      <c r="B17">
        <f t="shared" si="4"/>
        <v>9</v>
      </c>
      <c r="C17">
        <f t="shared" si="12"/>
        <v>60000</v>
      </c>
      <c r="D17">
        <f t="shared" si="6"/>
        <v>3000</v>
      </c>
      <c r="E17">
        <f t="shared" si="7"/>
        <v>5000</v>
      </c>
      <c r="F17">
        <f t="shared" si="13"/>
        <v>8000</v>
      </c>
      <c r="H17">
        <f t="shared" si="9"/>
        <v>9</v>
      </c>
      <c r="I17">
        <f t="shared" si="14"/>
        <v>71124</v>
      </c>
      <c r="J17">
        <f t="shared" si="0"/>
        <v>3556</v>
      </c>
      <c r="K17">
        <f t="shared" si="11"/>
        <v>4468</v>
      </c>
      <c r="L17">
        <f t="shared" si="1"/>
        <v>8024</v>
      </c>
      <c r="N17">
        <f t="shared" si="2"/>
        <v>9</v>
      </c>
      <c r="O17" s="6">
        <v>10000</v>
      </c>
      <c r="P17">
        <f t="shared" si="3"/>
        <v>4240.976183724847</v>
      </c>
      <c r="Q17" s="5">
        <f>SUM(P17:$P$28)</f>
        <v>31786.375218558947</v>
      </c>
      <c r="R17" s="5">
        <f>SUM($P$9:$P$20)</f>
        <v>68136.918228964292</v>
      </c>
    </row>
    <row r="18" spans="2:18">
      <c r="B18">
        <f t="shared" si="4"/>
        <v>10</v>
      </c>
      <c r="C18">
        <f t="shared" si="12"/>
        <v>55000</v>
      </c>
      <c r="D18">
        <f t="shared" si="6"/>
        <v>2750</v>
      </c>
      <c r="E18">
        <f t="shared" si="7"/>
        <v>5000</v>
      </c>
      <c r="F18">
        <f t="shared" si="13"/>
        <v>7750</v>
      </c>
      <c r="H18">
        <f t="shared" si="9"/>
        <v>10</v>
      </c>
      <c r="I18">
        <f t="shared" si="14"/>
        <v>66656</v>
      </c>
      <c r="J18">
        <f t="shared" si="0"/>
        <v>3333</v>
      </c>
      <c r="K18">
        <f t="shared" si="11"/>
        <v>4691</v>
      </c>
      <c r="L18">
        <f t="shared" si="1"/>
        <v>8024</v>
      </c>
      <c r="N18">
        <f t="shared" si="2"/>
        <v>10</v>
      </c>
      <c r="O18" s="6">
        <v>10000</v>
      </c>
      <c r="P18">
        <f t="shared" si="3"/>
        <v>3855.4328942953148</v>
      </c>
      <c r="Q18" s="5">
        <f>SUM(P18:$P$28)</f>
        <v>27545.399034834103</v>
      </c>
      <c r="R18" s="5">
        <f>SUM($P$9:$P$19)</f>
        <v>64950.61005186072</v>
      </c>
    </row>
    <row r="19" spans="2:18">
      <c r="B19">
        <f t="shared" ref="B19:B28" si="15">B18+1</f>
        <v>11</v>
      </c>
      <c r="C19">
        <f t="shared" ref="C19:C28" si="16">C18-E18</f>
        <v>50000</v>
      </c>
      <c r="D19">
        <f t="shared" si="6"/>
        <v>2500</v>
      </c>
      <c r="E19">
        <f t="shared" si="7"/>
        <v>5000</v>
      </c>
      <c r="F19">
        <f t="shared" ref="F19:F28" si="17">D19+E19</f>
        <v>7500</v>
      </c>
      <c r="H19">
        <f t="shared" ref="H19:H28" si="18">H18+1</f>
        <v>11</v>
      </c>
      <c r="I19">
        <f t="shared" ref="I19:I28" si="19">I18-K18</f>
        <v>61965</v>
      </c>
      <c r="J19">
        <f t="shared" si="0"/>
        <v>3098</v>
      </c>
      <c r="K19">
        <f t="shared" si="11"/>
        <v>4926</v>
      </c>
      <c r="L19">
        <f t="shared" si="1"/>
        <v>8024</v>
      </c>
      <c r="N19">
        <f t="shared" ref="N19:N28" si="20">N18+1</f>
        <v>11</v>
      </c>
      <c r="O19" s="6">
        <v>10000</v>
      </c>
      <c r="P19">
        <f t="shared" ref="P19:P28" si="21">O19/((1+$O$3)^(N19))</f>
        <v>3504.9389948139219</v>
      </c>
      <c r="Q19" s="5">
        <f>SUM(P19:$P$28)</f>
        <v>23689.966140538785</v>
      </c>
      <c r="R19" s="5">
        <f>SUM($P$9:$P$18)</f>
        <v>61445.671057046799</v>
      </c>
    </row>
    <row r="20" spans="2:18">
      <c r="B20">
        <f t="shared" si="15"/>
        <v>12</v>
      </c>
      <c r="C20">
        <f t="shared" si="16"/>
        <v>45000</v>
      </c>
      <c r="D20">
        <f t="shared" si="6"/>
        <v>2250</v>
      </c>
      <c r="E20">
        <f t="shared" si="7"/>
        <v>5000</v>
      </c>
      <c r="F20">
        <f t="shared" si="17"/>
        <v>7250</v>
      </c>
      <c r="H20">
        <f t="shared" si="18"/>
        <v>12</v>
      </c>
      <c r="I20">
        <f t="shared" si="19"/>
        <v>57039</v>
      </c>
      <c r="J20">
        <f t="shared" si="0"/>
        <v>2852</v>
      </c>
      <c r="K20">
        <f t="shared" si="11"/>
        <v>5172</v>
      </c>
      <c r="L20">
        <f t="shared" si="1"/>
        <v>8024</v>
      </c>
      <c r="N20">
        <f t="shared" si="20"/>
        <v>12</v>
      </c>
      <c r="O20" s="6">
        <v>10000</v>
      </c>
      <c r="P20">
        <f t="shared" si="21"/>
        <v>3186.3081771035654</v>
      </c>
      <c r="Q20" s="5">
        <f>SUM(P20:$P$28)</f>
        <v>20185.027145724864</v>
      </c>
      <c r="R20" s="5">
        <f>SUM($P$9:$P$17)</f>
        <v>57590.238162751484</v>
      </c>
    </row>
    <row r="21" spans="2:18">
      <c r="B21">
        <f t="shared" si="15"/>
        <v>13</v>
      </c>
      <c r="C21">
        <f t="shared" si="16"/>
        <v>40000</v>
      </c>
      <c r="D21">
        <f t="shared" si="6"/>
        <v>2000</v>
      </c>
      <c r="E21">
        <f t="shared" si="7"/>
        <v>5000</v>
      </c>
      <c r="F21">
        <f t="shared" si="17"/>
        <v>7000</v>
      </c>
      <c r="H21">
        <f t="shared" si="18"/>
        <v>13</v>
      </c>
      <c r="I21">
        <f t="shared" si="19"/>
        <v>51867</v>
      </c>
      <c r="J21">
        <f t="shared" si="0"/>
        <v>2593</v>
      </c>
      <c r="K21">
        <f t="shared" si="11"/>
        <v>5431</v>
      </c>
      <c r="L21">
        <f t="shared" si="1"/>
        <v>8024</v>
      </c>
      <c r="N21">
        <f t="shared" si="20"/>
        <v>13</v>
      </c>
      <c r="O21" s="6">
        <v>10000</v>
      </c>
      <c r="P21">
        <f t="shared" si="21"/>
        <v>2896.6437973668776</v>
      </c>
      <c r="Q21" s="5">
        <f>SUM(P21:$P$28)</f>
        <v>16998.718968621291</v>
      </c>
      <c r="R21" s="5">
        <f>SUM($P$9:$P$16)</f>
        <v>53349.26197902664</v>
      </c>
    </row>
    <row r="22" spans="2:18">
      <c r="B22">
        <f t="shared" si="15"/>
        <v>14</v>
      </c>
      <c r="C22">
        <f t="shared" si="16"/>
        <v>35000</v>
      </c>
      <c r="D22">
        <f t="shared" si="6"/>
        <v>1750</v>
      </c>
      <c r="E22">
        <f t="shared" si="7"/>
        <v>5000</v>
      </c>
      <c r="F22">
        <f t="shared" si="17"/>
        <v>6750</v>
      </c>
      <c r="H22">
        <f t="shared" si="18"/>
        <v>14</v>
      </c>
      <c r="I22">
        <f t="shared" si="19"/>
        <v>46436</v>
      </c>
      <c r="J22">
        <f t="shared" si="0"/>
        <v>2322</v>
      </c>
      <c r="K22">
        <f t="shared" si="11"/>
        <v>5702</v>
      </c>
      <c r="L22">
        <f t="shared" si="1"/>
        <v>8024</v>
      </c>
      <c r="N22">
        <f t="shared" si="20"/>
        <v>14</v>
      </c>
      <c r="O22" s="6">
        <v>10000</v>
      </c>
      <c r="P22">
        <f t="shared" si="21"/>
        <v>2633.3125430607975</v>
      </c>
      <c r="Q22" s="5">
        <f>SUM(P22:$P$28)</f>
        <v>14102.075171254415</v>
      </c>
      <c r="R22" s="5">
        <f>SUM($P$9:$P$15)</f>
        <v>48684.18817692931</v>
      </c>
    </row>
    <row r="23" spans="2:18">
      <c r="B23">
        <f t="shared" si="15"/>
        <v>15</v>
      </c>
      <c r="C23">
        <f t="shared" si="16"/>
        <v>30000</v>
      </c>
      <c r="D23">
        <f t="shared" si="6"/>
        <v>1500</v>
      </c>
      <c r="E23">
        <f t="shared" si="7"/>
        <v>5000</v>
      </c>
      <c r="F23">
        <f t="shared" si="17"/>
        <v>6500</v>
      </c>
      <c r="H23">
        <f t="shared" si="18"/>
        <v>15</v>
      </c>
      <c r="I23">
        <f t="shared" si="19"/>
        <v>40734</v>
      </c>
      <c r="J23">
        <f t="shared" si="0"/>
        <v>2037</v>
      </c>
      <c r="K23">
        <f t="shared" si="11"/>
        <v>5987</v>
      </c>
      <c r="L23">
        <f t="shared" si="1"/>
        <v>8024</v>
      </c>
      <c r="N23">
        <f t="shared" si="20"/>
        <v>15</v>
      </c>
      <c r="O23" s="6">
        <v>10000</v>
      </c>
      <c r="P23">
        <f t="shared" si="21"/>
        <v>2393.920493691634</v>
      </c>
      <c r="Q23" s="5">
        <f>SUM(P23:$P$28)</f>
        <v>11468.762628193617</v>
      </c>
      <c r="R23" s="5">
        <f>SUM($P$9:$P$14)</f>
        <v>43552.606994622249</v>
      </c>
    </row>
    <row r="24" spans="2:18">
      <c r="B24">
        <f t="shared" si="15"/>
        <v>16</v>
      </c>
      <c r="C24">
        <f t="shared" si="16"/>
        <v>25000</v>
      </c>
      <c r="D24">
        <f t="shared" si="6"/>
        <v>1250</v>
      </c>
      <c r="E24">
        <f t="shared" si="7"/>
        <v>5000</v>
      </c>
      <c r="F24">
        <f t="shared" si="17"/>
        <v>6250</v>
      </c>
      <c r="H24">
        <f t="shared" si="18"/>
        <v>16</v>
      </c>
      <c r="I24">
        <f t="shared" si="19"/>
        <v>34747</v>
      </c>
      <c r="J24">
        <f t="shared" si="0"/>
        <v>1737</v>
      </c>
      <c r="K24">
        <f t="shared" si="11"/>
        <v>6287</v>
      </c>
      <c r="L24">
        <f t="shared" si="1"/>
        <v>8024</v>
      </c>
      <c r="N24">
        <f t="shared" si="20"/>
        <v>16</v>
      </c>
      <c r="O24" s="6">
        <v>10000</v>
      </c>
      <c r="P24">
        <f t="shared" si="21"/>
        <v>2176.2913579014853</v>
      </c>
      <c r="Q24" s="5">
        <f>SUM(P24:$P$28)</f>
        <v>9074.8421345019851</v>
      </c>
      <c r="R24" s="5">
        <f>SUM($P$9:$P$13)</f>
        <v>37907.867694084474</v>
      </c>
    </row>
    <row r="25" spans="2:18">
      <c r="B25">
        <f t="shared" si="15"/>
        <v>17</v>
      </c>
      <c r="C25">
        <f t="shared" si="16"/>
        <v>20000</v>
      </c>
      <c r="D25">
        <f t="shared" si="6"/>
        <v>1000</v>
      </c>
      <c r="E25">
        <f t="shared" si="7"/>
        <v>5000</v>
      </c>
      <c r="F25">
        <f t="shared" si="17"/>
        <v>6000</v>
      </c>
      <c r="H25">
        <f t="shared" si="18"/>
        <v>17</v>
      </c>
      <c r="I25">
        <f t="shared" si="19"/>
        <v>28460</v>
      </c>
      <c r="J25">
        <f t="shared" si="0"/>
        <v>1423</v>
      </c>
      <c r="K25">
        <f t="shared" si="11"/>
        <v>6601</v>
      </c>
      <c r="L25">
        <f t="shared" si="1"/>
        <v>8024</v>
      </c>
      <c r="N25">
        <f t="shared" si="20"/>
        <v>17</v>
      </c>
      <c r="O25" s="6">
        <v>10000</v>
      </c>
      <c r="P25">
        <f t="shared" si="21"/>
        <v>1978.4466890013503</v>
      </c>
      <c r="Q25" s="5">
        <f>SUM(P25:$P$28)</f>
        <v>6898.5507766004994</v>
      </c>
      <c r="R25" s="5">
        <f>SUM($P$9:$P$12)</f>
        <v>31698.654463492923</v>
      </c>
    </row>
    <row r="26" spans="2:18">
      <c r="B26">
        <f t="shared" si="15"/>
        <v>18</v>
      </c>
      <c r="C26">
        <f t="shared" si="16"/>
        <v>15000</v>
      </c>
      <c r="D26">
        <f t="shared" si="6"/>
        <v>750</v>
      </c>
      <c r="E26">
        <f t="shared" si="7"/>
        <v>5000</v>
      </c>
      <c r="F26">
        <f t="shared" si="17"/>
        <v>5750</v>
      </c>
      <c r="H26">
        <f t="shared" si="18"/>
        <v>18</v>
      </c>
      <c r="I26">
        <f t="shared" si="19"/>
        <v>21859</v>
      </c>
      <c r="J26">
        <f t="shared" si="0"/>
        <v>1093</v>
      </c>
      <c r="K26">
        <f t="shared" si="11"/>
        <v>6931</v>
      </c>
      <c r="L26">
        <f t="shared" si="1"/>
        <v>8024</v>
      </c>
      <c r="N26">
        <f t="shared" si="20"/>
        <v>18</v>
      </c>
      <c r="O26" s="6">
        <v>10000</v>
      </c>
      <c r="P26">
        <f t="shared" si="21"/>
        <v>1798.5878990921365</v>
      </c>
      <c r="Q26" s="5">
        <f>SUM(P26:$P$28)</f>
        <v>4920.1040875991494</v>
      </c>
      <c r="R26" s="5">
        <f>SUM($P$9:$P$11)</f>
        <v>24868.51990984222</v>
      </c>
    </row>
    <row r="27" spans="2:18">
      <c r="B27">
        <f t="shared" si="15"/>
        <v>19</v>
      </c>
      <c r="C27">
        <f t="shared" si="16"/>
        <v>10000</v>
      </c>
      <c r="D27">
        <f t="shared" si="6"/>
        <v>500</v>
      </c>
      <c r="E27">
        <f t="shared" si="7"/>
        <v>5000</v>
      </c>
      <c r="F27">
        <f t="shared" si="17"/>
        <v>5500</v>
      </c>
      <c r="H27">
        <f t="shared" si="18"/>
        <v>19</v>
      </c>
      <c r="I27">
        <f t="shared" si="19"/>
        <v>14928</v>
      </c>
      <c r="J27">
        <f t="shared" si="0"/>
        <v>746</v>
      </c>
      <c r="K27">
        <f t="shared" si="11"/>
        <v>7278</v>
      </c>
      <c r="L27">
        <f t="shared" si="1"/>
        <v>8024</v>
      </c>
      <c r="N27">
        <f t="shared" si="20"/>
        <v>19</v>
      </c>
      <c r="O27" s="6">
        <v>10000</v>
      </c>
      <c r="P27">
        <f t="shared" si="21"/>
        <v>1635.0799082655783</v>
      </c>
      <c r="Q27" s="5">
        <f>SUM(P27:$P$28)</f>
        <v>3121.5161885070129</v>
      </c>
      <c r="R27" s="5">
        <f>SUM($P$9:$P$9)</f>
        <v>9090.9090909090901</v>
      </c>
    </row>
    <row r="28" spans="2:18">
      <c r="B28">
        <f t="shared" si="15"/>
        <v>20</v>
      </c>
      <c r="C28">
        <f t="shared" si="16"/>
        <v>5000</v>
      </c>
      <c r="D28">
        <f t="shared" si="6"/>
        <v>250</v>
      </c>
      <c r="E28">
        <f t="shared" si="7"/>
        <v>5000</v>
      </c>
      <c r="F28">
        <f t="shared" si="17"/>
        <v>5250</v>
      </c>
      <c r="H28">
        <f t="shared" si="18"/>
        <v>20</v>
      </c>
      <c r="I28">
        <f t="shared" si="19"/>
        <v>7650</v>
      </c>
      <c r="J28">
        <f t="shared" si="0"/>
        <v>383</v>
      </c>
      <c r="K28">
        <f t="shared" si="11"/>
        <v>7641</v>
      </c>
      <c r="L28">
        <f t="shared" si="1"/>
        <v>8024</v>
      </c>
      <c r="N28">
        <f t="shared" si="20"/>
        <v>20</v>
      </c>
      <c r="O28" s="6">
        <v>10000</v>
      </c>
      <c r="P28">
        <f t="shared" si="21"/>
        <v>1486.4362802414348</v>
      </c>
      <c r="Q28" s="5">
        <f>SUM(P28:$P$28)</f>
        <v>1486.4362802414348</v>
      </c>
      <c r="R28" s="5">
        <f>SUM($P$8:$P$9)</f>
        <v>9090.9090909090901</v>
      </c>
    </row>
  </sheetData>
  <pageMargins left="0.7" right="0.7" top="0.75" bottom="0.75" header="0.3" footer="0.3"/>
  <tableParts count="3">
    <tablePart r:id="rId1"/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Graphiques</vt:lpstr>
      </vt:variant>
      <vt:variant>
        <vt:i4>1</vt:i4>
      </vt:variant>
    </vt:vector>
  </HeadingPairs>
  <TitlesOfParts>
    <vt:vector size="3" baseType="lpstr">
      <vt:lpstr>Politique amortissement</vt:lpstr>
      <vt:lpstr>Amortissement</vt:lpstr>
      <vt:lpstr>Graph1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elafritm</dc:creator>
  <cp:lastModifiedBy>elafritm</cp:lastModifiedBy>
  <dcterms:created xsi:type="dcterms:W3CDTF">2016-02-27T08:09:55Z</dcterms:created>
  <dcterms:modified xsi:type="dcterms:W3CDTF">2016-04-06T14:26:09Z</dcterms:modified>
</cp:coreProperties>
</file>